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JP011411 - C100 - Úprava ..." sheetId="2" r:id="rId2"/>
    <sheet name="JP011421 - C900 - Vegetač..." sheetId="3" r:id="rId3"/>
    <sheet name="JP0114VON1 - Vedlejší a o..." sheetId="4" r:id="rId4"/>
    <sheet name="Pokyny pro vyplnění" sheetId="5" r:id="rId5"/>
  </sheets>
  <definedNames>
    <definedName name="_xlnm._FilterDatabase" localSheetId="1" hidden="1">'JP011411 - C100 - Úprava ...'!$C$90:$K$90</definedName>
    <definedName name="_xlnm._FilterDatabase" localSheetId="2" hidden="1">'JP011421 - C900 - Vegetač...'!$C$85:$K$85</definedName>
    <definedName name="_xlnm._FilterDatabase" localSheetId="3" hidden="1">'JP0114VON1 - Vedlejší a o...'!$C$83:$K$83</definedName>
    <definedName name="_xlnm.Print_Titles" localSheetId="1">'JP011411 - C100 - Úprava ...'!$90:$90</definedName>
    <definedName name="_xlnm.Print_Titles" localSheetId="2">'JP011421 - C900 - Vegetač...'!$85:$85</definedName>
    <definedName name="_xlnm.Print_Titles" localSheetId="3">'JP0114VON1 - Vedlejší a o...'!$83:$83</definedName>
    <definedName name="_xlnm.Print_Titles" localSheetId="0">'Rekapitulace stavby'!$49:$49</definedName>
    <definedName name="_xlnm.Print_Area" localSheetId="1">'JP011411 - C100 - Úprava ...'!$C$4:$J$38,'JP011411 - C100 - Úprava ...'!$C$44:$J$70,'JP011411 - C100 - Úprava ...'!$C$76:$K$655</definedName>
    <definedName name="_xlnm.Print_Area" localSheetId="2">'JP011421 - C900 - Vegetač...'!$C$4:$J$38,'JP011421 - C900 - Vegetač...'!$C$44:$J$65,'JP011421 - C900 - Vegetač...'!$C$71:$K$350</definedName>
    <definedName name="_xlnm.Print_Area" localSheetId="3">'JP0114VON1 - Vedlejší a o...'!$C$4:$J$38,'JP0114VON1 - Vedlejší a o...'!$C$44:$J$63,'JP0114VON1 - Vedlejší a o...'!$C$69:$K$107</definedName>
    <definedName name="_xlnm.Print_Area" localSheetId="4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stavby'!$C$39:$AQ$58</definedName>
  </definedNames>
  <calcPr fullCalcOnLoad="1"/>
</workbook>
</file>

<file path=xl/sharedStrings.xml><?xml version="1.0" encoding="utf-8"?>
<sst xmlns="http://schemas.openxmlformats.org/spreadsheetml/2006/main" count="7966" uniqueCount="1054">
  <si>
    <t>krajníky a dílce pro horizontální značky betonové a železobetonové přídlažba přídlažba Best Naviga 50x25x8 cm přírodní</t>
  </si>
  <si>
    <t>(26,25+2+25,5+4,5*4)/0,5</t>
  </si>
  <si>
    <t>(26,25+2+25,5)/0,5</t>
  </si>
  <si>
    <t>251*1.01 'Přepočtené koeficientem množství</t>
  </si>
  <si>
    <t>59</t>
  </si>
  <si>
    <t>915621111</t>
  </si>
  <si>
    <t>Předznačení vodorovného plošného značení</t>
  </si>
  <si>
    <t>504210029</t>
  </si>
  <si>
    <t>Předznačení pro vodorovné značení stříkané barvou nebo prováděné z nátěrových hmot plošné šipky, symboly, nápisy</t>
  </si>
  <si>
    <t>60</t>
  </si>
  <si>
    <t>916111113</t>
  </si>
  <si>
    <t>Osazení obruby z velkých kostek s boční opěrou do lože z betonu prostého</t>
  </si>
  <si>
    <t>-2047871747</t>
  </si>
  <si>
    <t>Osazení silniční obruby z dlažebních kostek v jedné řadě s ložem tl. přes 50 do 100 mm, s vyplněním a zatřením spár cementovou maltou z velkých kostek s boční opěrou z betonu prostého tř. C 12/15, do lože z betonu prostého téže značky</t>
  </si>
  <si>
    <t>61</t>
  </si>
  <si>
    <t>916131213</t>
  </si>
  <si>
    <t>Osazení silničního obrubníku betonového stojatého s boční opěrou do lože z betonu prostého</t>
  </si>
  <si>
    <t>1657942518</t>
  </si>
  <si>
    <t>Osazení silničního obrubníku betonového se zřízením lože, s vyplněním a zatřením spár cementovou maltou stojatého s boční opěrou z betonu prostého tř. C 12/15, do lože z betonu prostého téže značky</t>
  </si>
  <si>
    <t>62</t>
  </si>
  <si>
    <t>592175040</t>
  </si>
  <si>
    <t>obrubník BEST-MONO II, přírodní 100x15/12x25 cm</t>
  </si>
  <si>
    <t>113380292</t>
  </si>
  <si>
    <t>obrubníky betonové a železobetonové obrubníky BEST provedení: přírodní  (d x š x v) obrubník BEST-MONO II, přírodní 100x15/12x25 cm</t>
  </si>
  <si>
    <t>83.75*1.01 'Přepočtené koeficientem množství</t>
  </si>
  <si>
    <t>63</t>
  </si>
  <si>
    <t>916231213</t>
  </si>
  <si>
    <t>Osazení chodníkového obrubníku betonového stojatého s boční opěrou do lože z betonu prostého</t>
  </si>
  <si>
    <t>722065898</t>
  </si>
  <si>
    <t>nový chodní-styk se stávajícím a zelení</t>
  </si>
  <si>
    <t>3+2,5</t>
  </si>
  <si>
    <t>64</t>
  </si>
  <si>
    <t>592175091-01</t>
  </si>
  <si>
    <t>obrubník BEST-LINEA 100x8x25 cm přírodní</t>
  </si>
  <si>
    <t>1220020647</t>
  </si>
  <si>
    <t>5.5*1.01 'Přepočtené koeficientem množství</t>
  </si>
  <si>
    <t>65</t>
  </si>
  <si>
    <t>916991121</t>
  </si>
  <si>
    <t>Lože pod obrubníky, krajníky nebo obruby z dlažebních kostek z betonu prostého</t>
  </si>
  <si>
    <t>98267891</t>
  </si>
  <si>
    <t>(26,25+2+25,5+4,5*4)*0,3*0,1</t>
  </si>
  <si>
    <t>nový chodník-styk se stávajícím a zelení-obrubník</t>
  </si>
  <si>
    <t>(3+2,5)*0,2*0,1</t>
  </si>
  <si>
    <t>4*3*0,3*0,1</t>
  </si>
  <si>
    <t>66</t>
  </si>
  <si>
    <t>919121223</t>
  </si>
  <si>
    <t>Těsnění spár zálivkou za studena pro komůrky š 15 mm hl 30 mm bez těsnicího profilu</t>
  </si>
  <si>
    <t>-1675156681</t>
  </si>
  <si>
    <t>2*(6,65+3,6)</t>
  </si>
  <si>
    <t>67</t>
  </si>
  <si>
    <t>919726123</t>
  </si>
  <si>
    <t>Geotextilie pro ochranu, separaci a filtraci netkaná měrná hmotnost do 500 g/m2</t>
  </si>
  <si>
    <t>318164920</t>
  </si>
  <si>
    <t>Geotextilie netkaná pro ochranu, separaci nebo filtraci měrná hmotnost přes 300 do 500 g/m2</t>
  </si>
  <si>
    <t>68</t>
  </si>
  <si>
    <t>919735112</t>
  </si>
  <si>
    <t>Řezání stávajícího živičného krytu hl do 100 mm</t>
  </si>
  <si>
    <t>-1070252085</t>
  </si>
  <si>
    <t>69</t>
  </si>
  <si>
    <t>979071112</t>
  </si>
  <si>
    <t>Očištění dlažebních kostek velkých s původním spárováním živičnou směsí nebo MC</t>
  </si>
  <si>
    <t>-905661797</t>
  </si>
  <si>
    <t>Očištění vybouraných dlažebních kostek od spojovacího materiálu, s uložením očištěných kostek na skládku, s odklizením odpadových hmot na hromady a s odklizením vybouraných kostek na vzdálenost do 3 m velkých, s původním vyplněním spár živicí nebo cementovou maltou</t>
  </si>
  <si>
    <t>(26,25+2+25,5)*0,12</t>
  </si>
  <si>
    <t>4*3*0,12</t>
  </si>
  <si>
    <t>99</t>
  </si>
  <si>
    <t>Přesun hmot</t>
  </si>
  <si>
    <t>70</t>
  </si>
  <si>
    <t>997221551</t>
  </si>
  <si>
    <t>Vodorovná doprava suti ze sypkých materiálů do 1 km</t>
  </si>
  <si>
    <t>2117091327</t>
  </si>
  <si>
    <t>Vodorovná doprava suti bez naložení, ale se složením a s hrubým urovnáním ze sypkých materiálů, na vzdálenost do 1 km</t>
  </si>
  <si>
    <t>71</t>
  </si>
  <si>
    <t>997221559</t>
  </si>
  <si>
    <t>Příplatek ZKD 1 km u vodorovné dopravy suti ze sypkých materiálů</t>
  </si>
  <si>
    <t>1203539905</t>
  </si>
  <si>
    <t>Vodorovná doprava suti bez naložení, ale se složením a s hrubým urovnáním Příplatek k ceně za každý další i započatý 1 km přes 1 km</t>
  </si>
  <si>
    <t>110.512*9 'Přepočtené koeficientem množství</t>
  </si>
  <si>
    <t>72</t>
  </si>
  <si>
    <t>997221571</t>
  </si>
  <si>
    <t>Vodorovná doprava vybouraných hmot do 1 km</t>
  </si>
  <si>
    <t>-1346394479</t>
  </si>
  <si>
    <t>Vodorovná doprava vybouraných hmot bez naložení, ale se složením a s hrubým urovnáním na vzdálenost do 1 km</t>
  </si>
  <si>
    <t>73</t>
  </si>
  <si>
    <t>997221579</t>
  </si>
  <si>
    <t>Příplatek ZKD 1 km u vodorovné dopravy vybouraných hmot</t>
  </si>
  <si>
    <t>1257873939</t>
  </si>
  <si>
    <t>Vodorovná doprava vybouraných hmot bez naložení, ale se složením a s hrubým urovnáním na vzdálenost Příplatek k ceně za každý další i započatý 1 km přes 1 km</t>
  </si>
  <si>
    <t>24.72*9 'Přepočtené koeficientem množství</t>
  </si>
  <si>
    <t>74</t>
  </si>
  <si>
    <t>997221611</t>
  </si>
  <si>
    <t>Nakládání suti na dopravní prostředky pro vodorovnou dopravu</t>
  </si>
  <si>
    <t>1365650881</t>
  </si>
  <si>
    <t>75</t>
  </si>
  <si>
    <t>997221612</t>
  </si>
  <si>
    <t>Nakládání vybouraných hmot na dopravní prostředky pro vodorovnou dopravu</t>
  </si>
  <si>
    <t>-1082638672</t>
  </si>
  <si>
    <t>Nakládání na dopravní prostředky pro vodorovnou dopravu vybouraných hmot</t>
  </si>
  <si>
    <t>76</t>
  </si>
  <si>
    <t>997221815</t>
  </si>
  <si>
    <t>Poplatek za uložení betonového odpadu na skládce (skládkovné)</t>
  </si>
  <si>
    <t>-302597425</t>
  </si>
  <si>
    <t>77</t>
  </si>
  <si>
    <t>997221845</t>
  </si>
  <si>
    <t>Poplatek za uložení odpadu z asfaltových povrchů na skládce (skládkovné)</t>
  </si>
  <si>
    <t>1013331075</t>
  </si>
  <si>
    <t>78</t>
  </si>
  <si>
    <t>997221855</t>
  </si>
  <si>
    <t>Poplatek za uložení odpadu z kameniva na skládce (skládkovné)</t>
  </si>
  <si>
    <t>142598415</t>
  </si>
  <si>
    <t>79</t>
  </si>
  <si>
    <t>998223011</t>
  </si>
  <si>
    <t>Přesun hmot pro pozemní komunikace s krytem dlážděným</t>
  </si>
  <si>
    <t>-1966108125</t>
  </si>
  <si>
    <t>Přesun hmot pro pozemní komunikace s krytem dlážděným dopravní vzdálenost do 200 m jakékoliv délky objektu</t>
  </si>
  <si>
    <t>PSV</t>
  </si>
  <si>
    <t>Práce a dodávky PSV</t>
  </si>
  <si>
    <t>743</t>
  </si>
  <si>
    <t>Elektromontáže - hrubá montáž</t>
  </si>
  <si>
    <t>80</t>
  </si>
  <si>
    <t>743235270</t>
  </si>
  <si>
    <t>Montáž hadice ochranná pryžová s nasunutím do krabic D do 100 mm uložená volně</t>
  </si>
  <si>
    <t>-1377280498</t>
  </si>
  <si>
    <t>Montáž hadic ochranných s nasunutím do krabic pryžových, uložených volně, vnitřního D do 100 mm</t>
  </si>
  <si>
    <t>(26,25+2+25,5)*2</t>
  </si>
  <si>
    <t>81</t>
  </si>
  <si>
    <t>345713550</t>
  </si>
  <si>
    <t>trubka elektroinstalační ohebná Kopoflex, HDPE+LDPE KF 09110</t>
  </si>
  <si>
    <t>214740971</t>
  </si>
  <si>
    <t>materiál úložný elektroinstalační trubky elektroinstalační ohebné, KOPOFLEX, dvouplášťové HDPE+LDPE svitek 50 m se zatahovacím drátem a spojkou ČSN EN 50086-2-4 KF 09110   110 mm</t>
  </si>
  <si>
    <t>Poznámka k položce:
EAN 8595057698260</t>
  </si>
  <si>
    <t>107.5*1.05 'Přepočtené koeficientem množství</t>
  </si>
  <si>
    <t>JP01142 - C900 - Vegetační úpravy</t>
  </si>
  <si>
    <t>JP011421 - C900 - Vegetační úpravy - soupis prací</t>
  </si>
  <si>
    <t>111103201</t>
  </si>
  <si>
    <t>Kosení ve vegetačním období travního porostu řídkého</t>
  </si>
  <si>
    <t>ha</t>
  </si>
  <si>
    <t>-1688168385</t>
  </si>
  <si>
    <t>Kosení s ponecháním na místě ve vegetačním období travního porostu řídkého</t>
  </si>
  <si>
    <t>plochy zeleně-1.seč</t>
  </si>
  <si>
    <t>c90002</t>
  </si>
  <si>
    <t>(145,09+4,68+16,67)*0,0001</t>
  </si>
  <si>
    <t>111103202</t>
  </si>
  <si>
    <t>Kosení ve vegetačním období travního porostu středně hustého</t>
  </si>
  <si>
    <t>-1398037874</t>
  </si>
  <si>
    <t>Kosení s ponecháním na místě ve vegetačním období travního porostu středně hustého</t>
  </si>
  <si>
    <t>plochy zeleně-další 4 seče</t>
  </si>
  <si>
    <t>(145,09+4,68+16,67)*0,0001*4</t>
  </si>
  <si>
    <t>112101102</t>
  </si>
  <si>
    <t>Kácení stromů listnatých D kmene do 500 mm</t>
  </si>
  <si>
    <t>1838300248</t>
  </si>
  <si>
    <t>Kácení stromů s odřezáním kmene a s odvětvením listnatých, průměru kmene přes 300 do 500 mm</t>
  </si>
  <si>
    <t>c10001-E7-stávající stromy</t>
  </si>
  <si>
    <t>112201102</t>
  </si>
  <si>
    <t>Odstranění pařezů D do 500 mm</t>
  </si>
  <si>
    <t>1566000957</t>
  </si>
  <si>
    <t>Odstranění pařezů s jejich vykopáním, vytrháním nebo odstřelením, s přesekáním kořenů průměru přes 300 do 500 mm</t>
  </si>
  <si>
    <t>122207111</t>
  </si>
  <si>
    <t>Odkopávky nezapažené pro pozemkové úpravy zeminy tř 3</t>
  </si>
  <si>
    <t>-117159029</t>
  </si>
  <si>
    <t>Odkopávky nebo prokopávky při pozemkových úpravách nezapažené v zemině tř. 3</t>
  </si>
  <si>
    <t>plochy zeleně</t>
  </si>
  <si>
    <t xml:space="preserve">(145,09+4,68+16,67)*0,3 </t>
  </si>
  <si>
    <t>162301402</t>
  </si>
  <si>
    <t>Vodorovné přemístění větví stromů listnatých do 5 km D kmene do 500 mm</t>
  </si>
  <si>
    <t>1318313660</t>
  </si>
  <si>
    <t>Vodorovné přemístění větví, kmenů nebo pařezů s naložením, složením a dopravou do 5000 m větví stromů listnatých, průměru kmene přes 300 do 500 mm</t>
  </si>
  <si>
    <t>162301412</t>
  </si>
  <si>
    <t>Vodorovné přemístění kmenů stromů listnatých do 5 km D kmene do 500 mm</t>
  </si>
  <si>
    <t>-788505589</t>
  </si>
  <si>
    <t>Vodorovné přemístění větví, kmenů nebo pařezů s naložením, složením a dopravou do 5000 m kmenů stromů listnatých, průměru přes 300 do 500 mm</t>
  </si>
  <si>
    <t>162301422</t>
  </si>
  <si>
    <t>Vodorovné přemístění pařezů do 5 km D do 500 mm</t>
  </si>
  <si>
    <t>1351893280</t>
  </si>
  <si>
    <t>Vodorovné přemístění větví, kmenů nebo pařezů s naložením, složením a dopravou do 5000 m pařezů kmenů, průměru přes 300 do 500 mm</t>
  </si>
  <si>
    <t>162301902</t>
  </si>
  <si>
    <t>Příplatek k vodorovnému přemístění větví stromů listnatých D kmene do 500 mm ZKD 5 km</t>
  </si>
  <si>
    <t>211892453</t>
  </si>
  <si>
    <t>Vodorovné přemístění větví, kmenů nebo pařezů s naložením, složením a dopravou Příplatek k cenám za každých dalších i započatých 5000 m přes 5000 m větví stromů listnatých, průměru kmene přes 300 do 500 mm</t>
  </si>
  <si>
    <t>162301912</t>
  </si>
  <si>
    <t>Příplatek k vodorovnému přemístění kmenů stromů listnatých D kmene do 500 mm ZKD 5 km</t>
  </si>
  <si>
    <t>1512048974</t>
  </si>
  <si>
    <t>Vodorovné přemístění větví, kmenů nebo pařezů s naložením, složením a dopravou Příplatek k cenám za každých dalších i započatých 5000 m přes 5000 m kmenů stromů listnatých, o průměru přes 300 do 500 mm</t>
  </si>
  <si>
    <t>162301922</t>
  </si>
  <si>
    <t>Příplatek k vodorovnému přemístění pařezů D 500 mm ZKD 5 km</t>
  </si>
  <si>
    <t>-1577395518</t>
  </si>
  <si>
    <t>Vodorovné přemístění větví, kmenů nebo pařezů s naložením, složením a dopravou Příplatek k cenám za každých dalších i započatých 5000 m přes 5000 m pařezů kmenů, průměru přes 300 do 500 mm</t>
  </si>
  <si>
    <t>974397544</t>
  </si>
  <si>
    <t>(145,09+4,68+16,67)*0,3</t>
  </si>
  <si>
    <t>-682752445</t>
  </si>
  <si>
    <t>658645615</t>
  </si>
  <si>
    <t>49.932*1.6 'Přepočtené koeficientem množství</t>
  </si>
  <si>
    <t>181111111</t>
  </si>
  <si>
    <t>Plošná úprava terénu do 500 m2 zemina tř 1 až 4 nerovnosti do +/- 100 mm v rovinně a svahu do 1:5</t>
  </si>
  <si>
    <t>325001857</t>
  </si>
  <si>
    <t>Plošná úprava terénu v zemině tř. 1 až 4 s urovnáním povrchu bez doplnění ornice souvislé plochy do 500 m2 při nerovnostech terénu přes +/-50 do +/- 100 mm v rovině nebo na svahu do 1:5</t>
  </si>
  <si>
    <t>145,09+4,68+16,67 "viz. Auto Cad"</t>
  </si>
  <si>
    <t>181301105</t>
  </si>
  <si>
    <t>Rozprostření ornice tl vrstvy do 300 mm pl do 500 m2 v rovině nebo ve svahu do 1:5</t>
  </si>
  <si>
    <t>-1505613777</t>
  </si>
  <si>
    <t>Rozprostření a urovnání ornice v rovině nebo ve svahu sklonu do 1 : 5 při souvislé ploše do 500 m2, tl. vrstvy přes 250 do 300 mm</t>
  </si>
  <si>
    <t>103715000</t>
  </si>
  <si>
    <t>substrát zahradnický B VL</t>
  </si>
  <si>
    <t>1590939284</t>
  </si>
  <si>
    <t>hnojiva humusová substrát zahradnický B      VL</t>
  </si>
  <si>
    <t>49.932*1.05 'Přepočtené koeficientem množství</t>
  </si>
  <si>
    <t>181411131</t>
  </si>
  <si>
    <t>Založení parkového trávníku výsevem plochy do 1000 m2 v rovině a ve svahu do 1:5</t>
  </si>
  <si>
    <t>-992583379</t>
  </si>
  <si>
    <t>Založení trávníku na půdě předem připravené plochy do 1000 m2 výsevem včetně utažení parkového v rovině nebo na svahu do 1:5</t>
  </si>
  <si>
    <t>005724100</t>
  </si>
  <si>
    <t>osivo směs travní parková</t>
  </si>
  <si>
    <t>kg</t>
  </si>
  <si>
    <t>1826025125</t>
  </si>
  <si>
    <t>osiva pícnin směsi travní balení obvykle 25 kg parková</t>
  </si>
  <si>
    <t>166.44*0.025 'Přepočtené koeficientem množství</t>
  </si>
  <si>
    <t>183101213</t>
  </si>
  <si>
    <t>Jamky pro výsadbu s výměnou 50 % půdy zeminy tř 1 až 4 objem do 0,05 m3 v rovině a svahu do 1:5</t>
  </si>
  <si>
    <t>-709385307</t>
  </si>
  <si>
    <t>Hloubení jamek pro vysazování rostlin v zemině tř.1 až 4 s výměnou půdy na 50% v rovině nebo na svahu do 1:5, objemu přes 0,02 do 0,05 m3</t>
  </si>
  <si>
    <t>keře</t>
  </si>
  <si>
    <t>20+20+3</t>
  </si>
  <si>
    <t>-2126004572</t>
  </si>
  <si>
    <t>43*0.05 'Přepočtené koeficientem množství</t>
  </si>
  <si>
    <t>183102215</t>
  </si>
  <si>
    <t>Jamky pro výsadbu s výměnou 50 % půdy zeminy tř 1 až 4 objem do 0,4 m3 ve svahu do 1:2</t>
  </si>
  <si>
    <t>-1527007766</t>
  </si>
  <si>
    <t>Hloubení jamek pro vysazování rostlin v zemině tř.1 až 4 s výměnou půdy na 50% na svahu přes 1:5 do 1:2, objemu přes 0,125 do 0,40 m3</t>
  </si>
  <si>
    <t>dub letní</t>
  </si>
  <si>
    <t>-159879440</t>
  </si>
  <si>
    <t>1*0.4 'Přepočtené koeficientem množství</t>
  </si>
  <si>
    <t>183403132</t>
  </si>
  <si>
    <t>Obdělání půdy rytím zemina tř 3 v rovině a svahu do 1:5</t>
  </si>
  <si>
    <t>995822118</t>
  </si>
  <si>
    <t>Obdělání půdy rytím půdy hl. do 200 mm v zemině tř. 3 v rovině nebo na svahu do 1:5</t>
  </si>
  <si>
    <t>184102113</t>
  </si>
  <si>
    <t>Výsadba dřeviny s balem D do 0,4 m do jamky se zalitím v rovině a svahu do 1:5</t>
  </si>
  <si>
    <t>-365842176</t>
  </si>
  <si>
    <t>Výsadba dřeviny s balem do předem vyhloubené jamky se zalitím v rovině nebo na svahu do 1:5, při průměru balu přes 300 do 400 mm</t>
  </si>
  <si>
    <t>026504640</t>
  </si>
  <si>
    <t>Dub letní (Quercus robur) 300 - 350 cm, ZB</t>
  </si>
  <si>
    <t>-1989412944</t>
  </si>
  <si>
    <t>dřeviny okrasné listnaté PK = prostokořenné ZB = zemní bal K = kontejner KK = krytokořenné QP,ROOT = krytokořenná sadba pěstovaná ve specielních sadbovačích prost, podřez. = prostokořenná sadba,  kořeny upraveny podřezáváním výška/obvod kmínku/ - kořenový systém Dub letní (Quercus robur) 300 - 350 cm     ZB</t>
  </si>
  <si>
    <t>184102211</t>
  </si>
  <si>
    <t>Výsadba keře bez balu v do 1 m do jamky se zalitím v rovině a svahu do 1:5</t>
  </si>
  <si>
    <t>-2053595825</t>
  </si>
  <si>
    <t>Výsadba keře bez balu do předem vyhloubené jamky se zalitím v rovině nebo na svahu do 1:5 výšky do 1 m v terénu</t>
  </si>
  <si>
    <t>026520251-01</t>
  </si>
  <si>
    <t>šeřík čínský  60 cm  K</t>
  </si>
  <si>
    <t>-753468092</t>
  </si>
  <si>
    <t>dřeviny okrasné listnaté PK = prostokořenné ZB = zemní bal K = kontejner KK = krytokořenné QP,ROOT = krytokořenná sadba pěstovaná ve specielních sadbovačích prost, podřez. = prostokořenná sadba,  kořeny upraveny podřezáváním výška/obvod kmínku/ - kořenový systém šeřík obecný (syringa vulgaris) šeřík čínský  60 cm  K</t>
  </si>
  <si>
    <t>026520253-01</t>
  </si>
  <si>
    <t>Trojpuk něžný  60 cm  K</t>
  </si>
  <si>
    <t>-427060194</t>
  </si>
  <si>
    <t>dřeviny okrasné listnaté PK = prostokořenné ZB = zemní bal K = kontejner KK = krytokořenné QP,ROOT = krytokořenná sadba pěstovaná ve specielních sadbovačích prost, podřez. = prostokořenná sadba,  kořeny upraveny podřezáváním výška/obvod kmínku/ - kořenový systém šeřík obecný (syringa vulgaris) Trojpuk něžný  60 cm  K</t>
  </si>
  <si>
    <t>026520252-01</t>
  </si>
  <si>
    <t>šeřík prestoniae  80 cm  K</t>
  </si>
  <si>
    <t>1836979127</t>
  </si>
  <si>
    <t>dřeviny okrasné listnaté PK = prostokořenné ZB = zemní bal K = kontejner KK = krytokořenné QP,ROOT = krytokořenná sadba pěstovaná ve specielních sadbovačích prost, podřez. = prostokořenná sadba,  kořeny upraveny podřezáváním výška/obvod kmínku/ - kořenový systém šeřík obecný (syringa vulgaris) šeřík prestoniae  80 cm  K</t>
  </si>
  <si>
    <t>184215132</t>
  </si>
  <si>
    <t>Ukotvení kmene dřevin třemi kůly D do 0,1 m délky do 2 m</t>
  </si>
  <si>
    <t>-969947305</t>
  </si>
  <si>
    <t>Ukotvení dřeviny kůly třemi kůly, délky přes 1 do 2 m</t>
  </si>
  <si>
    <t>052130111-01</t>
  </si>
  <si>
    <t>Frézovaná půlkulatina o60mm</t>
  </si>
  <si>
    <t>482226247</t>
  </si>
  <si>
    <t>184501114</t>
  </si>
  <si>
    <t>Zhotovení obalu z juty ve dvou vrstvách v rovině a svahu do 1:5</t>
  </si>
  <si>
    <t>-1314193473</t>
  </si>
  <si>
    <t>Zhotovení obalu kmene a spodních částí větví stromu z juty ve dvou vrstvách v rovině nebo na svahu do 1:5</t>
  </si>
  <si>
    <t>3,14*0,1*1,7</t>
  </si>
  <si>
    <t>184802111</t>
  </si>
  <si>
    <t>Chemické odplevelení před založením kultury nad 20 m2 postřikem na široko v rovině a svahu do 1:5</t>
  </si>
  <si>
    <t>-969166452</t>
  </si>
  <si>
    <t>Chemické odplevelení půdy před založením kultury, trávníku nebo zpevněných ploch o výměře jednotlivě přes 20 m2 v rovině nebo na svahu do 1:5 postřikem na široko</t>
  </si>
  <si>
    <t>184802115</t>
  </si>
  <si>
    <t>Chemické odplevelení před založením kultury nad 20 m2 granulátem na široko v rovině a svahu do 1:5</t>
  </si>
  <si>
    <t>79070088</t>
  </si>
  <si>
    <t>Chemické odplevelení půdy před založením kultury, trávníku nebo zpevněných ploch o výměře jednotlivě přes 20 m2 v rovině nebo na svahu do 1:5 granulátem na široko</t>
  </si>
  <si>
    <t>plochy zeleně-po 1.seči</t>
  </si>
  <si>
    <t>145,09+4,68+16,67</t>
  </si>
  <si>
    <t>184911421</t>
  </si>
  <si>
    <t>Mulčování rostlin kůrou tl. do 0,1 m v rovině a svahu do 1:5</t>
  </si>
  <si>
    <t>-1432024469</t>
  </si>
  <si>
    <t>Mulčování vysazených rostlin mulčovací kůrou, tl. do 100 mm v rovině nebo na svahu do 1:5</t>
  </si>
  <si>
    <t>1*1</t>
  </si>
  <si>
    <t>(20+20+3)*0,5*0,5</t>
  </si>
  <si>
    <t>103911000</t>
  </si>
  <si>
    <t>kůra mulčovací VL</t>
  </si>
  <si>
    <t>786426587</t>
  </si>
  <si>
    <t>výrobky ostatní kůra mulčovací              VL</t>
  </si>
  <si>
    <t>1*1*0,1</t>
  </si>
  <si>
    <t>(20+20+3)*0,5*0,5*0,1</t>
  </si>
  <si>
    <t>1.175*0.6 'Přepočtené koeficientem množství</t>
  </si>
  <si>
    <t>185803101</t>
  </si>
  <si>
    <t>Shrabání a uložení pokoseného divokého porostu na hromady do 30 m od okraje hladiny</t>
  </si>
  <si>
    <t>1106102605</t>
  </si>
  <si>
    <t>Shrabání pokoseného porostu a organických naplavenin a spálení po zaschnutí pokoseného porostu s uložením na hromady na vzdálenost do 30 m od okraje hladiny divokého porostu</t>
  </si>
  <si>
    <t>plochy zeleně-1.seč a 4 další seče</t>
  </si>
  <si>
    <t>(145,09+4,68+16,67)*0,0001*5</t>
  </si>
  <si>
    <t>185804311</t>
  </si>
  <si>
    <t>Zalití rostlin vodou plocha do 20 m2</t>
  </si>
  <si>
    <t>1250287515</t>
  </si>
  <si>
    <t>Zalití rostlin vodou plochy záhonů jednotlivě do 20 m2</t>
  </si>
  <si>
    <t>dub letní-5x 25l</t>
  </si>
  <si>
    <t>1*5*0,025</t>
  </si>
  <si>
    <t>(20+20+3)*0,025*5</t>
  </si>
  <si>
    <t>185804312</t>
  </si>
  <si>
    <t>Zalití rostlin vodou plocha přes 20 m2</t>
  </si>
  <si>
    <t>1535068799</t>
  </si>
  <si>
    <t>Zalití rostlin vodou plochy záhonů jednotlivě přes 20 m2</t>
  </si>
  <si>
    <t>plochy zeleně-po 1.seči-granulát</t>
  </si>
  <si>
    <t>(145,09+4,68+16,67)*0,01</t>
  </si>
  <si>
    <t>185851121</t>
  </si>
  <si>
    <t>Dovoz vody pro zálivku rostlin za vzdálenost do 1000 m</t>
  </si>
  <si>
    <t>-268682732</t>
  </si>
  <si>
    <t>Dovoz vody pro zálivku rostlin na vzdálenost do 1000 m</t>
  </si>
  <si>
    <t>185851129</t>
  </si>
  <si>
    <t>Příplatek k dovozu vody pro zálivku rostlin do 1000 m ZKD 1000 m</t>
  </si>
  <si>
    <t>-1001155631</t>
  </si>
  <si>
    <t>Dovoz vody pro zálivku rostlin Příplatek k ceně za každých dalších i započatých 1000 m</t>
  </si>
  <si>
    <t>7.164*4 'Přepočtené koeficientem množství</t>
  </si>
  <si>
    <t>998231311</t>
  </si>
  <si>
    <t>Přesun hmot pro sadovnické a krajinářské úpravy vodorovně do 5000 m</t>
  </si>
  <si>
    <t>228357281</t>
  </si>
  <si>
    <t>Přesun hmot pro sadovnické a krajinářské úpravy dopravní vzdálenost do 5000 m</t>
  </si>
  <si>
    <t>JP0114VON - Vedlejší a ostatní náklady</t>
  </si>
  <si>
    <t>JP0114VON1 - Vedlejší a ostatní náklady - soupis prací</t>
  </si>
  <si>
    <t>VRN - Vedlejší rozpočtové náklady</t>
  </si>
  <si>
    <t xml:space="preserve">    0 - Vedlejší rozpočtové náklady</t>
  </si>
  <si>
    <t>VRN</t>
  </si>
  <si>
    <t>Vedlejší rozpočtové náklady</t>
  </si>
  <si>
    <t>012002000</t>
  </si>
  <si>
    <t>Geodetické práce</t>
  </si>
  <si>
    <t>ks</t>
  </si>
  <si>
    <t>16384</t>
  </si>
  <si>
    <t>1569154161</t>
  </si>
  <si>
    <t>012002000-01</t>
  </si>
  <si>
    <t>Vytýčení inženýrských sítí</t>
  </si>
  <si>
    <t>-165241220</t>
  </si>
  <si>
    <t>013254000</t>
  </si>
  <si>
    <t>Dokumentace skutečného provedení stavby</t>
  </si>
  <si>
    <t>8192</t>
  </si>
  <si>
    <t>88767025</t>
  </si>
  <si>
    <t>041103000</t>
  </si>
  <si>
    <t>Autorský dozor projektanta</t>
  </si>
  <si>
    <t>131072</t>
  </si>
  <si>
    <t>933448388</t>
  </si>
  <si>
    <t>Poznámka k položce:
autorský dozor občasný</t>
  </si>
  <si>
    <t>041203000</t>
  </si>
  <si>
    <t>Technický dozor investora</t>
  </si>
  <si>
    <t>-260513502</t>
  </si>
  <si>
    <t>041403000</t>
  </si>
  <si>
    <t>Koordinátor BOZP na staveništi</t>
  </si>
  <si>
    <t>919310789</t>
  </si>
  <si>
    <t>043134000</t>
  </si>
  <si>
    <t>Zkoušky zhutnění</t>
  </si>
  <si>
    <t>-1484826387</t>
  </si>
  <si>
    <t>Zkoušky zatěžkávací</t>
  </si>
  <si>
    <t>045002000</t>
  </si>
  <si>
    <t>Kompletační a koordinační činnost</t>
  </si>
  <si>
    <t>1215506263</t>
  </si>
  <si>
    <t>051002000</t>
  </si>
  <si>
    <t>Pojistné</t>
  </si>
  <si>
    <t>524288</t>
  </si>
  <si>
    <t>1392017783</t>
  </si>
  <si>
    <t>090001000</t>
  </si>
  <si>
    <t>Správní a místní poplatky</t>
  </si>
  <si>
    <t>262144</t>
  </si>
  <si>
    <t>1670215772</t>
  </si>
  <si>
    <t>Ostatní náklady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</si>
  <si>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</si>
  <si>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</si>
  <si>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</si>
  <si>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</si>
  <si>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</si>
  <si>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</si>
  <si>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</si>
  <si>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</si>
  <si>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</si>
  <si>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</si>
  <si>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</si>
  <si>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</si>
  <si>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</si>
  <si>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</si>
  <si>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</si>
  <si>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</si>
  <si>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</si>
  <si>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</si>
  <si>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</si>
  <si>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</si>
  <si>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</si>
  <si>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</si>
  <si>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</si>
  <si>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</si>
  <si>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</si>
  <si>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</si>
  <si>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</si>
  <si>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</si>
  <si>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</si>
  <si>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</si>
  <si>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</si>
  <si>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</si>
  <si>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</si>
  <si>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</si>
  <si>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</si>
  <si>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</si>
  <si>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</si>
  <si>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</si>
  <si>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</si>
  <si>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</si>
  <si>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</si>
  <si>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</si>
  <si>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</si>
  <si>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</si>
  <si>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</si>
  <si>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</si>
  <si>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</si>
  <si>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</si>
  <si>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</si>
  <si>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</si>
  <si>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</si>
  <si>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</si>
  <si>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</si>
  <si>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</si>
  <si>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</si>
  <si>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</si>
  <si>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</si>
  <si>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</si>
  <si>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</si>
  <si>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</si>
  <si>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</si>
  <si>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</si>
  <si>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</si>
  <si>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</si>
  <si>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</si>
  <si>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</si>
  <si>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</si>
  <si>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</si>
  <si>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</si>
  <si>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</si>
  <si>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</si>
  <si>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</si>
  <si>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</si>
  <si>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</si>
  <si>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</si>
  <si>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</si>
  <si>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</si>
  <si>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</si>
  <si>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</si>
  <si>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</si>
  <si>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</si>
  <si>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</si>
  <si>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</si>
  <si>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</si>
  <si>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</si>
  <si>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</si>
  <si>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</si>
  <si>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</si>
  <si>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</si>
  <si>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</si>
  <si>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</si>
  <si>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</si>
  <si>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</si>
  <si>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</si>
  <si>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</si>
  <si>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</si>
  <si>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</si>
  <si>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</si>
  <si>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</si>
  <si>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</si>
  <si>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</si>
  <si>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</si>
  <si>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</si>
  <si>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</si>
  <si>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</si>
  <si>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</si>
  <si>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</si>
  <si>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</si>
  <si>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</si>
  <si>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</si>
  <si>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</si>
  <si>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</si>
  <si>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</si>
  <si>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</si>
  <si>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</si>
  <si>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</si>
  <si>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</si>
  <si>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</si>
  <si>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</si>
  <si>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</si>
  <si>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</si>
  <si>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</si>
  <si>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</si>
  <si>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</si>
  <si>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</si>
  <si>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</si>
  <si>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</si>
  <si>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</si>
  <si>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</si>
  <si>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</si>
  <si>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</si>
  <si>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</si>
  <si>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</si>
  <si>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</si>
  <si>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</si>
  <si>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</si>
  <si>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</si>
  <si>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</si>
  <si>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</si>
  <si>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</si>
  <si>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</si>
  <si>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</si>
  <si>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</si>
  <si>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</si>
  <si>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</si>
  <si>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</si>
  <si>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</si>
  <si>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</si>
  <si>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</si>
  <si>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</si>
  <si>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</si>
  <si>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</si>
  <si>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</si>
  <si>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</si>
  <si>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</si>
  <si>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</si>
  <si>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</si>
  <si>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</si>
  <si>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</si>
  <si>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</si>
  <si>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</si>
  <si>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</si>
  <si>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</si>
  <si>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</si>
  <si>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</si>
  <si>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</si>
  <si>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</si>
  <si>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</si>
  <si>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Export VZ</t>
  </si>
  <si>
    <t>List obsahuje:</t>
  </si>
  <si>
    <t>3.0</t>
  </si>
  <si>
    <t>ODOM</t>
  </si>
  <si>
    <t>False</t>
  </si>
  <si>
    <t>{C8A1552F-BE81-4BF4-8A08-BEF8FF1C203D}</t>
  </si>
  <si>
    <t>&gt;&gt;  skryté sloupce  &lt;&lt;</t>
  </si>
  <si>
    <t>0.01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</si>
  <si>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</si>
  <si>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</si>
  <si>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</si>
  <si>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</si>
  <si>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</si>
  <si>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0.001</t>
  </si>
  <si>
    <t>Kód:</t>
  </si>
  <si>
    <t>JP0114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</si>
  <si>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</si>
  <si>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</si>
  <si>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Parkoviště - Plzeň, Ledecká ul.</t>
  </si>
  <si>
    <t>0.1</t>
  </si>
  <si>
    <t>KSO:</t>
  </si>
  <si>
    <t>CC-CZ:</t>
  </si>
  <si>
    <t>1</t>
  </si>
  <si>
    <t>Místo:</t>
  </si>
  <si>
    <t>Plzeň, kú Bolevec</t>
  </si>
  <si>
    <t>Datum:</t>
  </si>
  <si>
    <t>25.06.2014</t>
  </si>
  <si>
    <t>10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</si>
  <si>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</si>
  <si>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</si>
  <si>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</si>
  <si>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</si>
  <si>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</si>
  <si>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</si>
  <si>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</si>
  <si>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</si>
  <si>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 xml:space="preserve">Soupis prací je sestaven za využití položek Cenové soustavy ÚRS. Cenové a technické podmínky položek Cenové soustavy ÚRS, které nejsou uvedeny v soupisu prací (tzv. úvodní části katalogů) jsou neomezeně dálkově k dispozici na www.cs-urs.cz. Položky soupisu prací, které nemají ve sloupci "Cenová soustava" uveden žádný údaj, nepochází z Cenové soustavy ÚRS. 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</si>
  <si>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</si>
  <si>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</si>
  <si>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</si>
  <si>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</si>
  <si>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</si>
  <si>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</si>
  <si>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</si>
  <si>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</si>
  <si>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</si>
  <si>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</si>
  <si>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</si>
  <si>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</si>
  <si>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</si>
  <si>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</si>
  <si>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</si>
  <si>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</si>
  <si>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</si>
  <si>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</si>
  <si>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</si>
  <si>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</si>
  <si>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</si>
  <si>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</si>
  <si>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</si>
  <si>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</si>
  <si>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</si>
  <si>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</si>
  <si>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</si>
  <si>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</si>
  <si>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</si>
  <si>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</si>
  <si>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</si>
  <si>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</si>
  <si>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</si>
  <si>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</si>
  <si>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</si>
  <si>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</si>
  <si>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</si>
  <si>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</si>
  <si>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JP01141</t>
  </si>
  <si>
    <t>C100 - Úprava parkoviště</t>
  </si>
  <si>
    <t>STA</t>
  </si>
  <si>
    <t>{D433645D-C51B-4BBF-BB70-EA35CE9E964A}</t>
  </si>
  <si>
    <t>2</t>
  </si>
  <si>
    <t>JP011411</t>
  </si>
  <si>
    <t>C100 - Úprava parkoviště - soupis prací</t>
  </si>
  <si>
    <t>Soupis</t>
  </si>
  <si>
    <t>{3176C95C-DE17-4790-906D-3820E35A70B7}</t>
  </si>
  <si>
    <t>JP01142</t>
  </si>
  <si>
    <t>C900 - Vegetační úpravy</t>
  </si>
  <si>
    <t>{7A8D8227-C9FB-4EBF-A1F0-C455FBD05D49}</t>
  </si>
  <si>
    <t>JP011421</t>
  </si>
  <si>
    <t>C900 - Vegetační úpravy - soupis prací</t>
  </si>
  <si>
    <t>{ACC9C104-8F37-4549-AC81-B591088A1DA5}</t>
  </si>
  <si>
    <t>JP0114VON</t>
  </si>
  <si>
    <t>Vedlejší a ostatní náklady</t>
  </si>
  <si>
    <t>VON</t>
  </si>
  <si>
    <t>{DAD795C8-D657-467E-95F2-18DD3C3C6238}</t>
  </si>
  <si>
    <t>JP0114VON1</t>
  </si>
  <si>
    <t>Vedlejší a ostatní náklady - soupis prací</t>
  </si>
  <si>
    <t>{12084F7F-F07C-412A-9220-B7BF3B3C25D2}</t>
  </si>
  <si>
    <t>Zpět na list:</t>
  </si>
  <si>
    <t>F1</t>
  </si>
  <si>
    <t>Plocha stávajícího chodníku v místě nového stání</t>
  </si>
  <si>
    <t>m2</t>
  </si>
  <si>
    <t>164.483</t>
  </si>
  <si>
    <t>3</t>
  </si>
  <si>
    <t>F2</t>
  </si>
  <si>
    <t>Plocha nového parkovacího stání (zámkovka)</t>
  </si>
  <si>
    <t>232.875</t>
  </si>
  <si>
    <t>KRYCÍ LIST SOUPISU</t>
  </si>
  <si>
    <t>F3</t>
  </si>
  <si>
    <t>Plocha nového chodníku</t>
  </si>
  <si>
    <t>9.41</t>
  </si>
  <si>
    <t>F4</t>
  </si>
  <si>
    <t>Plocha upravených chodníků</t>
  </si>
  <si>
    <t>85.1</t>
  </si>
  <si>
    <t>F5</t>
  </si>
  <si>
    <t>Plocha hmatové dlažby</t>
  </si>
  <si>
    <t>10.9</t>
  </si>
  <si>
    <t>F6</t>
  </si>
  <si>
    <t>Plocha zpomalovacího práhu</t>
  </si>
  <si>
    <t>23.94</t>
  </si>
  <si>
    <t>Objekt:</t>
  </si>
  <si>
    <t>JP01141 - C100 - Úprava parkoviště</t>
  </si>
  <si>
    <t>Soupis:</t>
  </si>
  <si>
    <t>JP011411 - C100 - Úprava parkoviště - soupis prací</t>
  </si>
  <si>
    <t xml:space="preserve">Soupis prací je sestaven za využití položek Cenové soustavy ÚRS. Cenové a technické podmínky položek Cenové soustavy ÚRS, které nejsou uvedeny v soupisu prací (tzv. úvodní části katalogů) jsou neomezeně dálkově k dispozici na www.cs-urs.cz. Položky soupisu prací, které nemají ve sloupci "Cenová soustava" uveden žádný údaj, nepochází z Cenové soustavy ÚRS. 
Jsou-li ve výkresové dokumentaci odkazy na obchodní jméno (konkrétní výrobek), projektant v souladu s §44, odst. 9, zákona č.137/2006 sb., připouští použití jiných, kvalitativně a technicky obdobných řešení s tím, že uvedený výrobek je nutno chápat jako minimální technický standard. 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</si>
  <si>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</si>
  <si>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</si>
  <si>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</si>
  <si>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</si>
  <si>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</si>
  <si>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</si>
  <si>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</si>
  <si>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</si>
  <si>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</si>
  <si>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</si>
  <si>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</si>
  <si>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  99 - Přesun hmot</t>
  </si>
  <si>
    <t>PSV - Práce a dodávky PSV</t>
  </si>
  <si>
    <t xml:space="preserve">    743 - Elektromontáže - hrubá montáž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</si>
  <si>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</si>
  <si>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</si>
  <si>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</si>
  <si>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</si>
  <si>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</si>
  <si>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</si>
  <si>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</si>
  <si>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</si>
  <si>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</si>
  <si>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</si>
  <si>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</si>
  <si>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</si>
  <si>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</si>
  <si>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</si>
  <si>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</si>
  <si>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</si>
  <si>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</si>
  <si>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</si>
  <si>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</si>
  <si>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</si>
  <si>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113107122</t>
  </si>
  <si>
    <t>Odstranění podkladu pl do 50 m2 z kameniva drceného tl 200 mm</t>
  </si>
  <si>
    <t>CS ÚRS 2013 01</t>
  </si>
  <si>
    <t>4</t>
  </si>
  <si>
    <t>-1093083636</t>
  </si>
  <si>
    <t>PP</t>
  </si>
  <si>
    <t>Odstranění podkladů nebo krytů s přemístěním hmot na skládku na vzdálenost do 3 m nebo s naložením na dopravní prostředek v ploše jednotlivě do 50 m2 z kameniva hrubého drceného, o tl. vrstvy přes 100 do 200 mm</t>
  </si>
  <si>
    <t>VV</t>
  </si>
  <si>
    <t>hmatová dlažba</t>
  </si>
  <si>
    <t>Součet</t>
  </si>
  <si>
    <t>113107124</t>
  </si>
  <si>
    <t>Odstranění podkladu pl do 50 m2 z kameniva drceného tl 400 mm</t>
  </si>
  <si>
    <t>1796099571</t>
  </si>
  <si>
    <t>Odstranění podkladů nebo krytů s přemístěním hmot na skládku na vzdálenost do 3 m nebo s naložením na dopravní prostředek v ploše jednotlivě do 50 m2 z kameniva hrubého drceného, o tl. vrstvy přes 300 do 400 mm</t>
  </si>
  <si>
    <t>zpomalovací práh</t>
  </si>
  <si>
    <t>113107142</t>
  </si>
  <si>
    <t>Odstranění podkladu pl do 50 m2 živičných tl 100 mm</t>
  </si>
  <si>
    <t>-1558695608</t>
  </si>
  <si>
    <t>Odstranění podkladů nebo krytů s přemístěním hmot na skládku na vzdálenost do 3 m nebo s naložením na dopravní prostředek v ploše jednotlivě do 50 m2 živičných, o tl. vrstvy přes 50 do 100 mm</t>
  </si>
  <si>
    <t>113107162</t>
  </si>
  <si>
    <t>Odstranění podkladu pl přes 50 do 200 m2 z kameniva drceného tl 200 mm</t>
  </si>
  <si>
    <t>1141939484</t>
  </si>
  <si>
    <t>Odstranění podkladů nebo krytů s přemístěním hmot na skládku na vzdálenost do 20 m nebo s naložením na dopravní prostředek v ploše jednotlivě přes 50 m2 do 200 m2 z kameniva hrubého drceného, o tl. vrstvy přes 100 do 200 mm</t>
  </si>
  <si>
    <t>stávající chodník v místě nového stání</t>
  </si>
  <si>
    <t>c10102</t>
  </si>
  <si>
    <t>5</t>
  </si>
  <si>
    <t>113107182</t>
  </si>
  <si>
    <t>Odstranění podkladu pl přes 50 do 200 m2 živičných tl 100 mm</t>
  </si>
  <si>
    <t>22048258</t>
  </si>
  <si>
    <t>Odstranění podkladů nebo krytů s přemístěním hmot na skládku na vzdálenost do 20 m nebo s naložením na dopravní prostředek v ploše jednotlivě přes 50 m2 do 200 m2 živičných, o tl. vrstvy přes 50 do 100 mm</t>
  </si>
  <si>
    <t>6</t>
  </si>
  <si>
    <t>113154234</t>
  </si>
  <si>
    <t>Frézování živičného krytu tl 100 mm pruh š 2 m pl do 1000 m2 bez překážek v trase</t>
  </si>
  <si>
    <t>1248535906</t>
  </si>
  <si>
    <t>Frézování živičného podkladu nebo krytu s naložením na dopravní prostředek plochy přes 500 do 1 000 m2 bez překážek v trase pruhu šířky přes 1 m do 2 m, tloušťky vrstvy 100 mm</t>
  </si>
  <si>
    <t>upravené chodníky</t>
  </si>
  <si>
    <t>7</t>
  </si>
  <si>
    <t>113202111</t>
  </si>
  <si>
    <t>Vytrhání obrub krajníků obrubníků stojatých</t>
  </si>
  <si>
    <t>m</t>
  </si>
  <si>
    <t>1003542681</t>
  </si>
  <si>
    <t>Vytrhání obrub s vybouráním lože, s přemístěním hmot na skládku na vzdálenost do 3 m nebo s naložením na dopravní prostředek z krajníků nebo obrubníků stojatých</t>
  </si>
  <si>
    <t>silniční</t>
  </si>
  <si>
    <t>26,25+2+25,5</t>
  </si>
  <si>
    <t>nový chodní-styk se stávajícím</t>
  </si>
  <si>
    <t>3+3</t>
  </si>
  <si>
    <t>styk hmatové dlažby s komunikací</t>
  </si>
  <si>
    <t>4*3</t>
  </si>
  <si>
    <t>8</t>
  </si>
  <si>
    <t>113203111</t>
  </si>
  <si>
    <t>Vytrhání obrub z dlažebních kostek</t>
  </si>
  <si>
    <t>638268685</t>
  </si>
  <si>
    <t>Vytrhání obrub s vybouráním lože, s přemístěním hmot na skládku na vzdálenost do 3 m nebo s naložením na dopravní prostředek z dlažebních kostek</t>
  </si>
  <si>
    <t>nové stání-styk s Ledeckou ul</t>
  </si>
  <si>
    <t>obruba</t>
  </si>
  <si>
    <t>9</t>
  </si>
  <si>
    <t>113204111</t>
  </si>
  <si>
    <t>Vytrhání obrub záhonových</t>
  </si>
  <si>
    <t>1733622403</t>
  </si>
  <si>
    <t>Vytrhání obrub s vybouráním lože, s přemístěním hmot na skládku na vzdálenost do 3 m nebo s naložením na dopravní prostředek záhonových</t>
  </si>
  <si>
    <t>záhonových</t>
  </si>
  <si>
    <t>26,25+2+25,5+7,5</t>
  </si>
  <si>
    <t>119001421</t>
  </si>
  <si>
    <t>Dočasné zajištění kabelů a kabelových tratí ze 3 volně ložených kabelů</t>
  </si>
  <si>
    <t>-1699190770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</si>
  <si>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</si>
  <si>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trasa veřejného osvětlení-nové parkování</t>
  </si>
  <si>
    <t>11</t>
  </si>
  <si>
    <t>122202201</t>
  </si>
  <si>
    <t>Odkopávky a prokopávky nezapažené pro silnice objemu do 100 m3 v hornině tř. 3</t>
  </si>
  <si>
    <t>m3</t>
  </si>
  <si>
    <t>1246679543</t>
  </si>
  <si>
    <t>Odkopávky a prokopávky nezapažené pro silnice s přemístěním výkopku v příčných profilech na vzdálenost do 15 m nebo s naložením na dopravní prostředek v hornině tř. 3 do 100 m3</t>
  </si>
  <si>
    <t>c10102, c10004</t>
  </si>
  <si>
    <t xml:space="preserve">nové parkoviště-mimo stáv.chodník-k horní úrovni nové plochy </t>
  </si>
  <si>
    <t>(26,25+2+25,5)*1,75*0,2</t>
  </si>
  <si>
    <t xml:space="preserve">nové parkoviště-mimo stáv.chodník-pro novou skladbu </t>
  </si>
  <si>
    <t>(26,25+2+25,5)*1,75*0,41</t>
  </si>
  <si>
    <t xml:space="preserve">nové parkoviště-v místě stáv.chodníku-pro novou skladbu </t>
  </si>
  <si>
    <t>(26,25+2+25,5)*2,75*(0,41-0,20-0,1)</t>
  </si>
  <si>
    <t>nový chodník</t>
  </si>
  <si>
    <t>F3*0,25</t>
  </si>
  <si>
    <t>12</t>
  </si>
  <si>
    <t>130001101</t>
  </si>
  <si>
    <t>Příplatek za ztížení vykopávky v blízkosti pozemního vedení</t>
  </si>
  <si>
    <t>2036709195</t>
  </si>
  <si>
    <t>Příplatek k cenám hloubených vykopávek za ztížení vykopávky v blízkosti podzemního vedení nebo výbušnin pro jakoukoliv třídu horniny</t>
  </si>
  <si>
    <t>(26,25+2+25,5)*0,3*0,5</t>
  </si>
  <si>
    <t>13</t>
  </si>
  <si>
    <t>132202101</t>
  </si>
  <si>
    <t>Hloubení rýh š do 600 mm ručním nebo pneum nářadím v soudržných horninách tř. 3</t>
  </si>
  <si>
    <t>89315814</t>
  </si>
  <si>
    <t>Hloubení zapažených i nezapažených rýh šířky do 600 mm ručním nebo pneumatickým nářadím s urovnáním dna do předepsaného profilu a spádu v horninách tř. 3 soudržných</t>
  </si>
  <si>
    <t>14</t>
  </si>
  <si>
    <t>162701105</t>
  </si>
  <si>
    <t>Vodorovné přemístění do 10000 m výkopku/sypaniny z horniny tř. 1 až 4</t>
  </si>
  <si>
    <t>193172549</t>
  </si>
  <si>
    <t>Vodorovné přemístění výkopku nebo sypaniny po suchu na obvyklém dopravním prostředku, bez naložení výkopku, avšak se složením bez rozhrnutí z horniny tř. 1 až 4 na vzdálenost přes 9 000 do 10 000 m</t>
  </si>
  <si>
    <t>171201201</t>
  </si>
  <si>
    <t>Uložení sypaniny na skládky</t>
  </si>
  <si>
    <t>-1359428947</t>
  </si>
  <si>
    <t>16</t>
  </si>
  <si>
    <t>171201211</t>
  </si>
  <si>
    <t>Poplatek za uložení odpadu ze sypaniny na skládce (skládkovné)</t>
  </si>
  <si>
    <t>t</t>
  </si>
  <si>
    <t>-1246907356</t>
  </si>
  <si>
    <t>Uložení sypaniny poplatek za uložení sypaniny na skládce ( skládkovné )</t>
  </si>
  <si>
    <t>84.054*1.6 'Přepočtené koeficientem množství</t>
  </si>
  <si>
    <t>17</t>
  </si>
  <si>
    <t>181951102</t>
  </si>
  <si>
    <t>Úprava pláně v hornině tř. 1 až 4 se zhutněním</t>
  </si>
  <si>
    <t>-1889173260</t>
  </si>
  <si>
    <t>(26,25+2+25,5)*0,3</t>
  </si>
  <si>
    <t>nové parkování</t>
  </si>
  <si>
    <t>4*3*0,3</t>
  </si>
  <si>
    <t>Vodorovné konstrukce</t>
  </si>
  <si>
    <t>18</t>
  </si>
  <si>
    <t>451319777</t>
  </si>
  <si>
    <t>Příplatek ZKD 10 mm tl přes 100 mm u podkladu nebo lože pod dlažbu z betonu</t>
  </si>
  <si>
    <t>-359746657</t>
  </si>
  <si>
    <t>Podklad nebo lože pod dlažbu (přídlažbu) Příplatek k cenám za každých dalších i započatých 10 mm tloušťky podkladu nebo lože přes 100 mm z betonu prostého</t>
  </si>
  <si>
    <t>F6*((13+3)/2-5)</t>
  </si>
  <si>
    <t>Komunikace</t>
  </si>
  <si>
    <t>19</t>
  </si>
  <si>
    <t>564801112</t>
  </si>
  <si>
    <t>Podklad ze štěrkodrtě ŠD tl 40 mm</t>
  </si>
  <si>
    <t>-741364259</t>
  </si>
  <si>
    <t>Podklad ze štěrkodrti ŠD s rozprostřením a zhutněním, po zhutnění tl. 40 mm</t>
  </si>
  <si>
    <t>20</t>
  </si>
  <si>
    <t>564851111</t>
  </si>
  <si>
    <t>Podklad ze štěrkodrtě ŠD tl 150 mm</t>
  </si>
  <si>
    <t>401537195</t>
  </si>
  <si>
    <t>Podklad ze štěrkodrti ŠD s rozprostřením a zhutněním, po zhutnění tl. 150 mm</t>
  </si>
  <si>
    <t>c10102,c10004</t>
  </si>
  <si>
    <t>564851112</t>
  </si>
  <si>
    <t>Podklad ze štěrkodrtě ŠD tl 160 mm</t>
  </si>
  <si>
    <t>-365426671</t>
  </si>
  <si>
    <t>Podklad ze štěrkodrti ŠD s rozprostřením a zhutněním, po zhutnění tl. 160 mm</t>
  </si>
  <si>
    <t>22</t>
  </si>
  <si>
    <t>564952111</t>
  </si>
  <si>
    <t>Podklad z mechanicky zpevněného kameniva MZK tl 150 mm</t>
  </si>
  <si>
    <t>1113013787</t>
  </si>
  <si>
    <t>Podklad z mechanicky zpevněného kameniva MZK (minerální beton) s rozprostřením a s hutněním, po zhutnění tl. 150 mm</t>
  </si>
  <si>
    <t>23</t>
  </si>
  <si>
    <t>565145111</t>
  </si>
  <si>
    <t>Asfaltový beton vrstva podkladní ACP 16 (obalované kamenivo OKS) tl 60 mm š do 3 m</t>
  </si>
  <si>
    <t>-1408067393</t>
  </si>
  <si>
    <t>Asfaltový beton vrstva podkladní ACP 16 (obalované kamenivo střednězrnné - OKS) s rozprostřením a zhutněním v pruhu šířky do 3 m, po zhutnění tl. 60 mm</t>
  </si>
  <si>
    <t>24</t>
  </si>
  <si>
    <t>566901161</t>
  </si>
  <si>
    <t>Vyspravení podkladu po překopech ing sítí plochy do 15 m2 obalovaným kamenivem ACP (OK) tl. 100 mm</t>
  </si>
  <si>
    <t>-1143070144</t>
  </si>
  <si>
    <t>25</t>
  </si>
  <si>
    <t>567123114</t>
  </si>
  <si>
    <t>Podklad z kameniva zpevněného cementem KSC II tl 150 mm</t>
  </si>
  <si>
    <t>-1349559203</t>
  </si>
  <si>
    <t>Podklad z kameniva zpevněného cementem bez dilatačních spár, s rozprostřením a zhutněním KSC II, po zhutnění tl. 150 mm</t>
  </si>
  <si>
    <t>26</t>
  </si>
  <si>
    <t>572340111</t>
  </si>
  <si>
    <t>Vyspravení krytu komunikací po překopech plochy do 15 m2 asfaltovým betonem ACO (AB) tl 50 mm</t>
  </si>
  <si>
    <t>-1849812072</t>
  </si>
  <si>
    <t>27</t>
  </si>
  <si>
    <t>573111111</t>
  </si>
  <si>
    <t>Postřik živičný infiltrační s posypem z asfaltu množství 0,60 kg/m2</t>
  </si>
  <si>
    <t>-230055232</t>
  </si>
  <si>
    <t>28</t>
  </si>
  <si>
    <t>573231111</t>
  </si>
  <si>
    <t>Postřik živičný spojovací ze silniční emulze v množství do 0,7 kg/m2</t>
  </si>
  <si>
    <t>1871221335</t>
  </si>
  <si>
    <t>29</t>
  </si>
  <si>
    <t>577133111</t>
  </si>
  <si>
    <t>Asfaltový beton vrstva obrusná ACO 8 (ABJ) tl 40 mm š do 3 m z nemodifikovaného asfaltu</t>
  </si>
  <si>
    <t>563356046</t>
  </si>
  <si>
    <t>Asfaltový beton vrstva obrusná ACO 8 (ABJ) s rozprostřením a se zhutněním z nemodifikovaného asfaltu v pruhu šířky do 3 m, po zhutnění tl. 40 mm</t>
  </si>
  <si>
    <t>30</t>
  </si>
  <si>
    <t>591241111</t>
  </si>
  <si>
    <t>Kladení dlažby z kostek drobných z kamene na MC tl 50 mm</t>
  </si>
  <si>
    <t>-2035540761</t>
  </si>
  <si>
    <t>Kladení dlažby z kostek s provedením lože do tl. 50 mm, s vyplněním spár, s dvojím beraněním a se smetením přebytečného materiálu na krajnici drobných z kamene, do lože z cementové malty</t>
  </si>
  <si>
    <t>31</t>
  </si>
  <si>
    <t>M</t>
  </si>
  <si>
    <t>583801200</t>
  </si>
  <si>
    <t>kostka dlažební drobná, žula velikost 8/10 cm</t>
  </si>
  <si>
    <t>1375059128</t>
  </si>
  <si>
    <t>výrobky lomařské a kamenické pro komunikace (kostky dlažební, krajníky a obrubníky) kostka dlažební drobná žula (skupina materiálu I/2) vel. 8/10 cm šedá  (1t = cca 5 m2)</t>
  </si>
  <si>
    <t>P</t>
  </si>
  <si>
    <t>Poznámka k položce:
1t = cca 5 m2</t>
  </si>
  <si>
    <t>F6/5</t>
  </si>
  <si>
    <t>4.788*1.02 'Přepočtené koeficientem množství</t>
  </si>
  <si>
    <t>32</t>
  </si>
  <si>
    <t>596211110</t>
  </si>
  <si>
    <t>Kladení zámkové dlažby komunikací pro pěší tl 60 mm skupiny A pl do 50 m2</t>
  </si>
  <si>
    <t>-311226779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</si>
  <si>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</si>
  <si>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33</t>
  </si>
  <si>
    <t>592452670</t>
  </si>
  <si>
    <t>dlažba BEST-KLASIKO pro nevidomé 20 x 10 x 6 cm barevná</t>
  </si>
  <si>
    <t>-919811110</t>
  </si>
  <si>
    <t>dlaždice betonové dlažba zámková (ČSN EN 1338) dlažba vibrolisovaná BEST standardní povrch (uzavřený hladký povrch) provedení: červená,hnědá,okrová,antracit tvarově jednoduchá dlažba KLASIKO pro nevidomé 20 x 10 x 6</t>
  </si>
  <si>
    <t>10.9*1.02 'Přepočtené koeficientem množství</t>
  </si>
  <si>
    <t>34</t>
  </si>
  <si>
    <t>596212212</t>
  </si>
  <si>
    <t>Kladení zámkové dlažby pozemních komunikací tl 80 mm skupiny A pl do 300 m2</t>
  </si>
  <si>
    <t>-1718647095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</si>
  <si>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100 do 300 m2</t>
  </si>
  <si>
    <t>35</t>
  </si>
  <si>
    <t>592453110</t>
  </si>
  <si>
    <t>dlažba BEST-KLASIKO 20 x 10 x 8 cm přírodní</t>
  </si>
  <si>
    <t>-296137873</t>
  </si>
  <si>
    <t>dlaždice betonové dlažba zámková (ČSN EN 1338) dlažba vibrolisovaná BEST standardní povrch (uzavřený hladký povrch) provedení: přírodní tvarově jednoduchá dlažba dlažba BEST-KLASIKO 20 x 10 x 8 cm přírodní</t>
  </si>
  <si>
    <t>nové parkování-dělící pruhy-odpočet</t>
  </si>
  <si>
    <t>-4,5*0,1*18</t>
  </si>
  <si>
    <t>odpočet krajníků</t>
  </si>
  <si>
    <t>nové parkování-obrubníky</t>
  </si>
  <si>
    <t>-(26,25+2+25,5+4,5*4)*0,25</t>
  </si>
  <si>
    <t>-(26,25+2+25,5)*0,25</t>
  </si>
  <si>
    <t>193.399*1.02 'Přepočtené koeficientem množství</t>
  </si>
  <si>
    <t>36</t>
  </si>
  <si>
    <t>592452660</t>
  </si>
  <si>
    <t>dlažba BEST-KLASIKO 20 x 10 x 8 cm barevná</t>
  </si>
  <si>
    <t>1564392681</t>
  </si>
  <si>
    <t>dlaždice betonové dlažba zámková (ČSN EN 1338) dlažba vibrolisovaná BEST standardní povrch (uzavřený hladký povrch) provedení: červená,hnědá,okrová,antracit tvarově jednoduchá dlažba dlažba BEST-KLASIKO 20 x 10 x 8 cm barevná</t>
  </si>
  <si>
    <t>nové parkování-dělící pruhy</t>
  </si>
  <si>
    <t>4,5*0,1*18</t>
  </si>
  <si>
    <t>8.1*1.02 'Přepočtené koeficientem množství</t>
  </si>
  <si>
    <t>Trubní vedení</t>
  </si>
  <si>
    <t>37</t>
  </si>
  <si>
    <t>899231111</t>
  </si>
  <si>
    <t>Výšková úprava uličního vstupu nebo vpusti do 200 mm zvýšením mříže</t>
  </si>
  <si>
    <t>kus</t>
  </si>
  <si>
    <t>-879296979</t>
  </si>
  <si>
    <t>"viz.TZ-část F" 2</t>
  </si>
  <si>
    <t>38</t>
  </si>
  <si>
    <t>899623141</t>
  </si>
  <si>
    <t>Obetonování potrubí nebo zdiva stok betonem prostým tř. C 12/15 otevřený výkop</t>
  </si>
  <si>
    <t>1955260966</t>
  </si>
  <si>
    <t>Obetonování potrubí nebo zdiva stok betonem prostým v otevřeném výkopu, beton tř. C 12/15</t>
  </si>
  <si>
    <t>trasa veřejného osvětlení-nové parkování-2*kopoflex 110mm</t>
  </si>
  <si>
    <t>(26,25+2+25,5)*(0,3*0,5-3,14*0,055*0,055*2)</t>
  </si>
  <si>
    <t>Ostatní konstrukce a práce-bourání</t>
  </si>
  <si>
    <t>39</t>
  </si>
  <si>
    <t>913111115</t>
  </si>
  <si>
    <t>Montáž a demontáž dočasné dopravní značky samostatné základní</t>
  </si>
  <si>
    <t>772246530</t>
  </si>
  <si>
    <t>Montáž a demontáž dočasných dopravních značek samostatných značek základních</t>
  </si>
  <si>
    <t>zpomalovací práh-schéma B2, C4b-1x - 2 etapy</t>
  </si>
  <si>
    <t>1*2</t>
  </si>
  <si>
    <t>40</t>
  </si>
  <si>
    <t>913111215</t>
  </si>
  <si>
    <t>Příplatek k dočasné dopravní značce samostatné základní za první a ZKD den použití</t>
  </si>
  <si>
    <t>2034678983</t>
  </si>
  <si>
    <t>Montáž a demontáž dočasných dopravních značek Příplatek za první a každý další den použití dočasných dopravních značek k ceně 11-1115</t>
  </si>
  <si>
    <t>2*15 'Přepočtené koeficientem množství</t>
  </si>
  <si>
    <t>41</t>
  </si>
  <si>
    <t>913121111</t>
  </si>
  <si>
    <t>Montáž a demontáž dočasné dopravní značky kompletní základní</t>
  </si>
  <si>
    <t>-131143265</t>
  </si>
  <si>
    <t>zpomalovací práh-schéma B2, A15-2x - 2 etapy</t>
  </si>
  <si>
    <t>2*2</t>
  </si>
  <si>
    <t>42</t>
  </si>
  <si>
    <t>913121211</t>
  </si>
  <si>
    <t>Příplatek k dočasné dopravní značce kompletní základní za první a ZKD den použití</t>
  </si>
  <si>
    <t>2074340362</t>
  </si>
  <si>
    <t>4*15 'Přepočtené koeficientem množství</t>
  </si>
  <si>
    <t>43</t>
  </si>
  <si>
    <t>913221113</t>
  </si>
  <si>
    <t>Montáž a demontáž dočasné dopravní zábrany Z2 světelné šířky 3 m s 5 světly</t>
  </si>
  <si>
    <t>331736392</t>
  </si>
  <si>
    <t>Montáž a demontáž dočasných dopravních zábran Z2 světelných včetně zásobníku na akumulátor, šířky 3 m, 5 světel</t>
  </si>
  <si>
    <t>zpomalovací práh-schéma B2, zábrana Z2-2x - 2 etapy</t>
  </si>
  <si>
    <t>44</t>
  </si>
  <si>
    <t>913221213</t>
  </si>
  <si>
    <t>Příplatek k dočasné dopravní zábraně Z2 světelné šířky 3m s 5 světly za první a ZKD den použití</t>
  </si>
  <si>
    <t>-1101514770</t>
  </si>
  <si>
    <t>Montáž a demontáž dočasných dopravních zábran Z2 Příplatek za první a každý další den použití dočasných dopravních zábran Z2 k ceně 22-1113</t>
  </si>
  <si>
    <t>45</t>
  </si>
  <si>
    <t>913321111</t>
  </si>
  <si>
    <t>Montáž a demontáž dočasné dopravní směrové desky základní Z4</t>
  </si>
  <si>
    <t>-964610551</t>
  </si>
  <si>
    <t>zpomalovací práh-schéma B2, podélná uzávěra-2x - 2 etapy</t>
  </si>
  <si>
    <t>nové stání-schéma B3, příčná uzávěra</t>
  </si>
  <si>
    <t>nové stání-schéma B3, podélná uzávěra</t>
  </si>
  <si>
    <t>přecházení chodců-schéma B1, příčná uzávěra - 3x</t>
  </si>
  <si>
    <t>3*3</t>
  </si>
  <si>
    <t>přecházení chodců-schéma B1, podélná uzávěra - 3x</t>
  </si>
  <si>
    <t>2*3</t>
  </si>
  <si>
    <t>46</t>
  </si>
  <si>
    <t>913321115</t>
  </si>
  <si>
    <t>Montáž a demontáž dočasné soupravy směrových desek Z4 s výstražným světlem 3 desky</t>
  </si>
  <si>
    <t>-1664267765</t>
  </si>
  <si>
    <t>nové stání-schéma B3, příčná uzávěra se světly</t>
  </si>
  <si>
    <t>47</t>
  </si>
  <si>
    <t>913321211</t>
  </si>
  <si>
    <t>Příplatek k dočasné směrové desce základní Z4 za první a ZKD den použití</t>
  </si>
  <si>
    <t>-992571122</t>
  </si>
  <si>
    <t>28*15 'Přepočtené koeficientem množství</t>
  </si>
  <si>
    <t>48</t>
  </si>
  <si>
    <t>913321215</t>
  </si>
  <si>
    <t>Příplatek k dočasné soupravě směrových desek Z4 s výstražným světlem 3 desky za 1. a ZKD den použití</t>
  </si>
  <si>
    <t>-1948719542</t>
  </si>
  <si>
    <t>1*30 'Přepočtené koeficientem množství</t>
  </si>
  <si>
    <t>49</t>
  </si>
  <si>
    <t>914111111</t>
  </si>
  <si>
    <t>Montáž svislé dopravní značky do velikosti 1 m2 objímkami na sloupek nebo konzolu</t>
  </si>
  <si>
    <t>1613330964</t>
  </si>
  <si>
    <t>IP12a, IP2, A7b, E7b</t>
  </si>
  <si>
    <t>1+2+2+1</t>
  </si>
  <si>
    <t>50</t>
  </si>
  <si>
    <t>404443180</t>
  </si>
  <si>
    <t>značka svislá reflexní AL- 3M 500 X 300 mm</t>
  </si>
  <si>
    <t>2068128451</t>
  </si>
  <si>
    <t>výrobky a tabule orientační pro návěstí a zabezpečovací zařízení silniční značky dopravní svislé FeZn  plech FeZn AL     plech Al NK, 3M   povrchová úprava reflexní fólií tř.1 obdélníkové značky IS 16a, 16b, 16c,16d,17,E7a,E7b,E12 500 X 300 mm AL- 3M  reflexní tř.1</t>
  </si>
  <si>
    <t>E7b</t>
  </si>
  <si>
    <t>51</t>
  </si>
  <si>
    <t>404442320</t>
  </si>
  <si>
    <t>značka svislá reflexní AL- 3M 500 x 500 mm</t>
  </si>
  <si>
    <t>-988147288</t>
  </si>
  <si>
    <t>výrobky a tabule orientační pro návěstí a zabezpečovací zařízení silniční značky dopravní svislé FeZn  plech FeZn AL     plech Al NK, 3M   povrchová úprava reflexní fólií tř.1 čtvercové značky P2, P3, P8, IP1-7,IP10,E1,E2,E6,E9,E10,E12,IJ4 500 x 500 mm AL- 3M  reflexní tř.1</t>
  </si>
  <si>
    <t>IP2</t>
  </si>
  <si>
    <t>52</t>
  </si>
  <si>
    <t>404442580</t>
  </si>
  <si>
    <t>značka svislá reflexní AL- 3M 500 x 700 mm</t>
  </si>
  <si>
    <t>-1336420822</t>
  </si>
  <si>
    <t>výrobky a tabule orientační pro návěstí a zabezpečovací zařízení silniční značky dopravní svislé FeZn  plech FeZn AL     plech Al NK, 3M   povrchová úprava reflexní fólií tř.1 obdélníkové značky IP8,IP9,IP11,IP12, IP13,IS15, IJ1-15, E2,E12 500x700 mm AL- 3M  reflexní tř.1</t>
  </si>
  <si>
    <t>IP12a</t>
  </si>
  <si>
    <t>53</t>
  </si>
  <si>
    <t>404440040</t>
  </si>
  <si>
    <t>značka dopravní svislá reflexní výstražná AL 3M A1 - A30, P1,P4 700 mm</t>
  </si>
  <si>
    <t>-1140026448</t>
  </si>
  <si>
    <t>výrobky a tabule orientační pro návěstí a zabezpečovací zařízení silniční značky dopravní svislé FeZn  plech FeZn AL     plech Al NK, 3M   povrchová úprava reflexní fólií tř.1 trojúhelníkové značky A1 - A30, P1,P4 rozměr 700 mm AL- 3M  reflexní tř.1</t>
  </si>
  <si>
    <t xml:space="preserve"> A7b</t>
  </si>
  <si>
    <t>54</t>
  </si>
  <si>
    <t>914511111</t>
  </si>
  <si>
    <t>Montáž sloupku dopravních značek délky do 3,5 m s betonovým základem</t>
  </si>
  <si>
    <t>903818706</t>
  </si>
  <si>
    <t>IP12a, IP2, A7b</t>
  </si>
  <si>
    <t>1+2+2</t>
  </si>
  <si>
    <t>55</t>
  </si>
  <si>
    <t>404452250</t>
  </si>
  <si>
    <t>sloupek Zn 60 - 350</t>
  </si>
  <si>
    <t>-1988007712</t>
  </si>
  <si>
    <t>56</t>
  </si>
  <si>
    <t>915231112</t>
  </si>
  <si>
    <t>Vodorovné dopravní značení retroreflexním bílým plastem přechody pro chodce, šipky nebo symboly</t>
  </si>
  <si>
    <t>13112387</t>
  </si>
  <si>
    <t>Vodorovné dopravní značení stříkaným plastem přechody pro chodce, šipky, symboly nápisy bílé retroreflexní</t>
  </si>
  <si>
    <t>V10f</t>
  </si>
  <si>
    <t>57</t>
  </si>
  <si>
    <t>915491211</t>
  </si>
  <si>
    <t>Osazení vodícího proužku z betonových desek do betonového lože tl do 100 mm š proužku 250 mm</t>
  </si>
  <si>
    <t>1367946381</t>
  </si>
  <si>
    <t>Osazení vodicího proužku z betonových prefabrikovaných desek tl. do 120 mm do lože z cementové malty tl. 20 mm, s vyplněním a zatřením spár cementovou maltou s podkladní vrstvou z betonu prostého tř. C 12/15 tl. 50 až 100 mm šířka proužku 250 mm</t>
  </si>
  <si>
    <t>26,25+2+25,5+4,5*4</t>
  </si>
  <si>
    <t>58</t>
  </si>
  <si>
    <t>592185840</t>
  </si>
  <si>
    <t>přídlažba Best Naviga 50x25x8 cm přírodní</t>
  </si>
  <si>
    <t>-1830158433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</si>
</sst>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\ &quot;EUR&quot;;\-#,##0\ &quot;EUR&quot;"/>
    <numFmt numFmtId="170" formatCode="#,##0\ &quot;EUR&quot;;[Red]\-#,##0\ &quot;EUR&quot;"/>
    <numFmt numFmtId="171" formatCode="#,##0.00\ &quot;EUR&quot;;\-#,##0.00\ &quot;EUR&quot;"/>
    <numFmt numFmtId="172" formatCode="#,##0.00\ &quot;EUR&quot;;[Red]\-#,##0.00\ &quot;EUR&quot;"/>
    <numFmt numFmtId="173" formatCode="_-* #,##0\ &quot;EUR&quot;_-;\-* #,##0\ &quot;EUR&quot;_-;_-* &quot;-&quot;\ &quot;EUR&quot;_-;_-@_-"/>
    <numFmt numFmtId="174" formatCode="_-* #,##0\ _E_U_R_-;\-* #,##0\ _E_U_R_-;_-* &quot;-&quot;\ _E_U_R_-;_-@_-"/>
    <numFmt numFmtId="175" formatCode="_-* #,##0.00\ &quot;EUR&quot;_-;\-* #,##0.00\ &quot;EUR&quot;_-;_-* &quot;-&quot;??\ &quot;EUR&quot;_-;_-@_-"/>
    <numFmt numFmtId="176" formatCode="_-* #,##0.00\ _E_U_R_-;\-* #,##0.00\ _E_U_R_-;_-* &quot;-&quot;??\ _E_U_R_-;_-@_-"/>
    <numFmt numFmtId="177" formatCode="#,##0\ &quot;€&quot;;\-#,##0\ &quot;€&quot;"/>
    <numFmt numFmtId="178" formatCode="#,##0\ &quot;€&quot;;[Red]\-#,##0\ &quot;€&quot;"/>
    <numFmt numFmtId="179" formatCode="#,##0.00\ &quot;€&quot;;\-#,##0.00\ &quot;€&quot;"/>
    <numFmt numFmtId="180" formatCode="#,##0.00\ &quot;€&quot;;[Red]\-#,##0.00\ &quot;€&quot;"/>
    <numFmt numFmtId="181" formatCode="_-* #,##0\ &quot;€&quot;_-;\-* #,##0\ &quot;€&quot;_-;_-* &quot;-&quot;\ &quot;€&quot;_-;_-@_-"/>
    <numFmt numFmtId="182" formatCode="_-* #,##0\ _€_-;\-* #,##0\ _€_-;_-* &quot;-&quot;\ _€_-;_-@_-"/>
    <numFmt numFmtId="183" formatCode="_-* #,##0.00\ &quot;€&quot;_-;\-* #,##0.00\ &quot;€&quot;_-;_-* &quot;-&quot;??\ &quot;€&quot;_-;_-@_-"/>
    <numFmt numFmtId="184" formatCode="_-* #,##0.00\ _€_-;\-* #,##0.00\ _€_-;_-* &quot;-&quot;??\ _€_-;_-@_-"/>
    <numFmt numFmtId="185" formatCode="&quot;Áno&quot;;&quot;Áno&quot;;&quot;Nie&quot;"/>
    <numFmt numFmtId="186" formatCode="&quot;Pravda&quot;;&quot;Pravda&quot;;&quot;Nepravda&quot;"/>
    <numFmt numFmtId="187" formatCode="&quot;Zapnuté&quot;;&quot;Zapnuté&quot;;&quot;Vypnuté&quot;"/>
    <numFmt numFmtId="188" formatCode="[$€-2]\ #\ ##,000_);[Red]\([$€-2]\ #\ ##,000\)"/>
  </numFmts>
  <fonts count="57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10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i/>
      <sz val="7"/>
      <color indexed="55"/>
      <name val="Trebuchet MS"/>
      <family val="0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9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42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17" borderId="0" applyNumberFormat="0" applyBorder="0" applyAlignment="0" applyProtection="0"/>
    <xf numFmtId="0" fontId="0" fillId="18" borderId="5" applyNumberFormat="0" applyFont="0" applyAlignment="0" applyProtection="0"/>
    <xf numFmtId="0" fontId="47" fillId="0" borderId="6" applyNumberFormat="0" applyFill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7" borderId="8" applyNumberFormat="0" applyAlignment="0" applyProtection="0"/>
    <xf numFmtId="0" fontId="52" fillId="19" borderId="8" applyNumberFormat="0" applyAlignment="0" applyProtection="0"/>
    <xf numFmtId="0" fontId="53" fillId="19" borderId="9" applyNumberFormat="0" applyAlignment="0" applyProtection="0"/>
    <xf numFmtId="0" fontId="54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3" borderId="0" applyNumberFormat="0" applyBorder="0" applyAlignment="0" applyProtection="0"/>
  </cellStyleXfs>
  <cellXfs count="30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17" borderId="0" xfId="0" applyFill="1" applyAlignment="1">
      <alignment horizontal="left" vertical="top"/>
    </xf>
    <xf numFmtId="0" fontId="1" fillId="17" borderId="0" xfId="0" applyFont="1" applyFill="1" applyAlignment="1">
      <alignment horizontal="left" vertical="center"/>
    </xf>
    <xf numFmtId="0" fontId="0" fillId="17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18" borderId="0" xfId="0" applyFont="1" applyFill="1" applyAlignment="1">
      <alignment horizontal="left" vertical="center"/>
    </xf>
    <xf numFmtId="49" fontId="7" fillId="18" borderId="0" xfId="0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13" xfId="0" applyBorder="1" applyAlignment="1">
      <alignment horizontal="left" vertical="center"/>
    </xf>
    <xf numFmtId="0" fontId="11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Border="1" applyAlignment="1">
      <alignment horizontal="left" vertical="center"/>
    </xf>
    <xf numFmtId="0" fontId="0" fillId="19" borderId="0" xfId="0" applyFill="1" applyAlignment="1">
      <alignment horizontal="left" vertical="center"/>
    </xf>
    <xf numFmtId="0" fontId="9" fillId="19" borderId="17" xfId="0" applyFont="1" applyFill="1" applyBorder="1" applyAlignment="1">
      <alignment horizontal="left" vertical="center"/>
    </xf>
    <xf numFmtId="0" fontId="0" fillId="19" borderId="18" xfId="0" applyFill="1" applyBorder="1" applyAlignment="1">
      <alignment horizontal="left" vertical="center"/>
    </xf>
    <xf numFmtId="0" fontId="9" fillId="19" borderId="18" xfId="0" applyFont="1" applyFill="1" applyBorder="1" applyAlignment="1">
      <alignment horizontal="center" vertical="center"/>
    </xf>
    <xf numFmtId="164" fontId="9" fillId="19" borderId="18" xfId="0" applyFont="1" applyFill="1" applyBorder="1" applyAlignment="1">
      <alignment horizontal="right" vertical="center"/>
    </xf>
    <xf numFmtId="0" fontId="0" fillId="19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7" fillId="0" borderId="0" xfId="0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7" fillId="19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14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13" fillId="0" borderId="24" xfId="0" applyFont="1" applyBorder="1" applyAlignment="1">
      <alignment horizontal="right" vertical="center"/>
    </xf>
    <xf numFmtId="164" fontId="13" fillId="0" borderId="0" xfId="0" applyFont="1" applyAlignment="1">
      <alignment horizontal="right" vertical="center"/>
    </xf>
    <xf numFmtId="167" fontId="13" fillId="0" borderId="0" xfId="0" applyFont="1" applyAlignment="1">
      <alignment horizontal="right" vertical="center"/>
    </xf>
    <xf numFmtId="164" fontId="13" fillId="0" borderId="25" xfId="0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24" xfId="0" applyFont="1" applyBorder="1" applyAlignment="1">
      <alignment horizontal="right" vertical="center"/>
    </xf>
    <xf numFmtId="164" fontId="20" fillId="0" borderId="0" xfId="0" applyFont="1" applyAlignment="1">
      <alignment horizontal="right" vertical="center"/>
    </xf>
    <xf numFmtId="167" fontId="20" fillId="0" borderId="0" xfId="0" applyFont="1" applyAlignment="1">
      <alignment horizontal="right" vertical="center"/>
    </xf>
    <xf numFmtId="164" fontId="20" fillId="0" borderId="25" xfId="0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164" fontId="23" fillId="0" borderId="24" xfId="0" applyFont="1" applyBorder="1" applyAlignment="1">
      <alignment horizontal="right" vertical="center"/>
    </xf>
    <xf numFmtId="164" fontId="23" fillId="0" borderId="0" xfId="0" applyFont="1" applyAlignment="1">
      <alignment horizontal="right" vertical="center"/>
    </xf>
    <xf numFmtId="167" fontId="23" fillId="0" borderId="0" xfId="0" applyFont="1" applyAlignment="1">
      <alignment horizontal="right" vertical="center"/>
    </xf>
    <xf numFmtId="164" fontId="23" fillId="0" borderId="25" xfId="0" applyFont="1" applyBorder="1" applyAlignment="1">
      <alignment horizontal="right" vertical="center"/>
    </xf>
    <xf numFmtId="164" fontId="23" fillId="0" borderId="31" xfId="0" applyFont="1" applyBorder="1" applyAlignment="1">
      <alignment horizontal="right" vertical="center"/>
    </xf>
    <xf numFmtId="164" fontId="23" fillId="0" borderId="32" xfId="0" applyFont="1" applyBorder="1" applyAlignment="1">
      <alignment horizontal="right" vertical="center"/>
    </xf>
    <xf numFmtId="167" fontId="23" fillId="0" borderId="32" xfId="0" applyFont="1" applyBorder="1" applyAlignment="1">
      <alignment horizontal="right" vertical="center"/>
    </xf>
    <xf numFmtId="164" fontId="23" fillId="0" borderId="33" xfId="0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11" fillId="0" borderId="0" xfId="0" applyFont="1" applyAlignment="1">
      <alignment horizontal="right" vertical="center"/>
    </xf>
    <xf numFmtId="165" fontId="11" fillId="0" borderId="0" xfId="0" applyFont="1" applyAlignment="1">
      <alignment horizontal="right" vertical="center"/>
    </xf>
    <xf numFmtId="0" fontId="9" fillId="19" borderId="18" xfId="0" applyFont="1" applyFill="1" applyBorder="1" applyAlignment="1">
      <alignment horizontal="right" vertical="center"/>
    </xf>
    <xf numFmtId="0" fontId="0" fillId="19" borderId="35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19" borderId="0" xfId="0" applyFont="1" applyFill="1" applyAlignment="1">
      <alignment horizontal="left" vertical="center"/>
    </xf>
    <xf numFmtId="0" fontId="7" fillId="19" borderId="0" xfId="0" applyFont="1" applyFill="1" applyAlignment="1">
      <alignment horizontal="right" vertical="center"/>
    </xf>
    <xf numFmtId="0" fontId="24" fillId="0" borderId="13" xfId="0" applyFont="1" applyBorder="1" applyAlignment="1">
      <alignment horizontal="left" vertical="center"/>
    </xf>
    <xf numFmtId="0" fontId="24" fillId="0" borderId="32" xfId="0" applyFont="1" applyBorder="1" applyAlignment="1">
      <alignment horizontal="left" vertical="center"/>
    </xf>
    <xf numFmtId="164" fontId="24" fillId="0" borderId="32" xfId="0" applyFont="1" applyBorder="1" applyAlignment="1">
      <alignment horizontal="right" vertical="center"/>
    </xf>
    <xf numFmtId="0" fontId="24" fillId="0" borderId="14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164" fontId="22" fillId="0" borderId="32" xfId="0" applyFont="1" applyBorder="1" applyAlignment="1">
      <alignment horizontal="right" vertical="center"/>
    </xf>
    <xf numFmtId="0" fontId="22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19" borderId="27" xfId="0" applyFont="1" applyFill="1" applyBorder="1" applyAlignment="1">
      <alignment horizontal="center" vertical="center" wrapText="1"/>
    </xf>
    <xf numFmtId="0" fontId="7" fillId="19" borderId="28" xfId="0" applyFont="1" applyFill="1" applyBorder="1" applyAlignment="1">
      <alignment horizontal="center" vertical="center" wrapText="1"/>
    </xf>
    <xf numFmtId="0" fontId="7" fillId="19" borderId="29" xfId="0" applyFont="1" applyFill="1" applyBorder="1" applyAlignment="1">
      <alignment horizontal="center" vertical="center" wrapText="1"/>
    </xf>
    <xf numFmtId="164" fontId="14" fillId="0" borderId="0" xfId="0" applyFont="1" applyAlignment="1">
      <alignment horizontal="right"/>
    </xf>
    <xf numFmtId="167" fontId="25" fillId="0" borderId="22" xfId="0" applyFont="1" applyBorder="1" applyAlignment="1">
      <alignment horizontal="right"/>
    </xf>
    <xf numFmtId="167" fontId="25" fillId="0" borderId="23" xfId="0" applyFont="1" applyBorder="1" applyAlignment="1">
      <alignment horizontal="right"/>
    </xf>
    <xf numFmtId="164" fontId="26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27" fillId="0" borderId="13" xfId="0" applyBorder="1" applyAlignment="1">
      <alignment horizontal="left"/>
    </xf>
    <xf numFmtId="0" fontId="27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64" fontId="24" fillId="0" borderId="0" xfId="0" applyFont="1" applyAlignment="1">
      <alignment horizontal="right"/>
    </xf>
    <xf numFmtId="0" fontId="27" fillId="0" borderId="24" xfId="0" applyBorder="1" applyAlignment="1">
      <alignment horizontal="left"/>
    </xf>
    <xf numFmtId="167" fontId="27" fillId="0" borderId="0" xfId="0" applyFont="1" applyAlignment="1">
      <alignment horizontal="right"/>
    </xf>
    <xf numFmtId="167" fontId="27" fillId="0" borderId="25" xfId="0" applyFont="1" applyBorder="1" applyAlignment="1">
      <alignment horizontal="right"/>
    </xf>
    <xf numFmtId="164" fontId="27" fillId="0" borderId="0" xfId="0" applyFont="1" applyAlignment="1">
      <alignment horizontal="right" vertical="center"/>
    </xf>
    <xf numFmtId="0" fontId="22" fillId="0" borderId="0" xfId="0" applyFont="1" applyAlignment="1">
      <alignment horizontal="left"/>
    </xf>
    <xf numFmtId="164" fontId="22" fillId="0" borderId="0" xfId="0" applyFont="1" applyAlignment="1">
      <alignment horizontal="right"/>
    </xf>
    <xf numFmtId="0" fontId="0" fillId="0" borderId="36" xfId="0" applyFont="1" applyBorder="1" applyAlignment="1">
      <alignment horizontal="center" vertical="center"/>
    </xf>
    <xf numFmtId="49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68" fontId="0" fillId="0" borderId="36" xfId="0" applyFont="1" applyBorder="1" applyAlignment="1">
      <alignment horizontal="right" vertical="center"/>
    </xf>
    <xf numFmtId="164" fontId="0" fillId="18" borderId="36" xfId="0" applyFont="1" applyFill="1" applyBorder="1" applyAlignment="1">
      <alignment horizontal="right" vertical="center"/>
    </xf>
    <xf numFmtId="164" fontId="0" fillId="0" borderId="36" xfId="0" applyFont="1" applyBorder="1" applyAlignment="1">
      <alignment horizontal="right" vertical="center"/>
    </xf>
    <xf numFmtId="0" fontId="11" fillId="18" borderId="3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Font="1" applyAlignment="1">
      <alignment horizontal="right" vertical="center"/>
    </xf>
    <xf numFmtId="167" fontId="11" fillId="0" borderId="25" xfId="0" applyFont="1" applyBorder="1" applyAlignment="1">
      <alignment horizontal="right" vertical="center"/>
    </xf>
    <xf numFmtId="164" fontId="0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30" fillId="0" borderId="13" xfId="0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24" xfId="0" applyBorder="1" applyAlignment="1">
      <alignment horizontal="left" vertical="center"/>
    </xf>
    <xf numFmtId="0" fontId="30" fillId="0" borderId="25" xfId="0" applyBorder="1" applyAlignment="1">
      <alignment horizontal="left" vertical="center"/>
    </xf>
    <xf numFmtId="0" fontId="30" fillId="0" borderId="0" xfId="0" applyAlignment="1">
      <alignment horizontal="left" vertical="center"/>
    </xf>
    <xf numFmtId="0" fontId="31" fillId="0" borderId="13" xfId="0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168" fontId="31" fillId="0" borderId="0" xfId="0" applyFont="1" applyAlignment="1">
      <alignment horizontal="right" vertical="center"/>
    </xf>
    <xf numFmtId="0" fontId="31" fillId="0" borderId="24" xfId="0" applyBorder="1" applyAlignment="1">
      <alignment horizontal="left" vertical="center"/>
    </xf>
    <xf numFmtId="0" fontId="31" fillId="0" borderId="25" xfId="0" applyBorder="1" applyAlignment="1">
      <alignment horizontal="left" vertical="center"/>
    </xf>
    <xf numFmtId="0" fontId="31" fillId="0" borderId="0" xfId="0" applyAlignment="1">
      <alignment horizontal="left" vertical="center"/>
    </xf>
    <xf numFmtId="0" fontId="32" fillId="0" borderId="13" xfId="0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168" fontId="32" fillId="0" borderId="0" xfId="0" applyFont="1" applyAlignment="1">
      <alignment horizontal="right" vertical="center"/>
    </xf>
    <xf numFmtId="0" fontId="32" fillId="0" borderId="24" xfId="0" applyBorder="1" applyAlignment="1">
      <alignment horizontal="left" vertical="center"/>
    </xf>
    <xf numFmtId="0" fontId="32" fillId="0" borderId="25" xfId="0" applyBorder="1" applyAlignment="1">
      <alignment horizontal="left" vertical="center"/>
    </xf>
    <xf numFmtId="0" fontId="32" fillId="0" borderId="0" xfId="0" applyAlignment="1">
      <alignment horizontal="left" vertical="center"/>
    </xf>
    <xf numFmtId="0" fontId="33" fillId="0" borderId="36" xfId="0" applyFont="1" applyBorder="1" applyAlignment="1">
      <alignment horizontal="center" vertical="center"/>
    </xf>
    <xf numFmtId="49" fontId="33" fillId="0" borderId="36" xfId="0" applyFont="1" applyBorder="1" applyAlignment="1">
      <alignment horizontal="left" vertical="center" wrapText="1"/>
    </xf>
    <xf numFmtId="0" fontId="33" fillId="0" borderId="36" xfId="0" applyFont="1" applyBorder="1" applyAlignment="1">
      <alignment horizontal="left" vertical="center" wrapText="1"/>
    </xf>
    <xf numFmtId="0" fontId="33" fillId="0" borderId="36" xfId="0" applyFont="1" applyBorder="1" applyAlignment="1">
      <alignment horizontal="center" vertical="center" wrapText="1"/>
    </xf>
    <xf numFmtId="168" fontId="33" fillId="0" borderId="36" xfId="0" applyFont="1" applyBorder="1" applyAlignment="1">
      <alignment horizontal="right" vertical="center"/>
    </xf>
    <xf numFmtId="164" fontId="33" fillId="18" borderId="36" xfId="0" applyFont="1" applyFill="1" applyBorder="1" applyAlignment="1">
      <alignment horizontal="right" vertical="center"/>
    </xf>
    <xf numFmtId="164" fontId="33" fillId="0" borderId="36" xfId="0" applyFont="1" applyBorder="1" applyAlignment="1">
      <alignment horizontal="right" vertical="center"/>
    </xf>
    <xf numFmtId="0" fontId="33" fillId="0" borderId="13" xfId="0" applyFont="1" applyBorder="1" applyAlignment="1">
      <alignment horizontal="left" vertical="center"/>
    </xf>
    <xf numFmtId="0" fontId="33" fillId="18" borderId="36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left" vertical="top" wrapText="1"/>
    </xf>
    <xf numFmtId="0" fontId="31" fillId="0" borderId="31" xfId="0" applyBorder="1" applyAlignment="1">
      <alignment horizontal="left" vertical="center"/>
    </xf>
    <xf numFmtId="0" fontId="31" fillId="0" borderId="32" xfId="0" applyBorder="1" applyAlignment="1">
      <alignment horizontal="left" vertical="center"/>
    </xf>
    <xf numFmtId="0" fontId="31" fillId="0" borderId="33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9" fontId="7" fillId="18" borderId="0" xfId="0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35" fillId="17" borderId="0" xfId="36" applyFill="1" applyAlignment="1">
      <alignment horizontal="left" vertical="top"/>
    </xf>
    <xf numFmtId="0" fontId="36" fillId="0" borderId="0" xfId="36" applyFont="1" applyAlignment="1">
      <alignment horizontal="center" vertical="center"/>
    </xf>
    <xf numFmtId="0" fontId="21" fillId="17" borderId="0" xfId="0" applyFont="1" applyFill="1" applyAlignment="1">
      <alignment horizontal="left" vertical="center"/>
    </xf>
    <xf numFmtId="0" fontId="2" fillId="17" borderId="0" xfId="0" applyFont="1" applyFill="1" applyAlignment="1">
      <alignment horizontal="left" vertical="center"/>
    </xf>
    <xf numFmtId="0" fontId="37" fillId="17" borderId="0" xfId="36" applyFont="1" applyFill="1" applyAlignment="1">
      <alignment horizontal="left" vertical="center"/>
    </xf>
    <xf numFmtId="0" fontId="1" fillId="17" borderId="0" xfId="0" applyFont="1" applyFill="1" applyAlignment="1" applyProtection="1">
      <alignment horizontal="left" vertical="center"/>
      <protection/>
    </xf>
    <xf numFmtId="0" fontId="21" fillId="17" borderId="0" xfId="0" applyFont="1" applyFill="1" applyAlignment="1" applyProtection="1">
      <alignment horizontal="left" vertical="center"/>
      <protection/>
    </xf>
    <xf numFmtId="0" fontId="2" fillId="17" borderId="0" xfId="0" applyFont="1" applyFill="1" applyAlignment="1" applyProtection="1">
      <alignment horizontal="left" vertical="center"/>
      <protection/>
    </xf>
    <xf numFmtId="0" fontId="37" fillId="17" borderId="0" xfId="36" applyFont="1" applyFill="1" applyAlignment="1" applyProtection="1">
      <alignment horizontal="left" vertical="center"/>
      <protection/>
    </xf>
    <xf numFmtId="0" fontId="0" fillId="0" borderId="0" xfId="0" applyAlignment="1">
      <alignment vertical="top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65" fontId="11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164" fontId="8" fillId="0" borderId="0" xfId="0" applyFont="1" applyAlignment="1">
      <alignment horizontal="right" vertical="center"/>
    </xf>
    <xf numFmtId="0" fontId="9" fillId="19" borderId="18" xfId="0" applyFont="1" applyFill="1" applyBorder="1" applyAlignment="1">
      <alignment horizontal="left" vertical="center"/>
    </xf>
    <xf numFmtId="164" fontId="9" fillId="19" borderId="18" xfId="0" applyFont="1" applyFill="1" applyBorder="1" applyAlignment="1">
      <alignment horizontal="right" vertical="center"/>
    </xf>
    <xf numFmtId="0" fontId="0" fillId="19" borderId="26" xfId="0" applyFill="1" applyBorder="1" applyAlignment="1">
      <alignment horizontal="left" vertical="center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1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6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1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3" xfId="0" applyFont="1" applyBorder="1" applyAlignment="1">
      <alignment horizontal="left"/>
    </xf>
    <xf numFmtId="0" fontId="16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164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3" fillId="19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2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164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7" fillId="19" borderId="17" xfId="0" applyFont="1" applyFill="1" applyBorder="1" applyAlignment="1">
      <alignment horizontal="center" vertical="center"/>
    </xf>
    <xf numFmtId="0" fontId="0" fillId="19" borderId="18" xfId="0" applyFill="1" applyBorder="1" applyAlignment="1">
      <alignment horizontal="left" vertical="center"/>
    </xf>
    <xf numFmtId="0" fontId="7" fillId="19" borderId="18" xfId="0" applyFont="1" applyFill="1" applyBorder="1" applyAlignment="1">
      <alignment horizontal="center" vertical="center"/>
    </xf>
    <xf numFmtId="0" fontId="7" fillId="19" borderId="18" xfId="0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66" fontId="7" fillId="0" borderId="0" xfId="0" applyFont="1" applyAlignment="1">
      <alignment horizontal="left" vertical="top"/>
    </xf>
    <xf numFmtId="0" fontId="37" fillId="17" borderId="0" xfId="36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9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top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oznámka" xfId="45"/>
    <cellStyle name="Prepojená bunka" xfId="46"/>
    <cellStyle name="Percent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B71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6783.t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2573.t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2A25.tm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AN17" sqref="AN17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90" t="s">
        <v>539</v>
      </c>
      <c r="B1" s="191"/>
      <c r="C1" s="191"/>
      <c r="D1" s="192" t="s">
        <v>540</v>
      </c>
      <c r="E1" s="191"/>
      <c r="F1" s="191"/>
      <c r="G1" s="191"/>
      <c r="H1" s="191"/>
      <c r="I1" s="191"/>
      <c r="J1" s="191"/>
      <c r="K1" s="193" t="s">
        <v>371</v>
      </c>
      <c r="L1" s="193"/>
      <c r="M1" s="193"/>
      <c r="N1" s="193"/>
      <c r="O1" s="193"/>
      <c r="P1" s="193"/>
      <c r="Q1" s="193"/>
      <c r="R1" s="193"/>
      <c r="S1" s="193"/>
      <c r="T1" s="191"/>
      <c r="U1" s="191"/>
      <c r="V1" s="191"/>
      <c r="W1" s="193" t="s">
        <v>372</v>
      </c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8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541</v>
      </c>
      <c r="BB1" s="4" t="s">
        <v>542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543</v>
      </c>
      <c r="BU1" s="4" t="s">
        <v>543</v>
      </c>
      <c r="BV1" s="4" t="s">
        <v>544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82" t="s">
        <v>545</v>
      </c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S2" s="6" t="s">
        <v>546</v>
      </c>
      <c r="BT2" s="6" t="s">
        <v>547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546</v>
      </c>
      <c r="BT3" s="6" t="s">
        <v>548</v>
      </c>
    </row>
    <row r="4" spans="2:71" s="2" customFormat="1" ht="37.5" customHeight="1">
      <c r="B4" s="10"/>
      <c r="D4" s="11" t="s">
        <v>549</v>
      </c>
      <c r="AQ4" s="12"/>
      <c r="AS4" s="13" t="s">
        <v>550</v>
      </c>
      <c r="BE4" s="14" t="s">
        <v>551</v>
      </c>
      <c r="BS4" s="6" t="s">
        <v>552</v>
      </c>
    </row>
    <row r="5" spans="2:71" s="2" customFormat="1" ht="15" customHeight="1">
      <c r="B5" s="10"/>
      <c r="D5" s="15" t="s">
        <v>553</v>
      </c>
      <c r="K5" s="233" t="s">
        <v>554</v>
      </c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Q5" s="12"/>
      <c r="BE5" s="177" t="s">
        <v>555</v>
      </c>
      <c r="BS5" s="6" t="s">
        <v>546</v>
      </c>
    </row>
    <row r="6" spans="2:71" s="2" customFormat="1" ht="37.5" customHeight="1">
      <c r="B6" s="10"/>
      <c r="D6" s="17" t="s">
        <v>556</v>
      </c>
      <c r="K6" s="178" t="s">
        <v>557</v>
      </c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Q6" s="12"/>
      <c r="BE6" s="283"/>
      <c r="BS6" s="6" t="s">
        <v>558</v>
      </c>
    </row>
    <row r="7" spans="2:71" s="2" customFormat="1" ht="15" customHeight="1">
      <c r="B7" s="10"/>
      <c r="D7" s="18" t="s">
        <v>559</v>
      </c>
      <c r="K7" s="16"/>
      <c r="AK7" s="18" t="s">
        <v>560</v>
      </c>
      <c r="AN7" s="16"/>
      <c r="AQ7" s="12"/>
      <c r="BE7" s="283"/>
      <c r="BS7" s="6" t="s">
        <v>561</v>
      </c>
    </row>
    <row r="8" spans="2:71" s="2" customFormat="1" ht="15" customHeight="1">
      <c r="B8" s="10"/>
      <c r="D8" s="18" t="s">
        <v>562</v>
      </c>
      <c r="K8" s="16" t="s">
        <v>563</v>
      </c>
      <c r="AK8" s="18" t="s">
        <v>564</v>
      </c>
      <c r="AN8" s="19" t="s">
        <v>565</v>
      </c>
      <c r="AQ8" s="12"/>
      <c r="BE8" s="283"/>
      <c r="BS8" s="6" t="s">
        <v>561</v>
      </c>
    </row>
    <row r="9" spans="2:71" s="2" customFormat="1" ht="15" customHeight="1">
      <c r="B9" s="10"/>
      <c r="AQ9" s="12"/>
      <c r="BE9" s="283"/>
      <c r="BS9" s="6" t="s">
        <v>566</v>
      </c>
    </row>
    <row r="10" spans="2:71" s="2" customFormat="1" ht="15" customHeight="1">
      <c r="B10" s="10"/>
      <c r="D10" s="18" t="s">
        <v>567</v>
      </c>
      <c r="AK10" s="18" t="s">
        <v>568</v>
      </c>
      <c r="AN10" s="16"/>
      <c r="AQ10" s="12"/>
      <c r="BE10" s="283"/>
      <c r="BS10" s="6" t="s">
        <v>558</v>
      </c>
    </row>
    <row r="11" spans="2:71" s="2" customFormat="1" ht="19.5" customHeight="1">
      <c r="B11" s="10"/>
      <c r="E11" s="16"/>
      <c r="AK11" s="18" t="s">
        <v>569</v>
      </c>
      <c r="AN11" s="16"/>
      <c r="AQ11" s="12"/>
      <c r="BE11" s="283"/>
      <c r="BS11" s="6" t="s">
        <v>558</v>
      </c>
    </row>
    <row r="12" spans="2:71" s="2" customFormat="1" ht="7.5" customHeight="1">
      <c r="B12" s="10"/>
      <c r="AQ12" s="12"/>
      <c r="BE12" s="283"/>
      <c r="BS12" s="6" t="s">
        <v>558</v>
      </c>
    </row>
    <row r="13" spans="2:71" s="2" customFormat="1" ht="15" customHeight="1">
      <c r="B13" s="10"/>
      <c r="D13" s="18" t="s">
        <v>570</v>
      </c>
      <c r="AK13" s="18" t="s">
        <v>568</v>
      </c>
      <c r="AN13" s="20" t="s">
        <v>571</v>
      </c>
      <c r="AQ13" s="12"/>
      <c r="BE13" s="283"/>
      <c r="BS13" s="6" t="s">
        <v>558</v>
      </c>
    </row>
    <row r="14" spans="2:71" s="2" customFormat="1" ht="15.75" customHeight="1">
      <c r="B14" s="10"/>
      <c r="E14" s="179" t="s">
        <v>571</v>
      </c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18" t="s">
        <v>569</v>
      </c>
      <c r="AN14" s="20" t="s">
        <v>571</v>
      </c>
      <c r="AQ14" s="12"/>
      <c r="BE14" s="283"/>
      <c r="BS14" s="6" t="s">
        <v>558</v>
      </c>
    </row>
    <row r="15" spans="2:71" s="2" customFormat="1" ht="7.5" customHeight="1">
      <c r="B15" s="10"/>
      <c r="AQ15" s="12"/>
      <c r="BE15" s="283"/>
      <c r="BS15" s="6" t="s">
        <v>543</v>
      </c>
    </row>
    <row r="16" spans="2:71" s="2" customFormat="1" ht="15" customHeight="1">
      <c r="B16" s="10"/>
      <c r="D16" s="18" t="s">
        <v>572</v>
      </c>
      <c r="AK16" s="18" t="s">
        <v>568</v>
      </c>
      <c r="AN16" s="16"/>
      <c r="AQ16" s="12"/>
      <c r="BE16" s="283"/>
      <c r="BS16" s="6" t="s">
        <v>543</v>
      </c>
    </row>
    <row r="17" spans="2:71" ht="19.5" customHeight="1">
      <c r="B17" s="10"/>
      <c r="E17" s="16"/>
      <c r="AK17" s="18" t="s">
        <v>569</v>
      </c>
      <c r="AN17" s="16"/>
      <c r="AQ17" s="12"/>
      <c r="BE17" s="283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573</v>
      </c>
    </row>
    <row r="18" spans="2:71" ht="7.5" customHeight="1">
      <c r="B18" s="10"/>
      <c r="AQ18" s="12"/>
      <c r="BE18" s="283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546</v>
      </c>
    </row>
    <row r="19" spans="2:71" ht="15" customHeight="1">
      <c r="B19" s="10"/>
      <c r="D19" s="18" t="s">
        <v>574</v>
      </c>
      <c r="AQ19" s="12"/>
      <c r="BE19" s="283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546</v>
      </c>
    </row>
    <row r="20" spans="2:71" ht="43.5" customHeight="1">
      <c r="B20" s="10"/>
      <c r="E20" s="180" t="s">
        <v>575</v>
      </c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Q20" s="12"/>
      <c r="BE20" s="283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543</v>
      </c>
    </row>
    <row r="21" spans="2:70" ht="7.5" customHeight="1">
      <c r="B21" s="10"/>
      <c r="AQ21" s="12"/>
      <c r="BE21" s="283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Q22" s="12"/>
      <c r="BE22" s="283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57" s="6" customFormat="1" ht="27" customHeight="1">
      <c r="B23" s="22"/>
      <c r="D23" s="23" t="s">
        <v>576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181">
        <f>ROUND($AG$51,2)</f>
        <v>0</v>
      </c>
      <c r="AL23" s="182"/>
      <c r="AM23" s="182"/>
      <c r="AN23" s="182"/>
      <c r="AO23" s="182"/>
      <c r="AQ23" s="25"/>
      <c r="BE23" s="296"/>
    </row>
    <row r="24" spans="2:57" s="6" customFormat="1" ht="7.5" customHeight="1">
      <c r="B24" s="22"/>
      <c r="AQ24" s="25"/>
      <c r="BE24" s="296"/>
    </row>
    <row r="25" spans="2:57" s="6" customFormat="1" ht="14.25" customHeight="1">
      <c r="B25" s="22"/>
      <c r="L25" s="183" t="s">
        <v>577</v>
      </c>
      <c r="M25" s="296"/>
      <c r="N25" s="296"/>
      <c r="O25" s="296"/>
      <c r="W25" s="183" t="s">
        <v>578</v>
      </c>
      <c r="X25" s="296"/>
      <c r="Y25" s="296"/>
      <c r="Z25" s="296"/>
      <c r="AA25" s="296"/>
      <c r="AB25" s="296"/>
      <c r="AC25" s="296"/>
      <c r="AD25" s="296"/>
      <c r="AE25" s="296"/>
      <c r="AK25" s="183" t="s">
        <v>579</v>
      </c>
      <c r="AL25" s="296"/>
      <c r="AM25" s="296"/>
      <c r="AN25" s="296"/>
      <c r="AO25" s="296"/>
      <c r="AQ25" s="25"/>
      <c r="BE25" s="296"/>
    </row>
    <row r="26" spans="2:57" s="6" customFormat="1" ht="15" customHeight="1">
      <c r="B26" s="27"/>
      <c r="D26" s="28" t="s">
        <v>580</v>
      </c>
      <c r="F26" s="28" t="s">
        <v>581</v>
      </c>
      <c r="L26" s="200">
        <v>0.21</v>
      </c>
      <c r="M26" s="201"/>
      <c r="N26" s="201"/>
      <c r="O26" s="201"/>
      <c r="W26" s="202">
        <f>ROUND($AZ$51,2)</f>
        <v>0</v>
      </c>
      <c r="X26" s="201"/>
      <c r="Y26" s="201"/>
      <c r="Z26" s="201"/>
      <c r="AA26" s="201"/>
      <c r="AB26" s="201"/>
      <c r="AC26" s="201"/>
      <c r="AD26" s="201"/>
      <c r="AE26" s="201"/>
      <c r="AK26" s="202">
        <f>ROUND($AV$51,2)</f>
        <v>0</v>
      </c>
      <c r="AL26" s="201"/>
      <c r="AM26" s="201"/>
      <c r="AN26" s="201"/>
      <c r="AO26" s="201"/>
      <c r="AQ26" s="30"/>
      <c r="BE26" s="201"/>
    </row>
    <row r="27" spans="2:57" s="6" customFormat="1" ht="15" customHeight="1">
      <c r="B27" s="27"/>
      <c r="F27" s="28" t="s">
        <v>582</v>
      </c>
      <c r="L27" s="200">
        <v>0.15</v>
      </c>
      <c r="M27" s="201"/>
      <c r="N27" s="201"/>
      <c r="O27" s="201"/>
      <c r="W27" s="202">
        <f>ROUND($BA$51,2)</f>
        <v>0</v>
      </c>
      <c r="X27" s="201"/>
      <c r="Y27" s="201"/>
      <c r="Z27" s="201"/>
      <c r="AA27" s="201"/>
      <c r="AB27" s="201"/>
      <c r="AC27" s="201"/>
      <c r="AD27" s="201"/>
      <c r="AE27" s="201"/>
      <c r="AK27" s="202">
        <f>ROUND($AW$51,2)</f>
        <v>0</v>
      </c>
      <c r="AL27" s="201"/>
      <c r="AM27" s="201"/>
      <c r="AN27" s="201"/>
      <c r="AO27" s="201"/>
      <c r="AQ27" s="30"/>
      <c r="BE27" s="201"/>
    </row>
    <row r="28" spans="2:57" s="6" customFormat="1" ht="15" customHeight="1" hidden="1">
      <c r="B28" s="27"/>
      <c r="F28" s="28" t="s">
        <v>583</v>
      </c>
      <c r="L28" s="200">
        <v>0.21</v>
      </c>
      <c r="M28" s="201"/>
      <c r="N28" s="201"/>
      <c r="O28" s="201"/>
      <c r="W28" s="202">
        <f>ROUND($BB$51,2)</f>
        <v>0</v>
      </c>
      <c r="X28" s="201"/>
      <c r="Y28" s="201"/>
      <c r="Z28" s="201"/>
      <c r="AA28" s="201"/>
      <c r="AB28" s="201"/>
      <c r="AC28" s="201"/>
      <c r="AD28" s="201"/>
      <c r="AE28" s="201"/>
      <c r="AK28" s="202">
        <v>0</v>
      </c>
      <c r="AL28" s="201"/>
      <c r="AM28" s="201"/>
      <c r="AN28" s="201"/>
      <c r="AO28" s="201"/>
      <c r="AQ28" s="30"/>
      <c r="BE28" s="201"/>
    </row>
    <row r="29" spans="2:57" s="6" customFormat="1" ht="15" customHeight="1" hidden="1">
      <c r="B29" s="27"/>
      <c r="F29" s="28" t="s">
        <v>584</v>
      </c>
      <c r="L29" s="200">
        <v>0.15</v>
      </c>
      <c r="M29" s="201"/>
      <c r="N29" s="201"/>
      <c r="O29" s="201"/>
      <c r="W29" s="202">
        <f>ROUND($BC$51,2)</f>
        <v>0</v>
      </c>
      <c r="X29" s="201"/>
      <c r="Y29" s="201"/>
      <c r="Z29" s="201"/>
      <c r="AA29" s="201"/>
      <c r="AB29" s="201"/>
      <c r="AC29" s="201"/>
      <c r="AD29" s="201"/>
      <c r="AE29" s="201"/>
      <c r="AK29" s="202">
        <v>0</v>
      </c>
      <c r="AL29" s="201"/>
      <c r="AM29" s="201"/>
      <c r="AN29" s="201"/>
      <c r="AO29" s="201"/>
      <c r="AQ29" s="30"/>
      <c r="BE29" s="201"/>
    </row>
    <row r="30" spans="2:57" s="6" customFormat="1" ht="15" customHeight="1" hidden="1">
      <c r="B30" s="27"/>
      <c r="F30" s="28" t="s">
        <v>585</v>
      </c>
      <c r="L30" s="200">
        <v>0</v>
      </c>
      <c r="M30" s="201"/>
      <c r="N30" s="201"/>
      <c r="O30" s="201"/>
      <c r="W30" s="202">
        <f>ROUND($BD$51,2)</f>
        <v>0</v>
      </c>
      <c r="X30" s="201"/>
      <c r="Y30" s="201"/>
      <c r="Z30" s="201"/>
      <c r="AA30" s="201"/>
      <c r="AB30" s="201"/>
      <c r="AC30" s="201"/>
      <c r="AD30" s="201"/>
      <c r="AE30" s="201"/>
      <c r="AK30" s="202">
        <v>0</v>
      </c>
      <c r="AL30" s="201"/>
      <c r="AM30" s="201"/>
      <c r="AN30" s="201"/>
      <c r="AO30" s="201"/>
      <c r="AQ30" s="30"/>
      <c r="BE30" s="201"/>
    </row>
    <row r="31" spans="2:57" s="6" customFormat="1" ht="7.5" customHeight="1">
      <c r="B31" s="22"/>
      <c r="AQ31" s="25"/>
      <c r="BE31" s="296"/>
    </row>
    <row r="32" spans="2:57" s="6" customFormat="1" ht="27" customHeight="1">
      <c r="B32" s="22"/>
      <c r="C32" s="31"/>
      <c r="D32" s="32" t="s">
        <v>586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 t="s">
        <v>587</v>
      </c>
      <c r="U32" s="33"/>
      <c r="V32" s="33"/>
      <c r="W32" s="33"/>
      <c r="X32" s="203" t="s">
        <v>588</v>
      </c>
      <c r="Y32" s="292"/>
      <c r="Z32" s="292"/>
      <c r="AA32" s="292"/>
      <c r="AB32" s="292"/>
      <c r="AC32" s="33"/>
      <c r="AD32" s="33"/>
      <c r="AE32" s="33"/>
      <c r="AF32" s="33"/>
      <c r="AG32" s="33"/>
      <c r="AH32" s="33"/>
      <c r="AI32" s="33"/>
      <c r="AJ32" s="33"/>
      <c r="AK32" s="204">
        <f>ROUND(SUM($AK$23:$AK$30),2)</f>
        <v>0</v>
      </c>
      <c r="AL32" s="292"/>
      <c r="AM32" s="292"/>
      <c r="AN32" s="292"/>
      <c r="AO32" s="205"/>
      <c r="AP32" s="31"/>
      <c r="AQ32" s="36"/>
      <c r="BE32" s="296"/>
    </row>
    <row r="33" spans="2:43" s="6" customFormat="1" ht="7.5" customHeight="1">
      <c r="B33" s="22"/>
      <c r="AQ33" s="25"/>
    </row>
    <row r="34" spans="2:43" s="6" customFormat="1" ht="7.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9"/>
    </row>
    <row r="38" spans="2:44" s="6" customFormat="1" ht="7.5" customHeight="1"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22"/>
    </row>
    <row r="39" spans="2:44" s="6" customFormat="1" ht="37.5" customHeight="1">
      <c r="B39" s="22"/>
      <c r="C39" s="11" t="s">
        <v>589</v>
      </c>
      <c r="AR39" s="22"/>
    </row>
    <row r="40" spans="2:44" s="6" customFormat="1" ht="7.5" customHeight="1">
      <c r="B40" s="22"/>
      <c r="AR40" s="22"/>
    </row>
    <row r="41" spans="2:44" s="16" customFormat="1" ht="15" customHeight="1">
      <c r="B41" s="42"/>
      <c r="C41" s="18" t="s">
        <v>553</v>
      </c>
      <c r="L41" s="16" t="str">
        <f>$K$5</f>
        <v>JP0114</v>
      </c>
      <c r="AR41" s="42"/>
    </row>
    <row r="42" spans="2:44" s="43" customFormat="1" ht="37.5" customHeight="1">
      <c r="B42" s="44"/>
      <c r="C42" s="43" t="s">
        <v>556</v>
      </c>
      <c r="L42" s="295" t="str">
        <f>$K$6</f>
        <v>Parkoviště - Plzeň, Ledecká ul.</v>
      </c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296"/>
      <c r="AJ42" s="296"/>
      <c r="AK42" s="296"/>
      <c r="AL42" s="296"/>
      <c r="AM42" s="296"/>
      <c r="AN42" s="296"/>
      <c r="AO42" s="296"/>
      <c r="AR42" s="44"/>
    </row>
    <row r="43" spans="2:44" s="6" customFormat="1" ht="7.5" customHeight="1">
      <c r="B43" s="22"/>
      <c r="AR43" s="22"/>
    </row>
    <row r="44" spans="2:44" s="6" customFormat="1" ht="15.75" customHeight="1">
      <c r="B44" s="22"/>
      <c r="C44" s="18" t="s">
        <v>562</v>
      </c>
      <c r="L44" s="45" t="str">
        <f>IF($K$8="","",$K$8)</f>
        <v>Plzeň, kú Bolevec</v>
      </c>
      <c r="AI44" s="18" t="s">
        <v>564</v>
      </c>
      <c r="AM44" s="297" t="str">
        <f>IF($AN$8="","",$AN$8)</f>
        <v>25.06.2014</v>
      </c>
      <c r="AN44" s="296"/>
      <c r="AR44" s="22"/>
    </row>
    <row r="45" spans="2:44" s="6" customFormat="1" ht="7.5" customHeight="1">
      <c r="B45" s="22"/>
      <c r="AR45" s="22"/>
    </row>
    <row r="46" spans="2:56" s="6" customFormat="1" ht="18.75" customHeight="1">
      <c r="B46" s="22"/>
      <c r="C46" s="18" t="s">
        <v>567</v>
      </c>
      <c r="L46" s="16">
        <f>IF($E$11="","",$E$11)</f>
      </c>
      <c r="AI46" s="18" t="s">
        <v>572</v>
      </c>
      <c r="AM46" s="233">
        <f>IF($E$17="","",$E$17)</f>
      </c>
      <c r="AN46" s="296"/>
      <c r="AO46" s="296"/>
      <c r="AP46" s="296"/>
      <c r="AR46" s="22"/>
      <c r="AS46" s="197" t="s">
        <v>590</v>
      </c>
      <c r="AT46" s="198"/>
      <c r="AU46" s="47"/>
      <c r="AV46" s="47"/>
      <c r="AW46" s="47"/>
      <c r="AX46" s="47"/>
      <c r="AY46" s="47"/>
      <c r="AZ46" s="47"/>
      <c r="BA46" s="47"/>
      <c r="BB46" s="47"/>
      <c r="BC46" s="47"/>
      <c r="BD46" s="48"/>
    </row>
    <row r="47" spans="2:56" s="6" customFormat="1" ht="15.75" customHeight="1">
      <c r="B47" s="22"/>
      <c r="C47" s="18" t="s">
        <v>570</v>
      </c>
      <c r="L47" s="16">
        <f>IF($E$14="Vyplň údaj","",$E$14)</f>
      </c>
      <c r="AR47" s="22"/>
      <c r="AS47" s="199"/>
      <c r="AT47" s="296"/>
      <c r="BD47" s="50"/>
    </row>
    <row r="48" spans="2:56" s="6" customFormat="1" ht="12" customHeight="1">
      <c r="B48" s="22"/>
      <c r="AR48" s="22"/>
      <c r="AS48" s="199"/>
      <c r="AT48" s="296"/>
      <c r="BD48" s="50"/>
    </row>
    <row r="49" spans="2:57" s="6" customFormat="1" ht="30" customHeight="1">
      <c r="B49" s="22"/>
      <c r="C49" s="291" t="s">
        <v>591</v>
      </c>
      <c r="D49" s="292"/>
      <c r="E49" s="292"/>
      <c r="F49" s="292"/>
      <c r="G49" s="292"/>
      <c r="H49" s="33"/>
      <c r="I49" s="293" t="s">
        <v>592</v>
      </c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4" t="s">
        <v>593</v>
      </c>
      <c r="AH49" s="292"/>
      <c r="AI49" s="292"/>
      <c r="AJ49" s="292"/>
      <c r="AK49" s="292"/>
      <c r="AL49" s="292"/>
      <c r="AM49" s="292"/>
      <c r="AN49" s="293" t="s">
        <v>594</v>
      </c>
      <c r="AO49" s="292"/>
      <c r="AP49" s="292"/>
      <c r="AQ49" s="51" t="s">
        <v>595</v>
      </c>
      <c r="AR49" s="22"/>
      <c r="AS49" s="52" t="s">
        <v>596</v>
      </c>
      <c r="AT49" s="53" t="s">
        <v>597</v>
      </c>
      <c r="AU49" s="53" t="s">
        <v>598</v>
      </c>
      <c r="AV49" s="53" t="s">
        <v>599</v>
      </c>
      <c r="AW49" s="53" t="s">
        <v>600</v>
      </c>
      <c r="AX49" s="53" t="s">
        <v>601</v>
      </c>
      <c r="AY49" s="53" t="s">
        <v>602</v>
      </c>
      <c r="AZ49" s="53" t="s">
        <v>603</v>
      </c>
      <c r="BA49" s="53" t="s">
        <v>604</v>
      </c>
      <c r="BB49" s="53" t="s">
        <v>605</v>
      </c>
      <c r="BC49" s="53" t="s">
        <v>606</v>
      </c>
      <c r="BD49" s="54" t="s">
        <v>607</v>
      </c>
      <c r="BE49" s="55"/>
    </row>
    <row r="50" spans="2:56" s="6" customFormat="1" ht="12" customHeight="1">
      <c r="B50" s="22"/>
      <c r="AR50" s="22"/>
      <c r="AS50" s="56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8"/>
    </row>
    <row r="51" spans="2:76" s="43" customFormat="1" ht="33" customHeight="1">
      <c r="B51" s="44"/>
      <c r="C51" s="57" t="s">
        <v>608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280">
        <f>ROUND($AG$52+$AG$54+$AG$56,2)</f>
        <v>0</v>
      </c>
      <c r="AH51" s="281"/>
      <c r="AI51" s="281"/>
      <c r="AJ51" s="281"/>
      <c r="AK51" s="281"/>
      <c r="AL51" s="281"/>
      <c r="AM51" s="281"/>
      <c r="AN51" s="280">
        <f>ROUND(SUM($AG$51,$AT$51),2)</f>
        <v>0</v>
      </c>
      <c r="AO51" s="281"/>
      <c r="AP51" s="281"/>
      <c r="AQ51" s="59"/>
      <c r="AR51" s="44"/>
      <c r="AS51" s="60">
        <f>ROUND($AS$52+$AS$54+$AS$56,2)</f>
        <v>0</v>
      </c>
      <c r="AT51" s="61">
        <f>ROUND(SUM($AV$51:$AW$51),2)</f>
        <v>0</v>
      </c>
      <c r="AU51" s="62">
        <f>ROUND($AU$52+$AU$54+$AU$56,5)</f>
        <v>0</v>
      </c>
      <c r="AV51" s="61">
        <f>ROUND($AZ$51*$L$26,2)</f>
        <v>0</v>
      </c>
      <c r="AW51" s="61">
        <f>ROUND($BA$51*$L$27,2)</f>
        <v>0</v>
      </c>
      <c r="AX51" s="61">
        <f>ROUND($BB$51*$L$26,2)</f>
        <v>0</v>
      </c>
      <c r="AY51" s="61">
        <f>ROUND($BC$51*$L$27,2)</f>
        <v>0</v>
      </c>
      <c r="AZ51" s="61">
        <f>ROUND($AZ$52+$AZ$54+$AZ$56,2)</f>
        <v>0</v>
      </c>
      <c r="BA51" s="61">
        <f>ROUND($BA$52+$BA$54+$BA$56,2)</f>
        <v>0</v>
      </c>
      <c r="BB51" s="61">
        <f>ROUND($BB$52+$BB$54+$BB$56,2)</f>
        <v>0</v>
      </c>
      <c r="BC51" s="61">
        <f>ROUND($BC$52+$BC$54+$BC$56,2)</f>
        <v>0</v>
      </c>
      <c r="BD51" s="63">
        <f>ROUND($BD$52+$BD$54+$BD$56,2)</f>
        <v>0</v>
      </c>
      <c r="BS51" s="43" t="s">
        <v>609</v>
      </c>
      <c r="BT51" s="43" t="s">
        <v>610</v>
      </c>
      <c r="BU51" s="64" t="s">
        <v>611</v>
      </c>
      <c r="BV51" s="43" t="s">
        <v>612</v>
      </c>
      <c r="BW51" s="43" t="s">
        <v>544</v>
      </c>
      <c r="BX51" s="43" t="s">
        <v>613</v>
      </c>
    </row>
    <row r="52" spans="2:91" s="65" customFormat="1" ht="28.5" customHeight="1">
      <c r="B52" s="66"/>
      <c r="C52" s="67"/>
      <c r="D52" s="289" t="s">
        <v>614</v>
      </c>
      <c r="E52" s="290"/>
      <c r="F52" s="290"/>
      <c r="G52" s="290"/>
      <c r="H52" s="290"/>
      <c r="I52" s="67"/>
      <c r="J52" s="289" t="s">
        <v>615</v>
      </c>
      <c r="K52" s="290"/>
      <c r="L52" s="290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290"/>
      <c r="AD52" s="290"/>
      <c r="AE52" s="290"/>
      <c r="AF52" s="290"/>
      <c r="AG52" s="287">
        <f>ROUND($AG$53,2)</f>
        <v>0</v>
      </c>
      <c r="AH52" s="288"/>
      <c r="AI52" s="288"/>
      <c r="AJ52" s="288"/>
      <c r="AK52" s="288"/>
      <c r="AL52" s="288"/>
      <c r="AM52" s="288"/>
      <c r="AN52" s="287">
        <f>ROUND(SUM($AG$52,$AT$52),2)</f>
        <v>0</v>
      </c>
      <c r="AO52" s="288"/>
      <c r="AP52" s="288"/>
      <c r="AQ52" s="68" t="s">
        <v>616</v>
      </c>
      <c r="AR52" s="66"/>
      <c r="AS52" s="69">
        <f>ROUND($AS$53,2)</f>
        <v>0</v>
      </c>
      <c r="AT52" s="70">
        <f>ROUND(SUM($AV$52:$AW$52),2)</f>
        <v>0</v>
      </c>
      <c r="AU52" s="71">
        <f>ROUND($AU$53,5)</f>
        <v>0</v>
      </c>
      <c r="AV52" s="70">
        <f>ROUND($AZ$52*$L$26,2)</f>
        <v>0</v>
      </c>
      <c r="AW52" s="70">
        <f>ROUND($BA$52*$L$27,2)</f>
        <v>0</v>
      </c>
      <c r="AX52" s="70">
        <f>ROUND($BB$52*$L$26,2)</f>
        <v>0</v>
      </c>
      <c r="AY52" s="70">
        <f>ROUND($BC$52*$L$27,2)</f>
        <v>0</v>
      </c>
      <c r="AZ52" s="70">
        <f>ROUND($AZ$53,2)</f>
        <v>0</v>
      </c>
      <c r="BA52" s="70">
        <f>ROUND($BA$53,2)</f>
        <v>0</v>
      </c>
      <c r="BB52" s="70">
        <f>ROUND($BB$53,2)</f>
        <v>0</v>
      </c>
      <c r="BC52" s="70">
        <f>ROUND($BC$53,2)</f>
        <v>0</v>
      </c>
      <c r="BD52" s="72">
        <f>ROUND($BD$53,2)</f>
        <v>0</v>
      </c>
      <c r="BS52" s="65" t="s">
        <v>609</v>
      </c>
      <c r="BT52" s="65" t="s">
        <v>561</v>
      </c>
      <c r="BU52" s="65" t="s">
        <v>611</v>
      </c>
      <c r="BV52" s="65" t="s">
        <v>612</v>
      </c>
      <c r="BW52" s="65" t="s">
        <v>617</v>
      </c>
      <c r="BX52" s="65" t="s">
        <v>544</v>
      </c>
      <c r="CM52" s="65" t="s">
        <v>618</v>
      </c>
    </row>
    <row r="53" spans="1:76" s="73" customFormat="1" ht="23.25" customHeight="1">
      <c r="A53" s="186" t="s">
        <v>373</v>
      </c>
      <c r="B53" s="74"/>
      <c r="C53" s="75"/>
      <c r="D53" s="75"/>
      <c r="E53" s="286" t="s">
        <v>619</v>
      </c>
      <c r="F53" s="285"/>
      <c r="G53" s="285"/>
      <c r="H53" s="285"/>
      <c r="I53" s="285"/>
      <c r="J53" s="75"/>
      <c r="K53" s="286" t="s">
        <v>620</v>
      </c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4">
        <f>'JP011411 - C100 - Úprava ...'!$J$29</f>
        <v>0</v>
      </c>
      <c r="AH53" s="285"/>
      <c r="AI53" s="285"/>
      <c r="AJ53" s="285"/>
      <c r="AK53" s="285"/>
      <c r="AL53" s="285"/>
      <c r="AM53" s="285"/>
      <c r="AN53" s="284">
        <f>ROUND(SUM($AG$53,$AT$53),2)</f>
        <v>0</v>
      </c>
      <c r="AO53" s="285"/>
      <c r="AP53" s="285"/>
      <c r="AQ53" s="76" t="s">
        <v>621</v>
      </c>
      <c r="AR53" s="74"/>
      <c r="AS53" s="77">
        <v>0</v>
      </c>
      <c r="AT53" s="78">
        <f>ROUND(SUM($AV$53:$AW$53),2)</f>
        <v>0</v>
      </c>
      <c r="AU53" s="79">
        <f>'JP011411 - C100 - Úprava ...'!$P$91</f>
        <v>0</v>
      </c>
      <c r="AV53" s="78">
        <f>'JP011411 - C100 - Úprava ...'!$J$32</f>
        <v>0</v>
      </c>
      <c r="AW53" s="78">
        <f>'JP011411 - C100 - Úprava ...'!$J$33</f>
        <v>0</v>
      </c>
      <c r="AX53" s="78">
        <f>'JP011411 - C100 - Úprava ...'!$J$34</f>
        <v>0</v>
      </c>
      <c r="AY53" s="78">
        <f>'JP011411 - C100 - Úprava ...'!$J$35</f>
        <v>0</v>
      </c>
      <c r="AZ53" s="78">
        <f>'JP011411 - C100 - Úprava ...'!$F$32</f>
        <v>0</v>
      </c>
      <c r="BA53" s="78">
        <f>'JP011411 - C100 - Úprava ...'!$F$33</f>
        <v>0</v>
      </c>
      <c r="BB53" s="78">
        <f>'JP011411 - C100 - Úprava ...'!$F$34</f>
        <v>0</v>
      </c>
      <c r="BC53" s="78">
        <f>'JP011411 - C100 - Úprava ...'!$F$35</f>
        <v>0</v>
      </c>
      <c r="BD53" s="80">
        <f>'JP011411 - C100 - Úprava ...'!$F$36</f>
        <v>0</v>
      </c>
      <c r="BT53" s="73" t="s">
        <v>618</v>
      </c>
      <c r="BV53" s="73" t="s">
        <v>612</v>
      </c>
      <c r="BW53" s="73" t="s">
        <v>622</v>
      </c>
      <c r="BX53" s="73" t="s">
        <v>617</v>
      </c>
    </row>
    <row r="54" spans="2:91" s="65" customFormat="1" ht="28.5" customHeight="1">
      <c r="B54" s="66"/>
      <c r="C54" s="67"/>
      <c r="D54" s="289" t="s">
        <v>623</v>
      </c>
      <c r="E54" s="290"/>
      <c r="F54" s="290"/>
      <c r="G54" s="290"/>
      <c r="H54" s="290"/>
      <c r="I54" s="67"/>
      <c r="J54" s="289" t="s">
        <v>624</v>
      </c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87">
        <f>ROUND($AG$55,2)</f>
        <v>0</v>
      </c>
      <c r="AH54" s="288"/>
      <c r="AI54" s="288"/>
      <c r="AJ54" s="288"/>
      <c r="AK54" s="288"/>
      <c r="AL54" s="288"/>
      <c r="AM54" s="288"/>
      <c r="AN54" s="287">
        <f>ROUND(SUM($AG$54,$AT$54),2)</f>
        <v>0</v>
      </c>
      <c r="AO54" s="288"/>
      <c r="AP54" s="288"/>
      <c r="AQ54" s="68" t="s">
        <v>616</v>
      </c>
      <c r="AR54" s="66"/>
      <c r="AS54" s="69">
        <f>ROUND($AS$55,2)</f>
        <v>0</v>
      </c>
      <c r="AT54" s="70">
        <f>ROUND(SUM($AV$54:$AW$54),2)</f>
        <v>0</v>
      </c>
      <c r="AU54" s="71">
        <f>ROUND($AU$55,5)</f>
        <v>0</v>
      </c>
      <c r="AV54" s="70">
        <f>ROUND($AZ$54*$L$26,2)</f>
        <v>0</v>
      </c>
      <c r="AW54" s="70">
        <f>ROUND($BA$54*$L$27,2)</f>
        <v>0</v>
      </c>
      <c r="AX54" s="70">
        <f>ROUND($BB$54*$L$26,2)</f>
        <v>0</v>
      </c>
      <c r="AY54" s="70">
        <f>ROUND($BC$54*$L$27,2)</f>
        <v>0</v>
      </c>
      <c r="AZ54" s="70">
        <f>ROUND($AZ$55,2)</f>
        <v>0</v>
      </c>
      <c r="BA54" s="70">
        <f>ROUND($BA$55,2)</f>
        <v>0</v>
      </c>
      <c r="BB54" s="70">
        <f>ROUND($BB$55,2)</f>
        <v>0</v>
      </c>
      <c r="BC54" s="70">
        <f>ROUND($BC$55,2)</f>
        <v>0</v>
      </c>
      <c r="BD54" s="72">
        <f>ROUND($BD$55,2)</f>
        <v>0</v>
      </c>
      <c r="BS54" s="65" t="s">
        <v>609</v>
      </c>
      <c r="BT54" s="65" t="s">
        <v>561</v>
      </c>
      <c r="BU54" s="65" t="s">
        <v>611</v>
      </c>
      <c r="BV54" s="65" t="s">
        <v>612</v>
      </c>
      <c r="BW54" s="65" t="s">
        <v>625</v>
      </c>
      <c r="BX54" s="65" t="s">
        <v>544</v>
      </c>
      <c r="CM54" s="65" t="s">
        <v>618</v>
      </c>
    </row>
    <row r="55" spans="1:76" s="73" customFormat="1" ht="23.25" customHeight="1">
      <c r="A55" s="186" t="s">
        <v>373</v>
      </c>
      <c r="B55" s="74"/>
      <c r="C55" s="75"/>
      <c r="D55" s="75"/>
      <c r="E55" s="286" t="s">
        <v>626</v>
      </c>
      <c r="F55" s="285"/>
      <c r="G55" s="285"/>
      <c r="H55" s="285"/>
      <c r="I55" s="285"/>
      <c r="J55" s="75"/>
      <c r="K55" s="286" t="s">
        <v>627</v>
      </c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285"/>
      <c r="AF55" s="285"/>
      <c r="AG55" s="284">
        <f>'JP011421 - C900 - Vegetač...'!$J$29</f>
        <v>0</v>
      </c>
      <c r="AH55" s="285"/>
      <c r="AI55" s="285"/>
      <c r="AJ55" s="285"/>
      <c r="AK55" s="285"/>
      <c r="AL55" s="285"/>
      <c r="AM55" s="285"/>
      <c r="AN55" s="284">
        <f>ROUND(SUM($AG$55,$AT$55),2)</f>
        <v>0</v>
      </c>
      <c r="AO55" s="285"/>
      <c r="AP55" s="285"/>
      <c r="AQ55" s="76" t="s">
        <v>621</v>
      </c>
      <c r="AR55" s="74"/>
      <c r="AS55" s="77">
        <v>0</v>
      </c>
      <c r="AT55" s="78">
        <f>ROUND(SUM($AV$55:$AW$55),2)</f>
        <v>0</v>
      </c>
      <c r="AU55" s="79">
        <f>'JP011421 - C900 - Vegetač...'!$P$86</f>
        <v>0</v>
      </c>
      <c r="AV55" s="78">
        <f>'JP011421 - C900 - Vegetač...'!$J$32</f>
        <v>0</v>
      </c>
      <c r="AW55" s="78">
        <f>'JP011421 - C900 - Vegetač...'!$J$33</f>
        <v>0</v>
      </c>
      <c r="AX55" s="78">
        <f>'JP011421 - C900 - Vegetač...'!$J$34</f>
        <v>0</v>
      </c>
      <c r="AY55" s="78">
        <f>'JP011421 - C900 - Vegetač...'!$J$35</f>
        <v>0</v>
      </c>
      <c r="AZ55" s="78">
        <f>'JP011421 - C900 - Vegetač...'!$F$32</f>
        <v>0</v>
      </c>
      <c r="BA55" s="78">
        <f>'JP011421 - C900 - Vegetač...'!$F$33</f>
        <v>0</v>
      </c>
      <c r="BB55" s="78">
        <f>'JP011421 - C900 - Vegetač...'!$F$34</f>
        <v>0</v>
      </c>
      <c r="BC55" s="78">
        <f>'JP011421 - C900 - Vegetač...'!$F$35</f>
        <v>0</v>
      </c>
      <c r="BD55" s="80">
        <f>'JP011421 - C900 - Vegetač...'!$F$36</f>
        <v>0</v>
      </c>
      <c r="BT55" s="73" t="s">
        <v>618</v>
      </c>
      <c r="BV55" s="73" t="s">
        <v>612</v>
      </c>
      <c r="BW55" s="73" t="s">
        <v>628</v>
      </c>
      <c r="BX55" s="73" t="s">
        <v>625</v>
      </c>
    </row>
    <row r="56" spans="2:91" s="65" customFormat="1" ht="28.5" customHeight="1">
      <c r="B56" s="66"/>
      <c r="C56" s="67"/>
      <c r="D56" s="289" t="s">
        <v>629</v>
      </c>
      <c r="E56" s="290"/>
      <c r="F56" s="290"/>
      <c r="G56" s="290"/>
      <c r="H56" s="290"/>
      <c r="I56" s="67"/>
      <c r="J56" s="289" t="s">
        <v>630</v>
      </c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287">
        <f>ROUND($AG$57,2)</f>
        <v>0</v>
      </c>
      <c r="AH56" s="288"/>
      <c r="AI56" s="288"/>
      <c r="AJ56" s="288"/>
      <c r="AK56" s="288"/>
      <c r="AL56" s="288"/>
      <c r="AM56" s="288"/>
      <c r="AN56" s="287">
        <f>ROUND(SUM($AG$56,$AT$56),2)</f>
        <v>0</v>
      </c>
      <c r="AO56" s="288"/>
      <c r="AP56" s="288"/>
      <c r="AQ56" s="68" t="s">
        <v>631</v>
      </c>
      <c r="AR56" s="66"/>
      <c r="AS56" s="69">
        <f>ROUND($AS$57,2)</f>
        <v>0</v>
      </c>
      <c r="AT56" s="70">
        <f>ROUND(SUM($AV$56:$AW$56),2)</f>
        <v>0</v>
      </c>
      <c r="AU56" s="71">
        <f>ROUND($AU$57,5)</f>
        <v>0</v>
      </c>
      <c r="AV56" s="70">
        <f>ROUND($AZ$56*$L$26,2)</f>
        <v>0</v>
      </c>
      <c r="AW56" s="70">
        <f>ROUND($BA$56*$L$27,2)</f>
        <v>0</v>
      </c>
      <c r="AX56" s="70">
        <f>ROUND($BB$56*$L$26,2)</f>
        <v>0</v>
      </c>
      <c r="AY56" s="70">
        <f>ROUND($BC$56*$L$27,2)</f>
        <v>0</v>
      </c>
      <c r="AZ56" s="70">
        <f>ROUND($AZ$57,2)</f>
        <v>0</v>
      </c>
      <c r="BA56" s="70">
        <f>ROUND($BA$57,2)</f>
        <v>0</v>
      </c>
      <c r="BB56" s="70">
        <f>ROUND($BB$57,2)</f>
        <v>0</v>
      </c>
      <c r="BC56" s="70">
        <f>ROUND($BC$57,2)</f>
        <v>0</v>
      </c>
      <c r="BD56" s="72">
        <f>ROUND($BD$57,2)</f>
        <v>0</v>
      </c>
      <c r="BS56" s="65" t="s">
        <v>609</v>
      </c>
      <c r="BT56" s="65" t="s">
        <v>561</v>
      </c>
      <c r="BU56" s="65" t="s">
        <v>611</v>
      </c>
      <c r="BV56" s="65" t="s">
        <v>612</v>
      </c>
      <c r="BW56" s="65" t="s">
        <v>632</v>
      </c>
      <c r="BX56" s="65" t="s">
        <v>544</v>
      </c>
      <c r="CM56" s="65" t="s">
        <v>618</v>
      </c>
    </row>
    <row r="57" spans="1:76" s="73" customFormat="1" ht="23.25" customHeight="1">
      <c r="A57" s="186" t="s">
        <v>373</v>
      </c>
      <c r="B57" s="74"/>
      <c r="C57" s="75"/>
      <c r="D57" s="75"/>
      <c r="E57" s="286" t="s">
        <v>633</v>
      </c>
      <c r="F57" s="285"/>
      <c r="G57" s="285"/>
      <c r="H57" s="285"/>
      <c r="I57" s="285"/>
      <c r="J57" s="75"/>
      <c r="K57" s="286" t="s">
        <v>634</v>
      </c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4">
        <f>'JP0114VON1 - Vedlejší a o...'!$J$29</f>
        <v>0</v>
      </c>
      <c r="AH57" s="285"/>
      <c r="AI57" s="285"/>
      <c r="AJ57" s="285"/>
      <c r="AK57" s="285"/>
      <c r="AL57" s="285"/>
      <c r="AM57" s="285"/>
      <c r="AN57" s="284">
        <f>ROUND(SUM($AG$57,$AT$57),2)</f>
        <v>0</v>
      </c>
      <c r="AO57" s="285"/>
      <c r="AP57" s="285"/>
      <c r="AQ57" s="76" t="s">
        <v>621</v>
      </c>
      <c r="AR57" s="74"/>
      <c r="AS57" s="81">
        <v>0</v>
      </c>
      <c r="AT57" s="82">
        <f>ROUND(SUM($AV$57:$AW$57),2)</f>
        <v>0</v>
      </c>
      <c r="AU57" s="83">
        <f>'JP0114VON1 - Vedlejší a o...'!$P$84</f>
        <v>0</v>
      </c>
      <c r="AV57" s="82">
        <f>'JP0114VON1 - Vedlejší a o...'!$J$32</f>
        <v>0</v>
      </c>
      <c r="AW57" s="82">
        <f>'JP0114VON1 - Vedlejší a o...'!$J$33</f>
        <v>0</v>
      </c>
      <c r="AX57" s="82">
        <f>'JP0114VON1 - Vedlejší a o...'!$J$34</f>
        <v>0</v>
      </c>
      <c r="AY57" s="82">
        <f>'JP0114VON1 - Vedlejší a o...'!$J$35</f>
        <v>0</v>
      </c>
      <c r="AZ57" s="82">
        <f>'JP0114VON1 - Vedlejší a o...'!$F$32</f>
        <v>0</v>
      </c>
      <c r="BA57" s="82">
        <f>'JP0114VON1 - Vedlejší a o...'!$F$33</f>
        <v>0</v>
      </c>
      <c r="BB57" s="82">
        <f>'JP0114VON1 - Vedlejší a o...'!$F$34</f>
        <v>0</v>
      </c>
      <c r="BC57" s="82">
        <f>'JP0114VON1 - Vedlejší a o...'!$F$35</f>
        <v>0</v>
      </c>
      <c r="BD57" s="84">
        <f>'JP0114VON1 - Vedlejší a o...'!$F$36</f>
        <v>0</v>
      </c>
      <c r="BT57" s="73" t="s">
        <v>618</v>
      </c>
      <c r="BV57" s="73" t="s">
        <v>612</v>
      </c>
      <c r="BW57" s="73" t="s">
        <v>635</v>
      </c>
      <c r="BX57" s="73" t="s">
        <v>632</v>
      </c>
    </row>
    <row r="58" spans="2:44" s="6" customFormat="1" ht="30.75" customHeight="1">
      <c r="B58" s="22"/>
      <c r="AR58" s="22"/>
    </row>
    <row r="59" spans="2:44" s="6" customFormat="1" ht="7.5" customHeight="1"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22"/>
    </row>
  </sheetData>
  <mergeCells count="6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AM44:AN44"/>
    <mergeCell ref="AM46:AP46"/>
    <mergeCell ref="AS46:AT48"/>
    <mergeCell ref="L30:O30"/>
    <mergeCell ref="W30:AE30"/>
    <mergeCell ref="AK30:AO30"/>
    <mergeCell ref="X32:AB32"/>
    <mergeCell ref="AK32:AO32"/>
    <mergeCell ref="C49:G49"/>
    <mergeCell ref="I49:AF49"/>
    <mergeCell ref="AG49:AM49"/>
    <mergeCell ref="AN49:AP49"/>
    <mergeCell ref="E53:I53"/>
    <mergeCell ref="K53:AF53"/>
    <mergeCell ref="AN52:AP52"/>
    <mergeCell ref="AG52:AM52"/>
    <mergeCell ref="D52:H52"/>
    <mergeCell ref="J52:AF52"/>
    <mergeCell ref="E55:I55"/>
    <mergeCell ref="K55:AF55"/>
    <mergeCell ref="AN54:AP54"/>
    <mergeCell ref="AG54:AM54"/>
    <mergeCell ref="D54:H54"/>
    <mergeCell ref="J54:AF54"/>
    <mergeCell ref="E57:I57"/>
    <mergeCell ref="K57:AF57"/>
    <mergeCell ref="AN56:AP56"/>
    <mergeCell ref="AG56:AM56"/>
    <mergeCell ref="D56:H56"/>
    <mergeCell ref="J56:AF56"/>
    <mergeCell ref="AG51:AM51"/>
    <mergeCell ref="AN51:AP51"/>
    <mergeCell ref="AR2:BE2"/>
    <mergeCell ref="AN57:AP57"/>
    <mergeCell ref="AG57:AM57"/>
    <mergeCell ref="AN55:AP55"/>
    <mergeCell ref="AG55:AM55"/>
    <mergeCell ref="AN53:AP53"/>
    <mergeCell ref="AG53:AM53"/>
    <mergeCell ref="L42:AO42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JP011411 - C100 - Úprava ...'!C2" tooltip="JP011411 - C100 - Úprava ..." display="/"/>
    <hyperlink ref="A55" location="'JP011421 - C900 - Vegetač...'!C2" tooltip="JP011421 - C900 - Vegetač..." display="/"/>
    <hyperlink ref="A57" location="'JP0114VON1 - Vedlejší a o...'!C2" tooltip="JP0114VON1 - Vedlejší a o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6"/>
  <sheetViews>
    <sheetView showGridLines="0" workbookViewId="0" topLeftCell="C1">
      <pane ySplit="1" topLeftCell="BM11" activePane="bottomLeft" state="frozen"/>
      <selection pane="topLeft" activeCell="A1" sqref="A1"/>
      <selection pane="bottomLeft" activeCell="J23" sqref="J23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87"/>
      <c r="C1" s="187"/>
      <c r="D1" s="188" t="s">
        <v>540</v>
      </c>
      <c r="E1" s="187"/>
      <c r="F1" s="189" t="s">
        <v>374</v>
      </c>
      <c r="G1" s="298" t="s">
        <v>375</v>
      </c>
      <c r="H1" s="298"/>
      <c r="I1" s="187"/>
      <c r="J1" s="189" t="s">
        <v>376</v>
      </c>
      <c r="K1" s="188" t="s">
        <v>636</v>
      </c>
      <c r="L1" s="189" t="s">
        <v>377</v>
      </c>
      <c r="M1" s="189"/>
      <c r="N1" s="189"/>
      <c r="O1" s="189"/>
      <c r="P1" s="189"/>
      <c r="Q1" s="189"/>
      <c r="R1" s="189"/>
      <c r="S1" s="189"/>
      <c r="T1" s="189"/>
      <c r="U1" s="185"/>
      <c r="V1" s="18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2"/>
      <c r="L2" s="282" t="s">
        <v>545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2" t="s">
        <v>622</v>
      </c>
      <c r="AZ2" s="6" t="s">
        <v>637</v>
      </c>
      <c r="BA2" s="6" t="s">
        <v>638</v>
      </c>
      <c r="BB2" s="6" t="s">
        <v>639</v>
      </c>
      <c r="BC2" s="6" t="s">
        <v>640</v>
      </c>
      <c r="BD2" s="6" t="s">
        <v>641</v>
      </c>
    </row>
    <row r="3" spans="2:5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618</v>
      </c>
      <c r="AZ3" s="6" t="s">
        <v>642</v>
      </c>
      <c r="BA3" s="6" t="s">
        <v>643</v>
      </c>
      <c r="BB3" s="6" t="s">
        <v>639</v>
      </c>
      <c r="BC3" s="6" t="s">
        <v>644</v>
      </c>
      <c r="BD3" s="6" t="s">
        <v>641</v>
      </c>
    </row>
    <row r="4" spans="2:56" s="2" customFormat="1" ht="37.5" customHeight="1">
      <c r="B4" s="10"/>
      <c r="D4" s="11" t="s">
        <v>645</v>
      </c>
      <c r="K4" s="12"/>
      <c r="M4" s="13" t="s">
        <v>550</v>
      </c>
      <c r="AT4" s="2" t="s">
        <v>543</v>
      </c>
      <c r="AZ4" s="6" t="s">
        <v>646</v>
      </c>
      <c r="BA4" s="6" t="s">
        <v>647</v>
      </c>
      <c r="BB4" s="6" t="s">
        <v>639</v>
      </c>
      <c r="BC4" s="6" t="s">
        <v>648</v>
      </c>
      <c r="BD4" s="6" t="s">
        <v>641</v>
      </c>
    </row>
    <row r="5" spans="2:56" s="2" customFormat="1" ht="7.5" customHeight="1">
      <c r="B5" s="10"/>
      <c r="K5" s="12"/>
      <c r="AZ5" s="6" t="s">
        <v>649</v>
      </c>
      <c r="BA5" s="6" t="s">
        <v>650</v>
      </c>
      <c r="BB5" s="6" t="s">
        <v>639</v>
      </c>
      <c r="BC5" s="6" t="s">
        <v>651</v>
      </c>
      <c r="BD5" s="6" t="s">
        <v>641</v>
      </c>
    </row>
    <row r="6" spans="2:56" s="2" customFormat="1" ht="15.75" customHeight="1">
      <c r="B6" s="10"/>
      <c r="D6" s="18" t="s">
        <v>556</v>
      </c>
      <c r="K6" s="12"/>
      <c r="AZ6" s="6" t="s">
        <v>652</v>
      </c>
      <c r="BA6" s="6" t="s">
        <v>653</v>
      </c>
      <c r="BB6" s="6" t="s">
        <v>639</v>
      </c>
      <c r="BC6" s="6" t="s">
        <v>654</v>
      </c>
      <c r="BD6" s="6" t="s">
        <v>641</v>
      </c>
    </row>
    <row r="7" spans="2:56" s="2" customFormat="1" ht="15.75" customHeight="1">
      <c r="B7" s="10"/>
      <c r="E7" s="184" t="str">
        <f>'Rekapitulace stavby'!$K$6</f>
        <v>Parkoviště - Plzeň, Ledecká ul.</v>
      </c>
      <c r="F7" s="283"/>
      <c r="G7" s="283"/>
      <c r="H7" s="283"/>
      <c r="K7" s="12"/>
      <c r="AZ7" s="6" t="s">
        <v>655</v>
      </c>
      <c r="BA7" s="6" t="s">
        <v>656</v>
      </c>
      <c r="BB7" s="6" t="s">
        <v>639</v>
      </c>
      <c r="BC7" s="6" t="s">
        <v>657</v>
      </c>
      <c r="BD7" s="6" t="s">
        <v>641</v>
      </c>
    </row>
    <row r="8" spans="2:11" s="2" customFormat="1" ht="15.75" customHeight="1">
      <c r="B8" s="10"/>
      <c r="D8" s="18" t="s">
        <v>658</v>
      </c>
      <c r="K8" s="12"/>
    </row>
    <row r="9" spans="2:11" s="85" customFormat="1" ht="16.5" customHeight="1">
      <c r="B9" s="86"/>
      <c r="E9" s="184" t="s">
        <v>659</v>
      </c>
      <c r="F9" s="299"/>
      <c r="G9" s="299"/>
      <c r="H9" s="299"/>
      <c r="K9" s="87"/>
    </row>
    <row r="10" spans="2:11" s="6" customFormat="1" ht="15.75" customHeight="1">
      <c r="B10" s="22"/>
      <c r="D10" s="18" t="s">
        <v>660</v>
      </c>
      <c r="K10" s="25"/>
    </row>
    <row r="11" spans="2:11" s="6" customFormat="1" ht="37.5" customHeight="1">
      <c r="B11" s="22"/>
      <c r="E11" s="295" t="s">
        <v>661</v>
      </c>
      <c r="F11" s="296"/>
      <c r="G11" s="296"/>
      <c r="H11" s="296"/>
      <c r="K11" s="25"/>
    </row>
    <row r="12" spans="2:11" s="6" customFormat="1" ht="14.25" customHeight="1">
      <c r="B12" s="22"/>
      <c r="K12" s="25"/>
    </row>
    <row r="13" spans="2:11" s="6" customFormat="1" ht="15" customHeight="1">
      <c r="B13" s="22"/>
      <c r="D13" s="18" t="s">
        <v>559</v>
      </c>
      <c r="F13" s="16"/>
      <c r="I13" s="18" t="s">
        <v>560</v>
      </c>
      <c r="J13" s="16"/>
      <c r="K13" s="25"/>
    </row>
    <row r="14" spans="2:11" s="6" customFormat="1" ht="15" customHeight="1">
      <c r="B14" s="22"/>
      <c r="D14" s="18" t="s">
        <v>562</v>
      </c>
      <c r="F14" s="16" t="s">
        <v>563</v>
      </c>
      <c r="I14" s="18" t="s">
        <v>564</v>
      </c>
      <c r="J14" s="46" t="str">
        <f>'Rekapitulace stavby'!$AN$8</f>
        <v>25.06.2014</v>
      </c>
      <c r="K14" s="25"/>
    </row>
    <row r="15" spans="2:11" s="6" customFormat="1" ht="12" customHeight="1">
      <c r="B15" s="22"/>
      <c r="K15" s="25"/>
    </row>
    <row r="16" spans="2:11" s="6" customFormat="1" ht="15" customHeight="1">
      <c r="B16" s="22"/>
      <c r="D16" s="18" t="s">
        <v>567</v>
      </c>
      <c r="I16" s="18" t="s">
        <v>568</v>
      </c>
      <c r="J16" s="16"/>
      <c r="K16" s="25"/>
    </row>
    <row r="17" spans="2:11" s="6" customFormat="1" ht="18.75" customHeight="1">
      <c r="B17" s="22"/>
      <c r="E17" s="16"/>
      <c r="I17" s="18" t="s">
        <v>569</v>
      </c>
      <c r="J17" s="16"/>
      <c r="K17" s="25"/>
    </row>
    <row r="18" spans="2:11" s="6" customFormat="1" ht="7.5" customHeight="1">
      <c r="B18" s="22"/>
      <c r="K18" s="25"/>
    </row>
    <row r="19" spans="2:11" s="6" customFormat="1" ht="15" customHeight="1">
      <c r="B19" s="22"/>
      <c r="D19" s="18" t="s">
        <v>570</v>
      </c>
      <c r="I19" s="18" t="s">
        <v>568</v>
      </c>
      <c r="J19" s="16">
        <f>IF('Rekapitulace stavby'!$AN$13="Vyplň údaj","",IF('Rekapitulace stavby'!$AN$13="","",'Rekapitulace stavby'!$AN$13))</f>
      </c>
      <c r="K19" s="25"/>
    </row>
    <row r="20" spans="2:11" s="6" customFormat="1" ht="18.75" customHeight="1">
      <c r="B20" s="22"/>
      <c r="E20" s="16">
        <f>IF('Rekapitulace stavby'!$E$14="Vyplň údaj","",IF('Rekapitulace stavby'!$E$14="","",'Rekapitulace stavby'!$E$14))</f>
      </c>
      <c r="I20" s="18" t="s">
        <v>569</v>
      </c>
      <c r="J20" s="16">
        <f>IF('Rekapitulace stavby'!$AN$14="Vyplň údaj","",IF('Rekapitulace stavby'!$AN$14="","",'Rekapitulace stavby'!$AN$14))</f>
      </c>
      <c r="K20" s="25"/>
    </row>
    <row r="21" spans="2:11" s="6" customFormat="1" ht="7.5" customHeight="1">
      <c r="B21" s="22"/>
      <c r="K21" s="25"/>
    </row>
    <row r="22" spans="2:11" s="6" customFormat="1" ht="15" customHeight="1">
      <c r="B22" s="22"/>
      <c r="D22" s="18" t="s">
        <v>572</v>
      </c>
      <c r="I22" s="18" t="s">
        <v>568</v>
      </c>
      <c r="J22" s="16"/>
      <c r="K22" s="25"/>
    </row>
    <row r="23" spans="2:11" s="6" customFormat="1" ht="18.75" customHeight="1">
      <c r="B23" s="22"/>
      <c r="E23" s="16"/>
      <c r="I23" s="18" t="s">
        <v>569</v>
      </c>
      <c r="J23" s="16"/>
      <c r="K23" s="25"/>
    </row>
    <row r="24" spans="2:11" s="6" customFormat="1" ht="7.5" customHeight="1">
      <c r="B24" s="22"/>
      <c r="K24" s="25"/>
    </row>
    <row r="25" spans="2:11" s="6" customFormat="1" ht="15" customHeight="1">
      <c r="B25" s="22"/>
      <c r="D25" s="18" t="s">
        <v>574</v>
      </c>
      <c r="K25" s="25"/>
    </row>
    <row r="26" spans="2:11" s="85" customFormat="1" ht="409.5" customHeight="1">
      <c r="B26" s="86"/>
      <c r="E26" s="180" t="s">
        <v>662</v>
      </c>
      <c r="F26" s="299"/>
      <c r="G26" s="299"/>
      <c r="H26" s="299"/>
      <c r="K26" s="87"/>
    </row>
    <row r="27" spans="2:11" s="6" customFormat="1" ht="7.5" customHeight="1">
      <c r="B27" s="22"/>
      <c r="K27" s="25"/>
    </row>
    <row r="28" spans="2:11" s="6" customFormat="1" ht="7.5" customHeight="1">
      <c r="B28" s="22"/>
      <c r="D28" s="47"/>
      <c r="E28" s="47"/>
      <c r="F28" s="47"/>
      <c r="G28" s="47"/>
      <c r="H28" s="47"/>
      <c r="I28" s="47"/>
      <c r="J28" s="47"/>
      <c r="K28" s="88"/>
    </row>
    <row r="29" spans="2:11" s="6" customFormat="1" ht="26.25" customHeight="1">
      <c r="B29" s="22"/>
      <c r="D29" s="89" t="s">
        <v>576</v>
      </c>
      <c r="J29" s="58">
        <f>ROUND($J$91,2)</f>
        <v>0</v>
      </c>
      <c r="K29" s="25"/>
    </row>
    <row r="30" spans="2:11" s="6" customFormat="1" ht="7.5" customHeight="1">
      <c r="B30" s="22"/>
      <c r="D30" s="47"/>
      <c r="E30" s="47"/>
      <c r="F30" s="47"/>
      <c r="G30" s="47"/>
      <c r="H30" s="47"/>
      <c r="I30" s="47"/>
      <c r="J30" s="47"/>
      <c r="K30" s="88"/>
    </row>
    <row r="31" spans="2:11" s="6" customFormat="1" ht="15" customHeight="1">
      <c r="B31" s="22"/>
      <c r="F31" s="26" t="s">
        <v>578</v>
      </c>
      <c r="I31" s="26" t="s">
        <v>577</v>
      </c>
      <c r="J31" s="26" t="s">
        <v>579</v>
      </c>
      <c r="K31" s="25"/>
    </row>
    <row r="32" spans="2:11" s="6" customFormat="1" ht="15" customHeight="1">
      <c r="B32" s="22"/>
      <c r="D32" s="29" t="s">
        <v>580</v>
      </c>
      <c r="E32" s="29" t="s">
        <v>581</v>
      </c>
      <c r="F32" s="90">
        <f>ROUND(SUM($BE$91:$BE$655),2)</f>
        <v>0</v>
      </c>
      <c r="I32" s="91">
        <v>0.21</v>
      </c>
      <c r="J32" s="90">
        <f>ROUND(SUM($BE$91:$BE$655)*$I$32,2)</f>
        <v>0</v>
      </c>
      <c r="K32" s="25"/>
    </row>
    <row r="33" spans="2:11" s="6" customFormat="1" ht="15" customHeight="1">
      <c r="B33" s="22"/>
      <c r="E33" s="29" t="s">
        <v>582</v>
      </c>
      <c r="F33" s="90">
        <f>ROUND(SUM($BF$91:$BF$655),2)</f>
        <v>0</v>
      </c>
      <c r="I33" s="91">
        <v>0.15</v>
      </c>
      <c r="J33" s="90">
        <f>ROUND(SUM($BF$91:$BF$655)*$I$33,2)</f>
        <v>0</v>
      </c>
      <c r="K33" s="25"/>
    </row>
    <row r="34" spans="2:11" s="6" customFormat="1" ht="15" customHeight="1" hidden="1">
      <c r="B34" s="22"/>
      <c r="E34" s="29" t="s">
        <v>583</v>
      </c>
      <c r="F34" s="90">
        <f>ROUND(SUM($BG$91:$BG$655),2)</f>
        <v>0</v>
      </c>
      <c r="I34" s="91">
        <v>0.21</v>
      </c>
      <c r="J34" s="90">
        <v>0</v>
      </c>
      <c r="K34" s="25"/>
    </row>
    <row r="35" spans="2:11" s="6" customFormat="1" ht="15" customHeight="1" hidden="1">
      <c r="B35" s="22"/>
      <c r="E35" s="29" t="s">
        <v>584</v>
      </c>
      <c r="F35" s="90">
        <f>ROUND(SUM($BH$91:$BH$655),2)</f>
        <v>0</v>
      </c>
      <c r="I35" s="91">
        <v>0.15</v>
      </c>
      <c r="J35" s="90">
        <v>0</v>
      </c>
      <c r="K35" s="25"/>
    </row>
    <row r="36" spans="2:11" s="6" customFormat="1" ht="15" customHeight="1" hidden="1">
      <c r="B36" s="22"/>
      <c r="E36" s="29" t="s">
        <v>585</v>
      </c>
      <c r="F36" s="90">
        <f>ROUND(SUM($BI$91:$BI$655),2)</f>
        <v>0</v>
      </c>
      <c r="I36" s="91">
        <v>0</v>
      </c>
      <c r="J36" s="90">
        <v>0</v>
      </c>
      <c r="K36" s="25"/>
    </row>
    <row r="37" spans="2:11" s="6" customFormat="1" ht="7.5" customHeight="1">
      <c r="B37" s="22"/>
      <c r="K37" s="25"/>
    </row>
    <row r="38" spans="2:11" s="6" customFormat="1" ht="26.25" customHeight="1">
      <c r="B38" s="22"/>
      <c r="C38" s="31"/>
      <c r="D38" s="32" t="s">
        <v>586</v>
      </c>
      <c r="E38" s="33"/>
      <c r="F38" s="33"/>
      <c r="G38" s="92" t="s">
        <v>587</v>
      </c>
      <c r="H38" s="34" t="s">
        <v>588</v>
      </c>
      <c r="I38" s="33"/>
      <c r="J38" s="35">
        <f>ROUND(SUM($J$29:$J$36),2)</f>
        <v>0</v>
      </c>
      <c r="K38" s="93"/>
    </row>
    <row r="39" spans="2:11" s="6" customFormat="1" ht="15" customHeight="1">
      <c r="B39" s="37"/>
      <c r="C39" s="38"/>
      <c r="D39" s="38"/>
      <c r="E39" s="38"/>
      <c r="F39" s="38"/>
      <c r="G39" s="38"/>
      <c r="H39" s="38"/>
      <c r="I39" s="38"/>
      <c r="J39" s="38"/>
      <c r="K39" s="39"/>
    </row>
    <row r="43" spans="2:11" s="6" customFormat="1" ht="7.5" customHeight="1">
      <c r="B43" s="40"/>
      <c r="C43" s="41"/>
      <c r="D43" s="41"/>
      <c r="E43" s="41"/>
      <c r="F43" s="41"/>
      <c r="G43" s="41"/>
      <c r="H43" s="41"/>
      <c r="I43" s="41"/>
      <c r="J43" s="41"/>
      <c r="K43" s="94"/>
    </row>
    <row r="44" spans="2:11" s="6" customFormat="1" ht="37.5" customHeight="1">
      <c r="B44" s="22"/>
      <c r="C44" s="11" t="s">
        <v>663</v>
      </c>
      <c r="K44" s="25"/>
    </row>
    <row r="45" spans="2:11" s="6" customFormat="1" ht="7.5" customHeight="1">
      <c r="B45" s="22"/>
      <c r="K45" s="25"/>
    </row>
    <row r="46" spans="2:11" s="6" customFormat="1" ht="15" customHeight="1">
      <c r="B46" s="22"/>
      <c r="C46" s="18" t="s">
        <v>556</v>
      </c>
      <c r="K46" s="25"/>
    </row>
    <row r="47" spans="2:11" s="6" customFormat="1" ht="16.5" customHeight="1">
      <c r="B47" s="22"/>
      <c r="E47" s="184" t="str">
        <f>$E$7</f>
        <v>Parkoviště - Plzeň, Ledecká ul.</v>
      </c>
      <c r="F47" s="296"/>
      <c r="G47" s="296"/>
      <c r="H47" s="296"/>
      <c r="K47" s="25"/>
    </row>
    <row r="48" spans="2:11" s="2" customFormat="1" ht="15.75" customHeight="1">
      <c r="B48" s="10"/>
      <c r="C48" s="18" t="s">
        <v>658</v>
      </c>
      <c r="K48" s="12"/>
    </row>
    <row r="49" spans="2:11" s="6" customFormat="1" ht="16.5" customHeight="1">
      <c r="B49" s="22"/>
      <c r="E49" s="184" t="s">
        <v>659</v>
      </c>
      <c r="F49" s="296"/>
      <c r="G49" s="296"/>
      <c r="H49" s="296"/>
      <c r="K49" s="25"/>
    </row>
    <row r="50" spans="2:11" s="6" customFormat="1" ht="15" customHeight="1">
      <c r="B50" s="22"/>
      <c r="C50" s="18" t="s">
        <v>660</v>
      </c>
      <c r="K50" s="25"/>
    </row>
    <row r="51" spans="2:11" s="6" customFormat="1" ht="19.5" customHeight="1">
      <c r="B51" s="22"/>
      <c r="E51" s="295" t="str">
        <f>$E$11</f>
        <v>JP011411 - C100 - Úprava parkoviště - soupis prací</v>
      </c>
      <c r="F51" s="296"/>
      <c r="G51" s="296"/>
      <c r="H51" s="296"/>
      <c r="K51" s="25"/>
    </row>
    <row r="52" spans="2:11" s="6" customFormat="1" ht="7.5" customHeight="1">
      <c r="B52" s="22"/>
      <c r="K52" s="25"/>
    </row>
    <row r="53" spans="2:11" s="6" customFormat="1" ht="18.75" customHeight="1">
      <c r="B53" s="22"/>
      <c r="C53" s="18" t="s">
        <v>562</v>
      </c>
      <c r="F53" s="16" t="str">
        <f>$F$14</f>
        <v>Plzeň, kú Bolevec</v>
      </c>
      <c r="I53" s="18" t="s">
        <v>564</v>
      </c>
      <c r="J53" s="46" t="str">
        <f>IF($J$14="","",$J$14)</f>
        <v>25.06.2014</v>
      </c>
      <c r="K53" s="25"/>
    </row>
    <row r="54" spans="2:11" s="6" customFormat="1" ht="7.5" customHeight="1">
      <c r="B54" s="22"/>
      <c r="K54" s="25"/>
    </row>
    <row r="55" spans="2:11" s="6" customFormat="1" ht="15.75" customHeight="1">
      <c r="B55" s="22"/>
      <c r="C55" s="18" t="s">
        <v>567</v>
      </c>
      <c r="F55" s="16">
        <f>$E$17</f>
        <v>0</v>
      </c>
      <c r="I55" s="18" t="s">
        <v>572</v>
      </c>
      <c r="J55" s="16">
        <f>$E$23</f>
        <v>0</v>
      </c>
      <c r="K55" s="25"/>
    </row>
    <row r="56" spans="2:11" s="6" customFormat="1" ht="15" customHeight="1">
      <c r="B56" s="22"/>
      <c r="C56" s="18" t="s">
        <v>570</v>
      </c>
      <c r="F56" s="16">
        <f>IF($E$20="","",$E$20)</f>
      </c>
      <c r="K56" s="25"/>
    </row>
    <row r="57" spans="2:11" s="6" customFormat="1" ht="11.25" customHeight="1">
      <c r="B57" s="22"/>
      <c r="K57" s="25"/>
    </row>
    <row r="58" spans="2:11" s="6" customFormat="1" ht="30" customHeight="1">
      <c r="B58" s="22"/>
      <c r="C58" s="95" t="s">
        <v>664</v>
      </c>
      <c r="D58" s="31"/>
      <c r="E58" s="31"/>
      <c r="F58" s="31"/>
      <c r="G58" s="31"/>
      <c r="H58" s="31"/>
      <c r="I58" s="31"/>
      <c r="J58" s="96" t="s">
        <v>665</v>
      </c>
      <c r="K58" s="36"/>
    </row>
    <row r="59" spans="2:11" s="6" customFormat="1" ht="11.25" customHeight="1">
      <c r="B59" s="22"/>
      <c r="K59" s="25"/>
    </row>
    <row r="60" spans="2:47" s="6" customFormat="1" ht="30" customHeight="1">
      <c r="B60" s="22"/>
      <c r="C60" s="57" t="s">
        <v>666</v>
      </c>
      <c r="J60" s="58">
        <f>ROUND($J$91,2)</f>
        <v>0</v>
      </c>
      <c r="K60" s="25"/>
      <c r="AU60" s="6" t="s">
        <v>667</v>
      </c>
    </row>
    <row r="61" spans="2:11" s="64" customFormat="1" ht="25.5" customHeight="1">
      <c r="B61" s="97"/>
      <c r="D61" s="98" t="s">
        <v>668</v>
      </c>
      <c r="E61" s="98"/>
      <c r="F61" s="98"/>
      <c r="G61" s="98"/>
      <c r="H61" s="98"/>
      <c r="I61" s="98"/>
      <c r="J61" s="99">
        <f>ROUND($J$92,2)</f>
        <v>0</v>
      </c>
      <c r="K61" s="100"/>
    </row>
    <row r="62" spans="2:11" s="73" customFormat="1" ht="21" customHeight="1">
      <c r="B62" s="101"/>
      <c r="D62" s="102" t="s">
        <v>669</v>
      </c>
      <c r="E62" s="102"/>
      <c r="F62" s="102"/>
      <c r="G62" s="102"/>
      <c r="H62" s="102"/>
      <c r="I62" s="102"/>
      <c r="J62" s="103">
        <f>ROUND($J$93,2)</f>
        <v>0</v>
      </c>
      <c r="K62" s="104"/>
    </row>
    <row r="63" spans="2:11" s="73" customFormat="1" ht="21" customHeight="1">
      <c r="B63" s="101"/>
      <c r="D63" s="102" t="s">
        <v>670</v>
      </c>
      <c r="E63" s="102"/>
      <c r="F63" s="102"/>
      <c r="G63" s="102"/>
      <c r="H63" s="102"/>
      <c r="I63" s="102"/>
      <c r="J63" s="103">
        <f>ROUND($J$250,2)</f>
        <v>0</v>
      </c>
      <c r="K63" s="104"/>
    </row>
    <row r="64" spans="2:11" s="73" customFormat="1" ht="21" customHeight="1">
      <c r="B64" s="101"/>
      <c r="D64" s="102" t="s">
        <v>671</v>
      </c>
      <c r="E64" s="102"/>
      <c r="F64" s="102"/>
      <c r="G64" s="102"/>
      <c r="H64" s="102"/>
      <c r="I64" s="102"/>
      <c r="J64" s="103">
        <f>ROUND($J$256,2)</f>
        <v>0</v>
      </c>
      <c r="K64" s="104"/>
    </row>
    <row r="65" spans="2:11" s="73" customFormat="1" ht="21" customHeight="1">
      <c r="B65" s="101"/>
      <c r="D65" s="102" t="s">
        <v>672</v>
      </c>
      <c r="E65" s="102"/>
      <c r="F65" s="102"/>
      <c r="G65" s="102"/>
      <c r="H65" s="102"/>
      <c r="I65" s="102"/>
      <c r="J65" s="103">
        <f>ROUND($J$389,2)</f>
        <v>0</v>
      </c>
      <c r="K65" s="104"/>
    </row>
    <row r="66" spans="2:11" s="73" customFormat="1" ht="21" customHeight="1">
      <c r="B66" s="101"/>
      <c r="D66" s="102" t="s">
        <v>673</v>
      </c>
      <c r="E66" s="102"/>
      <c r="F66" s="102"/>
      <c r="G66" s="102"/>
      <c r="H66" s="102"/>
      <c r="I66" s="102"/>
      <c r="J66" s="103">
        <f>ROUND($J$400,2)</f>
        <v>0</v>
      </c>
      <c r="K66" s="104"/>
    </row>
    <row r="67" spans="2:11" s="73" customFormat="1" ht="15.75" customHeight="1">
      <c r="B67" s="101"/>
      <c r="D67" s="102" t="s">
        <v>674</v>
      </c>
      <c r="E67" s="102"/>
      <c r="F67" s="102"/>
      <c r="G67" s="102"/>
      <c r="H67" s="102"/>
      <c r="I67" s="102"/>
      <c r="J67" s="103">
        <f>ROUND($J$617,2)</f>
        <v>0</v>
      </c>
      <c r="K67" s="104"/>
    </row>
    <row r="68" spans="2:11" s="64" customFormat="1" ht="25.5" customHeight="1">
      <c r="B68" s="97"/>
      <c r="D68" s="98" t="s">
        <v>675</v>
      </c>
      <c r="E68" s="98"/>
      <c r="F68" s="98"/>
      <c r="G68" s="98"/>
      <c r="H68" s="98"/>
      <c r="I68" s="98"/>
      <c r="J68" s="99">
        <f>ROUND($J$640,2)</f>
        <v>0</v>
      </c>
      <c r="K68" s="100"/>
    </row>
    <row r="69" spans="2:11" s="73" customFormat="1" ht="21" customHeight="1">
      <c r="B69" s="101"/>
      <c r="D69" s="102" t="s">
        <v>676</v>
      </c>
      <c r="E69" s="102"/>
      <c r="F69" s="102"/>
      <c r="G69" s="102"/>
      <c r="H69" s="102"/>
      <c r="I69" s="102"/>
      <c r="J69" s="103">
        <f>ROUND($J$641,2)</f>
        <v>0</v>
      </c>
      <c r="K69" s="104"/>
    </row>
    <row r="70" spans="2:11" s="6" customFormat="1" ht="22.5" customHeight="1">
      <c r="B70" s="22"/>
      <c r="K70" s="25"/>
    </row>
    <row r="71" spans="2:11" s="6" customFormat="1" ht="7.5" customHeight="1">
      <c r="B71" s="37"/>
      <c r="C71" s="38"/>
      <c r="D71" s="38"/>
      <c r="E71" s="38"/>
      <c r="F71" s="38"/>
      <c r="G71" s="38"/>
      <c r="H71" s="38"/>
      <c r="I71" s="38"/>
      <c r="J71" s="38"/>
      <c r="K71" s="39"/>
    </row>
    <row r="75" spans="2:12" s="6" customFormat="1" ht="7.5" customHeight="1"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22"/>
    </row>
    <row r="76" spans="2:12" s="6" customFormat="1" ht="37.5" customHeight="1">
      <c r="B76" s="22"/>
      <c r="C76" s="11" t="s">
        <v>677</v>
      </c>
      <c r="L76" s="22"/>
    </row>
    <row r="77" spans="2:12" s="6" customFormat="1" ht="7.5" customHeight="1">
      <c r="B77" s="22"/>
      <c r="L77" s="22"/>
    </row>
    <row r="78" spans="2:12" s="6" customFormat="1" ht="15" customHeight="1">
      <c r="B78" s="22"/>
      <c r="C78" s="18" t="s">
        <v>556</v>
      </c>
      <c r="L78" s="22"/>
    </row>
    <row r="79" spans="2:12" s="6" customFormat="1" ht="16.5" customHeight="1">
      <c r="B79" s="22"/>
      <c r="E79" s="184" t="str">
        <f>$E$7</f>
        <v>Parkoviště - Plzeň, Ledecká ul.</v>
      </c>
      <c r="F79" s="296"/>
      <c r="G79" s="296"/>
      <c r="H79" s="296"/>
      <c r="L79" s="22"/>
    </row>
    <row r="80" spans="2:12" ht="15.75" customHeight="1">
      <c r="B80" s="10"/>
      <c r="C80" s="18" t="s">
        <v>658</v>
      </c>
      <c r="L80" s="10"/>
    </row>
    <row r="81" spans="2:12" s="6" customFormat="1" ht="16.5" customHeight="1">
      <c r="B81" s="22"/>
      <c r="E81" s="184" t="s">
        <v>659</v>
      </c>
      <c r="F81" s="296"/>
      <c r="G81" s="296"/>
      <c r="H81" s="296"/>
      <c r="L81" s="22"/>
    </row>
    <row r="82" spans="2:12" s="6" customFormat="1" ht="15" customHeight="1">
      <c r="B82" s="22"/>
      <c r="C82" s="18" t="s">
        <v>660</v>
      </c>
      <c r="L82" s="22"/>
    </row>
    <row r="83" spans="2:12" s="6" customFormat="1" ht="19.5" customHeight="1">
      <c r="B83" s="22"/>
      <c r="E83" s="295" t="str">
        <f>$E$11</f>
        <v>JP011411 - C100 - Úprava parkoviště - soupis prací</v>
      </c>
      <c r="F83" s="296"/>
      <c r="G83" s="296"/>
      <c r="H83" s="296"/>
      <c r="L83" s="22"/>
    </row>
    <row r="84" spans="2:12" s="6" customFormat="1" ht="7.5" customHeight="1">
      <c r="B84" s="22"/>
      <c r="L84" s="22"/>
    </row>
    <row r="85" spans="2:12" s="6" customFormat="1" ht="18.75" customHeight="1">
      <c r="B85" s="22"/>
      <c r="C85" s="18" t="s">
        <v>562</v>
      </c>
      <c r="F85" s="16" t="str">
        <f>$F$14</f>
        <v>Plzeň, kú Bolevec</v>
      </c>
      <c r="I85" s="18" t="s">
        <v>564</v>
      </c>
      <c r="J85" s="46" t="str">
        <f>IF($J$14="","",$J$14)</f>
        <v>25.06.2014</v>
      </c>
      <c r="L85" s="22"/>
    </row>
    <row r="86" spans="2:12" s="6" customFormat="1" ht="7.5" customHeight="1">
      <c r="B86" s="22"/>
      <c r="L86" s="22"/>
    </row>
    <row r="87" spans="2:12" s="6" customFormat="1" ht="15.75" customHeight="1">
      <c r="B87" s="22"/>
      <c r="C87" s="18" t="s">
        <v>567</v>
      </c>
      <c r="F87" s="16">
        <f>$E$17</f>
        <v>0</v>
      </c>
      <c r="I87" s="18" t="s">
        <v>572</v>
      </c>
      <c r="J87" s="16">
        <f>$E$23</f>
        <v>0</v>
      </c>
      <c r="L87" s="22"/>
    </row>
    <row r="88" spans="2:12" s="6" customFormat="1" ht="15" customHeight="1">
      <c r="B88" s="22"/>
      <c r="C88" s="18" t="s">
        <v>570</v>
      </c>
      <c r="F88" s="16">
        <f>IF($E$20="","",$E$20)</f>
      </c>
      <c r="L88" s="22"/>
    </row>
    <row r="89" spans="2:12" s="6" customFormat="1" ht="11.25" customHeight="1">
      <c r="B89" s="22"/>
      <c r="L89" s="22"/>
    </row>
    <row r="90" spans="2:20" s="105" customFormat="1" ht="30" customHeight="1">
      <c r="B90" s="106"/>
      <c r="C90" s="107" t="s">
        <v>678</v>
      </c>
      <c r="D90" s="108" t="s">
        <v>595</v>
      </c>
      <c r="E90" s="108" t="s">
        <v>591</v>
      </c>
      <c r="F90" s="108" t="s">
        <v>679</v>
      </c>
      <c r="G90" s="108" t="s">
        <v>680</v>
      </c>
      <c r="H90" s="108" t="s">
        <v>681</v>
      </c>
      <c r="I90" s="108" t="s">
        <v>682</v>
      </c>
      <c r="J90" s="108" t="s">
        <v>683</v>
      </c>
      <c r="K90" s="109" t="s">
        <v>684</v>
      </c>
      <c r="L90" s="106"/>
      <c r="M90" s="52" t="s">
        <v>685</v>
      </c>
      <c r="N90" s="53" t="s">
        <v>580</v>
      </c>
      <c r="O90" s="53" t="s">
        <v>686</v>
      </c>
      <c r="P90" s="53" t="s">
        <v>687</v>
      </c>
      <c r="Q90" s="53" t="s">
        <v>688</v>
      </c>
      <c r="R90" s="53" t="s">
        <v>689</v>
      </c>
      <c r="S90" s="53" t="s">
        <v>690</v>
      </c>
      <c r="T90" s="54" t="s">
        <v>691</v>
      </c>
    </row>
    <row r="91" spans="2:63" s="6" customFormat="1" ht="30" customHeight="1">
      <c r="B91" s="22"/>
      <c r="C91" s="57" t="s">
        <v>666</v>
      </c>
      <c r="J91" s="110">
        <f>$BK$91</f>
        <v>0</v>
      </c>
      <c r="L91" s="22"/>
      <c r="M91" s="56"/>
      <c r="N91" s="47"/>
      <c r="O91" s="47"/>
      <c r="P91" s="111">
        <f>$P$92+$P$640</f>
        <v>0</v>
      </c>
      <c r="Q91" s="47"/>
      <c r="R91" s="111">
        <f>$R$92+$R$640</f>
        <v>134.44660613225</v>
      </c>
      <c r="S91" s="47"/>
      <c r="T91" s="112">
        <f>$T$92+$T$640</f>
        <v>135.23156799999998</v>
      </c>
      <c r="AT91" s="6" t="s">
        <v>609</v>
      </c>
      <c r="AU91" s="6" t="s">
        <v>667</v>
      </c>
      <c r="BK91" s="113">
        <f>$BK$92+$BK$640</f>
        <v>0</v>
      </c>
    </row>
    <row r="92" spans="2:63" s="114" customFormat="1" ht="37.5" customHeight="1">
      <c r="B92" s="115"/>
      <c r="D92" s="116" t="s">
        <v>609</v>
      </c>
      <c r="E92" s="117" t="s">
        <v>692</v>
      </c>
      <c r="F92" s="117" t="s">
        <v>693</v>
      </c>
      <c r="J92" s="118">
        <f>$BK$92</f>
        <v>0</v>
      </c>
      <c r="L92" s="115"/>
      <c r="M92" s="119"/>
      <c r="P92" s="120">
        <f>$P$93+$P$250+$P$256+$P$389+$P$400</f>
        <v>0</v>
      </c>
      <c r="R92" s="120">
        <f>$R$93+$R$250+$R$256+$R$389+$R$400</f>
        <v>134.36872238224998</v>
      </c>
      <c r="T92" s="121">
        <f>$T$93+$T$250+$T$256+$T$389+$T$400</f>
        <v>135.23156799999998</v>
      </c>
      <c r="AR92" s="116" t="s">
        <v>561</v>
      </c>
      <c r="AT92" s="116" t="s">
        <v>609</v>
      </c>
      <c r="AU92" s="116" t="s">
        <v>610</v>
      </c>
      <c r="AY92" s="116" t="s">
        <v>694</v>
      </c>
      <c r="BK92" s="122">
        <f>$BK$93+$BK$250+$BK$256+$BK$389+$BK$400</f>
        <v>0</v>
      </c>
    </row>
    <row r="93" spans="2:63" s="114" customFormat="1" ht="21" customHeight="1">
      <c r="B93" s="115"/>
      <c r="D93" s="116" t="s">
        <v>609</v>
      </c>
      <c r="E93" s="123" t="s">
        <v>561</v>
      </c>
      <c r="F93" s="123" t="s">
        <v>695</v>
      </c>
      <c r="J93" s="124">
        <f>$BK$93</f>
        <v>0</v>
      </c>
      <c r="L93" s="115"/>
      <c r="M93" s="119"/>
      <c r="P93" s="120">
        <f>SUM($P$94:$P$249)</f>
        <v>0</v>
      </c>
      <c r="R93" s="120">
        <f>SUM($R$94:$R$249)</f>
        <v>1.994278516</v>
      </c>
      <c r="T93" s="121">
        <f>SUM($T$94:$T$249)</f>
        <v>135.23156799999998</v>
      </c>
      <c r="AR93" s="116" t="s">
        <v>561</v>
      </c>
      <c r="AT93" s="116" t="s">
        <v>609</v>
      </c>
      <c r="AU93" s="116" t="s">
        <v>561</v>
      </c>
      <c r="AY93" s="116" t="s">
        <v>694</v>
      </c>
      <c r="BK93" s="122">
        <f>SUM($BK$94:$BK$249)</f>
        <v>0</v>
      </c>
    </row>
    <row r="94" spans="2:65" s="6" customFormat="1" ht="15.75" customHeight="1">
      <c r="B94" s="22"/>
      <c r="C94" s="125" t="s">
        <v>561</v>
      </c>
      <c r="D94" s="125" t="s">
        <v>696</v>
      </c>
      <c r="E94" s="126" t="s">
        <v>697</v>
      </c>
      <c r="F94" s="127" t="s">
        <v>698</v>
      </c>
      <c r="G94" s="128" t="s">
        <v>639</v>
      </c>
      <c r="H94" s="129">
        <v>10.9</v>
      </c>
      <c r="I94" s="130"/>
      <c r="J94" s="131">
        <f>ROUND($I$94*$H$94,2)</f>
        <v>0</v>
      </c>
      <c r="K94" s="127" t="s">
        <v>699</v>
      </c>
      <c r="L94" s="22"/>
      <c r="M94" s="132"/>
      <c r="N94" s="133" t="s">
        <v>581</v>
      </c>
      <c r="Q94" s="134">
        <v>0</v>
      </c>
      <c r="R94" s="134">
        <f>$Q$94*$H$94</f>
        <v>0</v>
      </c>
      <c r="S94" s="134">
        <v>0.235</v>
      </c>
      <c r="T94" s="135">
        <f>$S$94*$H$94</f>
        <v>2.5615</v>
      </c>
      <c r="AR94" s="85" t="s">
        <v>700</v>
      </c>
      <c r="AT94" s="85" t="s">
        <v>696</v>
      </c>
      <c r="AU94" s="85" t="s">
        <v>618</v>
      </c>
      <c r="AY94" s="6" t="s">
        <v>694</v>
      </c>
      <c r="BE94" s="136">
        <f>IF($N$94="základní",$J$94,0)</f>
        <v>0</v>
      </c>
      <c r="BF94" s="136">
        <f>IF($N$94="snížená",$J$94,0)</f>
        <v>0</v>
      </c>
      <c r="BG94" s="136">
        <f>IF($N$94="zákl. přenesená",$J$94,0)</f>
        <v>0</v>
      </c>
      <c r="BH94" s="136">
        <f>IF($N$94="sníž. přenesená",$J$94,0)</f>
        <v>0</v>
      </c>
      <c r="BI94" s="136">
        <f>IF($N$94="nulová",$J$94,0)</f>
        <v>0</v>
      </c>
      <c r="BJ94" s="85" t="s">
        <v>561</v>
      </c>
      <c r="BK94" s="136">
        <f>ROUND($I$94*$H$94,2)</f>
        <v>0</v>
      </c>
      <c r="BL94" s="85" t="s">
        <v>700</v>
      </c>
      <c r="BM94" s="85" t="s">
        <v>701</v>
      </c>
    </row>
    <row r="95" spans="2:47" s="6" customFormat="1" ht="27" customHeight="1">
      <c r="B95" s="22"/>
      <c r="D95" s="137" t="s">
        <v>702</v>
      </c>
      <c r="F95" s="138" t="s">
        <v>703</v>
      </c>
      <c r="L95" s="22"/>
      <c r="M95" s="49"/>
      <c r="T95" s="50"/>
      <c r="AT95" s="6" t="s">
        <v>702</v>
      </c>
      <c r="AU95" s="6" t="s">
        <v>618</v>
      </c>
    </row>
    <row r="96" spans="2:51" s="6" customFormat="1" ht="15.75" customHeight="1">
      <c r="B96" s="139"/>
      <c r="D96" s="140" t="s">
        <v>704</v>
      </c>
      <c r="E96" s="141"/>
      <c r="F96" s="142" t="s">
        <v>705</v>
      </c>
      <c r="H96" s="141"/>
      <c r="L96" s="139"/>
      <c r="M96" s="143"/>
      <c r="T96" s="144"/>
      <c r="AT96" s="141" t="s">
        <v>704</v>
      </c>
      <c r="AU96" s="141" t="s">
        <v>618</v>
      </c>
      <c r="AV96" s="145" t="s">
        <v>561</v>
      </c>
      <c r="AW96" s="145" t="s">
        <v>667</v>
      </c>
      <c r="AX96" s="145" t="s">
        <v>610</v>
      </c>
      <c r="AY96" s="141" t="s">
        <v>694</v>
      </c>
    </row>
    <row r="97" spans="2:51" s="6" customFormat="1" ht="15.75" customHeight="1">
      <c r="B97" s="146"/>
      <c r="D97" s="140" t="s">
        <v>704</v>
      </c>
      <c r="E97" s="147"/>
      <c r="F97" s="148" t="s">
        <v>652</v>
      </c>
      <c r="H97" s="149">
        <v>10.9</v>
      </c>
      <c r="L97" s="146"/>
      <c r="M97" s="150"/>
      <c r="T97" s="151"/>
      <c r="AT97" s="147" t="s">
        <v>704</v>
      </c>
      <c r="AU97" s="147" t="s">
        <v>618</v>
      </c>
      <c r="AV97" s="152" t="s">
        <v>618</v>
      </c>
      <c r="AW97" s="152" t="s">
        <v>667</v>
      </c>
      <c r="AX97" s="152" t="s">
        <v>610</v>
      </c>
      <c r="AY97" s="147" t="s">
        <v>694</v>
      </c>
    </row>
    <row r="98" spans="2:51" s="6" customFormat="1" ht="15.75" customHeight="1">
      <c r="B98" s="153"/>
      <c r="D98" s="140" t="s">
        <v>704</v>
      </c>
      <c r="E98" s="154"/>
      <c r="F98" s="155" t="s">
        <v>706</v>
      </c>
      <c r="H98" s="156">
        <v>10.9</v>
      </c>
      <c r="L98" s="153"/>
      <c r="M98" s="157"/>
      <c r="T98" s="158"/>
      <c r="AT98" s="154" t="s">
        <v>704</v>
      </c>
      <c r="AU98" s="154" t="s">
        <v>618</v>
      </c>
      <c r="AV98" s="159" t="s">
        <v>700</v>
      </c>
      <c r="AW98" s="159" t="s">
        <v>667</v>
      </c>
      <c r="AX98" s="159" t="s">
        <v>561</v>
      </c>
      <c r="AY98" s="154" t="s">
        <v>694</v>
      </c>
    </row>
    <row r="99" spans="2:65" s="6" customFormat="1" ht="15.75" customHeight="1">
      <c r="B99" s="22"/>
      <c r="C99" s="125" t="s">
        <v>618</v>
      </c>
      <c r="D99" s="125" t="s">
        <v>696</v>
      </c>
      <c r="E99" s="126" t="s">
        <v>707</v>
      </c>
      <c r="F99" s="127" t="s">
        <v>708</v>
      </c>
      <c r="G99" s="128" t="s">
        <v>639</v>
      </c>
      <c r="H99" s="129">
        <v>23.94</v>
      </c>
      <c r="I99" s="130"/>
      <c r="J99" s="131">
        <f>ROUND($I$99*$H$99,2)</f>
        <v>0</v>
      </c>
      <c r="K99" s="127" t="s">
        <v>699</v>
      </c>
      <c r="L99" s="22"/>
      <c r="M99" s="132"/>
      <c r="N99" s="133" t="s">
        <v>581</v>
      </c>
      <c r="Q99" s="134">
        <v>0</v>
      </c>
      <c r="R99" s="134">
        <f>$Q$99*$H$99</f>
        <v>0</v>
      </c>
      <c r="S99" s="134">
        <v>0.56</v>
      </c>
      <c r="T99" s="135">
        <f>$S$99*$H$99</f>
        <v>13.406400000000001</v>
      </c>
      <c r="AR99" s="85" t="s">
        <v>700</v>
      </c>
      <c r="AT99" s="85" t="s">
        <v>696</v>
      </c>
      <c r="AU99" s="85" t="s">
        <v>618</v>
      </c>
      <c r="AY99" s="6" t="s">
        <v>694</v>
      </c>
      <c r="BE99" s="136">
        <f>IF($N$99="základní",$J$99,0)</f>
        <v>0</v>
      </c>
      <c r="BF99" s="136">
        <f>IF($N$99="snížená",$J$99,0)</f>
        <v>0</v>
      </c>
      <c r="BG99" s="136">
        <f>IF($N$99="zákl. přenesená",$J$99,0)</f>
        <v>0</v>
      </c>
      <c r="BH99" s="136">
        <f>IF($N$99="sníž. přenesená",$J$99,0)</f>
        <v>0</v>
      </c>
      <c r="BI99" s="136">
        <f>IF($N$99="nulová",$J$99,0)</f>
        <v>0</v>
      </c>
      <c r="BJ99" s="85" t="s">
        <v>561</v>
      </c>
      <c r="BK99" s="136">
        <f>ROUND($I$99*$H$99,2)</f>
        <v>0</v>
      </c>
      <c r="BL99" s="85" t="s">
        <v>700</v>
      </c>
      <c r="BM99" s="85" t="s">
        <v>709</v>
      </c>
    </row>
    <row r="100" spans="2:47" s="6" customFormat="1" ht="27" customHeight="1">
      <c r="B100" s="22"/>
      <c r="D100" s="137" t="s">
        <v>702</v>
      </c>
      <c r="F100" s="138" t="s">
        <v>710</v>
      </c>
      <c r="L100" s="22"/>
      <c r="M100" s="49"/>
      <c r="T100" s="50"/>
      <c r="AT100" s="6" t="s">
        <v>702</v>
      </c>
      <c r="AU100" s="6" t="s">
        <v>618</v>
      </c>
    </row>
    <row r="101" spans="2:51" s="6" customFormat="1" ht="15.75" customHeight="1">
      <c r="B101" s="139"/>
      <c r="D101" s="140" t="s">
        <v>704</v>
      </c>
      <c r="E101" s="141"/>
      <c r="F101" s="142" t="s">
        <v>711</v>
      </c>
      <c r="H101" s="141"/>
      <c r="L101" s="139"/>
      <c r="M101" s="143"/>
      <c r="T101" s="144"/>
      <c r="AT101" s="141" t="s">
        <v>704</v>
      </c>
      <c r="AU101" s="141" t="s">
        <v>618</v>
      </c>
      <c r="AV101" s="145" t="s">
        <v>561</v>
      </c>
      <c r="AW101" s="145" t="s">
        <v>667</v>
      </c>
      <c r="AX101" s="145" t="s">
        <v>610</v>
      </c>
      <c r="AY101" s="141" t="s">
        <v>694</v>
      </c>
    </row>
    <row r="102" spans="2:51" s="6" customFormat="1" ht="15.75" customHeight="1">
      <c r="B102" s="146"/>
      <c r="D102" s="140" t="s">
        <v>704</v>
      </c>
      <c r="E102" s="147"/>
      <c r="F102" s="148" t="s">
        <v>655</v>
      </c>
      <c r="H102" s="149">
        <v>23.94</v>
      </c>
      <c r="L102" s="146"/>
      <c r="M102" s="150"/>
      <c r="T102" s="151"/>
      <c r="AT102" s="147" t="s">
        <v>704</v>
      </c>
      <c r="AU102" s="147" t="s">
        <v>618</v>
      </c>
      <c r="AV102" s="152" t="s">
        <v>618</v>
      </c>
      <c r="AW102" s="152" t="s">
        <v>667</v>
      </c>
      <c r="AX102" s="152" t="s">
        <v>610</v>
      </c>
      <c r="AY102" s="147" t="s">
        <v>694</v>
      </c>
    </row>
    <row r="103" spans="2:51" s="6" customFormat="1" ht="15.75" customHeight="1">
      <c r="B103" s="153"/>
      <c r="D103" s="140" t="s">
        <v>704</v>
      </c>
      <c r="E103" s="154"/>
      <c r="F103" s="155" t="s">
        <v>706</v>
      </c>
      <c r="H103" s="156">
        <v>23.94</v>
      </c>
      <c r="L103" s="153"/>
      <c r="M103" s="157"/>
      <c r="T103" s="158"/>
      <c r="AT103" s="154" t="s">
        <v>704</v>
      </c>
      <c r="AU103" s="154" t="s">
        <v>618</v>
      </c>
      <c r="AV103" s="159" t="s">
        <v>700</v>
      </c>
      <c r="AW103" s="159" t="s">
        <v>667</v>
      </c>
      <c r="AX103" s="159" t="s">
        <v>561</v>
      </c>
      <c r="AY103" s="154" t="s">
        <v>694</v>
      </c>
    </row>
    <row r="104" spans="2:65" s="6" customFormat="1" ht="15.75" customHeight="1">
      <c r="B104" s="22"/>
      <c r="C104" s="125" t="s">
        <v>641</v>
      </c>
      <c r="D104" s="125" t="s">
        <v>696</v>
      </c>
      <c r="E104" s="126" t="s">
        <v>712</v>
      </c>
      <c r="F104" s="127" t="s">
        <v>713</v>
      </c>
      <c r="G104" s="128" t="s">
        <v>639</v>
      </c>
      <c r="H104" s="129">
        <v>23.94</v>
      </c>
      <c r="I104" s="130"/>
      <c r="J104" s="131">
        <f>ROUND($I$104*$H$104,2)</f>
        <v>0</v>
      </c>
      <c r="K104" s="127" t="s">
        <v>699</v>
      </c>
      <c r="L104" s="22"/>
      <c r="M104" s="132"/>
      <c r="N104" s="133" t="s">
        <v>581</v>
      </c>
      <c r="Q104" s="134">
        <v>0</v>
      </c>
      <c r="R104" s="134">
        <f>$Q$104*$H$104</f>
        <v>0</v>
      </c>
      <c r="S104" s="134">
        <v>0.181</v>
      </c>
      <c r="T104" s="135">
        <f>$S$104*$H$104</f>
        <v>4.33314</v>
      </c>
      <c r="AR104" s="85" t="s">
        <v>700</v>
      </c>
      <c r="AT104" s="85" t="s">
        <v>696</v>
      </c>
      <c r="AU104" s="85" t="s">
        <v>618</v>
      </c>
      <c r="AY104" s="6" t="s">
        <v>694</v>
      </c>
      <c r="BE104" s="136">
        <f>IF($N$104="základní",$J$104,0)</f>
        <v>0</v>
      </c>
      <c r="BF104" s="136">
        <f>IF($N$104="snížená",$J$104,0)</f>
        <v>0</v>
      </c>
      <c r="BG104" s="136">
        <f>IF($N$104="zákl. přenesená",$J$104,0)</f>
        <v>0</v>
      </c>
      <c r="BH104" s="136">
        <f>IF($N$104="sníž. přenesená",$J$104,0)</f>
        <v>0</v>
      </c>
      <c r="BI104" s="136">
        <f>IF($N$104="nulová",$J$104,0)</f>
        <v>0</v>
      </c>
      <c r="BJ104" s="85" t="s">
        <v>561</v>
      </c>
      <c r="BK104" s="136">
        <f>ROUND($I$104*$H$104,2)</f>
        <v>0</v>
      </c>
      <c r="BL104" s="85" t="s">
        <v>700</v>
      </c>
      <c r="BM104" s="85" t="s">
        <v>714</v>
      </c>
    </row>
    <row r="105" spans="2:47" s="6" customFormat="1" ht="27" customHeight="1">
      <c r="B105" s="22"/>
      <c r="D105" s="137" t="s">
        <v>702</v>
      </c>
      <c r="F105" s="138" t="s">
        <v>715</v>
      </c>
      <c r="L105" s="22"/>
      <c r="M105" s="49"/>
      <c r="T105" s="50"/>
      <c r="AT105" s="6" t="s">
        <v>702</v>
      </c>
      <c r="AU105" s="6" t="s">
        <v>618</v>
      </c>
    </row>
    <row r="106" spans="2:51" s="6" customFormat="1" ht="15.75" customHeight="1">
      <c r="B106" s="139"/>
      <c r="D106" s="140" t="s">
        <v>704</v>
      </c>
      <c r="E106" s="141"/>
      <c r="F106" s="142" t="s">
        <v>711</v>
      </c>
      <c r="H106" s="141"/>
      <c r="L106" s="139"/>
      <c r="M106" s="143"/>
      <c r="T106" s="144"/>
      <c r="AT106" s="141" t="s">
        <v>704</v>
      </c>
      <c r="AU106" s="141" t="s">
        <v>618</v>
      </c>
      <c r="AV106" s="145" t="s">
        <v>561</v>
      </c>
      <c r="AW106" s="145" t="s">
        <v>667</v>
      </c>
      <c r="AX106" s="145" t="s">
        <v>610</v>
      </c>
      <c r="AY106" s="141" t="s">
        <v>694</v>
      </c>
    </row>
    <row r="107" spans="2:51" s="6" customFormat="1" ht="15.75" customHeight="1">
      <c r="B107" s="146"/>
      <c r="D107" s="140" t="s">
        <v>704</v>
      </c>
      <c r="E107" s="147"/>
      <c r="F107" s="148" t="s">
        <v>655</v>
      </c>
      <c r="H107" s="149">
        <v>23.94</v>
      </c>
      <c r="L107" s="146"/>
      <c r="M107" s="150"/>
      <c r="T107" s="151"/>
      <c r="AT107" s="147" t="s">
        <v>704</v>
      </c>
      <c r="AU107" s="147" t="s">
        <v>618</v>
      </c>
      <c r="AV107" s="152" t="s">
        <v>618</v>
      </c>
      <c r="AW107" s="152" t="s">
        <v>667</v>
      </c>
      <c r="AX107" s="152" t="s">
        <v>610</v>
      </c>
      <c r="AY107" s="147" t="s">
        <v>694</v>
      </c>
    </row>
    <row r="108" spans="2:51" s="6" customFormat="1" ht="15.75" customHeight="1">
      <c r="B108" s="153"/>
      <c r="D108" s="140" t="s">
        <v>704</v>
      </c>
      <c r="E108" s="154"/>
      <c r="F108" s="155" t="s">
        <v>706</v>
      </c>
      <c r="H108" s="156">
        <v>23.94</v>
      </c>
      <c r="L108" s="153"/>
      <c r="M108" s="157"/>
      <c r="T108" s="158"/>
      <c r="AT108" s="154" t="s">
        <v>704</v>
      </c>
      <c r="AU108" s="154" t="s">
        <v>618</v>
      </c>
      <c r="AV108" s="159" t="s">
        <v>700</v>
      </c>
      <c r="AW108" s="159" t="s">
        <v>667</v>
      </c>
      <c r="AX108" s="159" t="s">
        <v>561</v>
      </c>
      <c r="AY108" s="154" t="s">
        <v>694</v>
      </c>
    </row>
    <row r="109" spans="2:65" s="6" customFormat="1" ht="15.75" customHeight="1">
      <c r="B109" s="22"/>
      <c r="C109" s="125" t="s">
        <v>700</v>
      </c>
      <c r="D109" s="125" t="s">
        <v>696</v>
      </c>
      <c r="E109" s="126" t="s">
        <v>716</v>
      </c>
      <c r="F109" s="127" t="s">
        <v>717</v>
      </c>
      <c r="G109" s="128" t="s">
        <v>639</v>
      </c>
      <c r="H109" s="129">
        <v>164.483</v>
      </c>
      <c r="I109" s="130"/>
      <c r="J109" s="131">
        <f>ROUND($I$109*$H$109,2)</f>
        <v>0</v>
      </c>
      <c r="K109" s="127" t="s">
        <v>699</v>
      </c>
      <c r="L109" s="22"/>
      <c r="M109" s="132"/>
      <c r="N109" s="133" t="s">
        <v>581</v>
      </c>
      <c r="Q109" s="134">
        <v>0</v>
      </c>
      <c r="R109" s="134">
        <f>$Q$109*$H$109</f>
        <v>0</v>
      </c>
      <c r="S109" s="134">
        <v>0.235</v>
      </c>
      <c r="T109" s="135">
        <f>$S$109*$H$109</f>
        <v>38.653504999999996</v>
      </c>
      <c r="AR109" s="85" t="s">
        <v>700</v>
      </c>
      <c r="AT109" s="85" t="s">
        <v>696</v>
      </c>
      <c r="AU109" s="85" t="s">
        <v>618</v>
      </c>
      <c r="AY109" s="6" t="s">
        <v>694</v>
      </c>
      <c r="BE109" s="136">
        <f>IF($N$109="základní",$J$109,0)</f>
        <v>0</v>
      </c>
      <c r="BF109" s="136">
        <f>IF($N$109="snížená",$J$109,0)</f>
        <v>0</v>
      </c>
      <c r="BG109" s="136">
        <f>IF($N$109="zákl. přenesená",$J$109,0)</f>
        <v>0</v>
      </c>
      <c r="BH109" s="136">
        <f>IF($N$109="sníž. přenesená",$J$109,0)</f>
        <v>0</v>
      </c>
      <c r="BI109" s="136">
        <f>IF($N$109="nulová",$J$109,0)</f>
        <v>0</v>
      </c>
      <c r="BJ109" s="85" t="s">
        <v>561</v>
      </c>
      <c r="BK109" s="136">
        <f>ROUND($I$109*$H$109,2)</f>
        <v>0</v>
      </c>
      <c r="BL109" s="85" t="s">
        <v>700</v>
      </c>
      <c r="BM109" s="85" t="s">
        <v>718</v>
      </c>
    </row>
    <row r="110" spans="2:47" s="6" customFormat="1" ht="27" customHeight="1">
      <c r="B110" s="22"/>
      <c r="D110" s="137" t="s">
        <v>702</v>
      </c>
      <c r="F110" s="138" t="s">
        <v>719</v>
      </c>
      <c r="L110" s="22"/>
      <c r="M110" s="49"/>
      <c r="T110" s="50"/>
      <c r="AT110" s="6" t="s">
        <v>702</v>
      </c>
      <c r="AU110" s="6" t="s">
        <v>618</v>
      </c>
    </row>
    <row r="111" spans="2:51" s="6" customFormat="1" ht="15.75" customHeight="1">
      <c r="B111" s="139"/>
      <c r="D111" s="140" t="s">
        <v>704</v>
      </c>
      <c r="E111" s="141"/>
      <c r="F111" s="142" t="s">
        <v>720</v>
      </c>
      <c r="H111" s="141"/>
      <c r="L111" s="139"/>
      <c r="M111" s="143"/>
      <c r="T111" s="144"/>
      <c r="AT111" s="141" t="s">
        <v>704</v>
      </c>
      <c r="AU111" s="141" t="s">
        <v>618</v>
      </c>
      <c r="AV111" s="145" t="s">
        <v>561</v>
      </c>
      <c r="AW111" s="145" t="s">
        <v>667</v>
      </c>
      <c r="AX111" s="145" t="s">
        <v>610</v>
      </c>
      <c r="AY111" s="141" t="s">
        <v>694</v>
      </c>
    </row>
    <row r="112" spans="2:51" s="6" customFormat="1" ht="15.75" customHeight="1">
      <c r="B112" s="139"/>
      <c r="D112" s="140" t="s">
        <v>704</v>
      </c>
      <c r="E112" s="141"/>
      <c r="F112" s="142" t="s">
        <v>721</v>
      </c>
      <c r="H112" s="141"/>
      <c r="L112" s="139"/>
      <c r="M112" s="143"/>
      <c r="T112" s="144"/>
      <c r="AT112" s="141" t="s">
        <v>704</v>
      </c>
      <c r="AU112" s="141" t="s">
        <v>618</v>
      </c>
      <c r="AV112" s="145" t="s">
        <v>561</v>
      </c>
      <c r="AW112" s="145" t="s">
        <v>667</v>
      </c>
      <c r="AX112" s="145" t="s">
        <v>610</v>
      </c>
      <c r="AY112" s="141" t="s">
        <v>694</v>
      </c>
    </row>
    <row r="113" spans="2:51" s="6" customFormat="1" ht="15.75" customHeight="1">
      <c r="B113" s="146"/>
      <c r="D113" s="140" t="s">
        <v>704</v>
      </c>
      <c r="E113" s="147"/>
      <c r="F113" s="148" t="s">
        <v>637</v>
      </c>
      <c r="H113" s="149">
        <v>164.483</v>
      </c>
      <c r="L113" s="146"/>
      <c r="M113" s="150"/>
      <c r="T113" s="151"/>
      <c r="AT113" s="147" t="s">
        <v>704</v>
      </c>
      <c r="AU113" s="147" t="s">
        <v>618</v>
      </c>
      <c r="AV113" s="152" t="s">
        <v>618</v>
      </c>
      <c r="AW113" s="152" t="s">
        <v>667</v>
      </c>
      <c r="AX113" s="152" t="s">
        <v>610</v>
      </c>
      <c r="AY113" s="147" t="s">
        <v>694</v>
      </c>
    </row>
    <row r="114" spans="2:51" s="6" customFormat="1" ht="15.75" customHeight="1">
      <c r="B114" s="153"/>
      <c r="D114" s="140" t="s">
        <v>704</v>
      </c>
      <c r="E114" s="154"/>
      <c r="F114" s="155" t="s">
        <v>706</v>
      </c>
      <c r="H114" s="156">
        <v>164.483</v>
      </c>
      <c r="L114" s="153"/>
      <c r="M114" s="157"/>
      <c r="T114" s="158"/>
      <c r="AT114" s="154" t="s">
        <v>704</v>
      </c>
      <c r="AU114" s="154" t="s">
        <v>618</v>
      </c>
      <c r="AV114" s="159" t="s">
        <v>700</v>
      </c>
      <c r="AW114" s="159" t="s">
        <v>667</v>
      </c>
      <c r="AX114" s="159" t="s">
        <v>561</v>
      </c>
      <c r="AY114" s="154" t="s">
        <v>694</v>
      </c>
    </row>
    <row r="115" spans="2:65" s="6" customFormat="1" ht="15.75" customHeight="1">
      <c r="B115" s="22"/>
      <c r="C115" s="125" t="s">
        <v>722</v>
      </c>
      <c r="D115" s="125" t="s">
        <v>696</v>
      </c>
      <c r="E115" s="126" t="s">
        <v>723</v>
      </c>
      <c r="F115" s="127" t="s">
        <v>724</v>
      </c>
      <c r="G115" s="128" t="s">
        <v>639</v>
      </c>
      <c r="H115" s="129">
        <v>164.483</v>
      </c>
      <c r="I115" s="130"/>
      <c r="J115" s="131">
        <f>ROUND($I$115*$H$115,2)</f>
        <v>0</v>
      </c>
      <c r="K115" s="127" t="s">
        <v>699</v>
      </c>
      <c r="L115" s="22"/>
      <c r="M115" s="132"/>
      <c r="N115" s="133" t="s">
        <v>581</v>
      </c>
      <c r="Q115" s="134">
        <v>0</v>
      </c>
      <c r="R115" s="134">
        <f>$Q$115*$H$115</f>
        <v>0</v>
      </c>
      <c r="S115" s="134">
        <v>0.181</v>
      </c>
      <c r="T115" s="135">
        <f>$S$115*$H$115</f>
        <v>29.771423</v>
      </c>
      <c r="AR115" s="85" t="s">
        <v>700</v>
      </c>
      <c r="AT115" s="85" t="s">
        <v>696</v>
      </c>
      <c r="AU115" s="85" t="s">
        <v>618</v>
      </c>
      <c r="AY115" s="6" t="s">
        <v>694</v>
      </c>
      <c r="BE115" s="136">
        <f>IF($N$115="základní",$J$115,0)</f>
        <v>0</v>
      </c>
      <c r="BF115" s="136">
        <f>IF($N$115="snížená",$J$115,0)</f>
        <v>0</v>
      </c>
      <c r="BG115" s="136">
        <f>IF($N$115="zákl. přenesená",$J$115,0)</f>
        <v>0</v>
      </c>
      <c r="BH115" s="136">
        <f>IF($N$115="sníž. přenesená",$J$115,0)</f>
        <v>0</v>
      </c>
      <c r="BI115" s="136">
        <f>IF($N$115="nulová",$J$115,0)</f>
        <v>0</v>
      </c>
      <c r="BJ115" s="85" t="s">
        <v>561</v>
      </c>
      <c r="BK115" s="136">
        <f>ROUND($I$115*$H$115,2)</f>
        <v>0</v>
      </c>
      <c r="BL115" s="85" t="s">
        <v>700</v>
      </c>
      <c r="BM115" s="85" t="s">
        <v>725</v>
      </c>
    </row>
    <row r="116" spans="2:47" s="6" customFormat="1" ht="27" customHeight="1">
      <c r="B116" s="22"/>
      <c r="D116" s="137" t="s">
        <v>702</v>
      </c>
      <c r="F116" s="138" t="s">
        <v>726</v>
      </c>
      <c r="L116" s="22"/>
      <c r="M116" s="49"/>
      <c r="T116" s="50"/>
      <c r="AT116" s="6" t="s">
        <v>702</v>
      </c>
      <c r="AU116" s="6" t="s">
        <v>618</v>
      </c>
    </row>
    <row r="117" spans="2:51" s="6" customFormat="1" ht="15.75" customHeight="1">
      <c r="B117" s="139"/>
      <c r="D117" s="140" t="s">
        <v>704</v>
      </c>
      <c r="E117" s="141"/>
      <c r="F117" s="142" t="s">
        <v>720</v>
      </c>
      <c r="H117" s="141"/>
      <c r="L117" s="139"/>
      <c r="M117" s="143"/>
      <c r="T117" s="144"/>
      <c r="AT117" s="141" t="s">
        <v>704</v>
      </c>
      <c r="AU117" s="141" t="s">
        <v>618</v>
      </c>
      <c r="AV117" s="145" t="s">
        <v>561</v>
      </c>
      <c r="AW117" s="145" t="s">
        <v>667</v>
      </c>
      <c r="AX117" s="145" t="s">
        <v>610</v>
      </c>
      <c r="AY117" s="141" t="s">
        <v>694</v>
      </c>
    </row>
    <row r="118" spans="2:51" s="6" customFormat="1" ht="15.75" customHeight="1">
      <c r="B118" s="139"/>
      <c r="D118" s="140" t="s">
        <v>704</v>
      </c>
      <c r="E118" s="141"/>
      <c r="F118" s="142" t="s">
        <v>721</v>
      </c>
      <c r="H118" s="141"/>
      <c r="L118" s="139"/>
      <c r="M118" s="143"/>
      <c r="T118" s="144"/>
      <c r="AT118" s="141" t="s">
        <v>704</v>
      </c>
      <c r="AU118" s="141" t="s">
        <v>618</v>
      </c>
      <c r="AV118" s="145" t="s">
        <v>561</v>
      </c>
      <c r="AW118" s="145" t="s">
        <v>667</v>
      </c>
      <c r="AX118" s="145" t="s">
        <v>610</v>
      </c>
      <c r="AY118" s="141" t="s">
        <v>694</v>
      </c>
    </row>
    <row r="119" spans="2:51" s="6" customFormat="1" ht="15.75" customHeight="1">
      <c r="B119" s="146"/>
      <c r="D119" s="140" t="s">
        <v>704</v>
      </c>
      <c r="E119" s="147"/>
      <c r="F119" s="148" t="s">
        <v>637</v>
      </c>
      <c r="H119" s="149">
        <v>164.483</v>
      </c>
      <c r="L119" s="146"/>
      <c r="M119" s="150"/>
      <c r="T119" s="151"/>
      <c r="AT119" s="147" t="s">
        <v>704</v>
      </c>
      <c r="AU119" s="147" t="s">
        <v>618</v>
      </c>
      <c r="AV119" s="152" t="s">
        <v>618</v>
      </c>
      <c r="AW119" s="152" t="s">
        <v>667</v>
      </c>
      <c r="AX119" s="152" t="s">
        <v>610</v>
      </c>
      <c r="AY119" s="147" t="s">
        <v>694</v>
      </c>
    </row>
    <row r="120" spans="2:51" s="6" customFormat="1" ht="15.75" customHeight="1">
      <c r="B120" s="153"/>
      <c r="D120" s="140" t="s">
        <v>704</v>
      </c>
      <c r="E120" s="154"/>
      <c r="F120" s="155" t="s">
        <v>706</v>
      </c>
      <c r="H120" s="156">
        <v>164.483</v>
      </c>
      <c r="L120" s="153"/>
      <c r="M120" s="157"/>
      <c r="T120" s="158"/>
      <c r="AT120" s="154" t="s">
        <v>704</v>
      </c>
      <c r="AU120" s="154" t="s">
        <v>618</v>
      </c>
      <c r="AV120" s="159" t="s">
        <v>700</v>
      </c>
      <c r="AW120" s="159" t="s">
        <v>667</v>
      </c>
      <c r="AX120" s="159" t="s">
        <v>561</v>
      </c>
      <c r="AY120" s="154" t="s">
        <v>694</v>
      </c>
    </row>
    <row r="121" spans="2:65" s="6" customFormat="1" ht="15.75" customHeight="1">
      <c r="B121" s="22"/>
      <c r="C121" s="125" t="s">
        <v>727</v>
      </c>
      <c r="D121" s="125" t="s">
        <v>696</v>
      </c>
      <c r="E121" s="126" t="s">
        <v>728</v>
      </c>
      <c r="F121" s="127" t="s">
        <v>729</v>
      </c>
      <c r="G121" s="128" t="s">
        <v>639</v>
      </c>
      <c r="H121" s="129">
        <v>85.1</v>
      </c>
      <c r="I121" s="130"/>
      <c r="J121" s="131">
        <f>ROUND($I$121*$H$121,2)</f>
        <v>0</v>
      </c>
      <c r="K121" s="127" t="s">
        <v>699</v>
      </c>
      <c r="L121" s="22"/>
      <c r="M121" s="132"/>
      <c r="N121" s="133" t="s">
        <v>581</v>
      </c>
      <c r="Q121" s="134">
        <v>0.00012541</v>
      </c>
      <c r="R121" s="134">
        <f>$Q$121*$H$121</f>
        <v>0.010672391</v>
      </c>
      <c r="S121" s="134">
        <v>0.256</v>
      </c>
      <c r="T121" s="135">
        <f>$S$121*$H$121</f>
        <v>21.7856</v>
      </c>
      <c r="AR121" s="85" t="s">
        <v>700</v>
      </c>
      <c r="AT121" s="85" t="s">
        <v>696</v>
      </c>
      <c r="AU121" s="85" t="s">
        <v>618</v>
      </c>
      <c r="AY121" s="6" t="s">
        <v>694</v>
      </c>
      <c r="BE121" s="136">
        <f>IF($N$121="základní",$J$121,0)</f>
        <v>0</v>
      </c>
      <c r="BF121" s="136">
        <f>IF($N$121="snížená",$J$121,0)</f>
        <v>0</v>
      </c>
      <c r="BG121" s="136">
        <f>IF($N$121="zákl. přenesená",$J$121,0)</f>
        <v>0</v>
      </c>
      <c r="BH121" s="136">
        <f>IF($N$121="sníž. přenesená",$J$121,0)</f>
        <v>0</v>
      </c>
      <c r="BI121" s="136">
        <f>IF($N$121="nulová",$J$121,0)</f>
        <v>0</v>
      </c>
      <c r="BJ121" s="85" t="s">
        <v>561</v>
      </c>
      <c r="BK121" s="136">
        <f>ROUND($I$121*$H$121,2)</f>
        <v>0</v>
      </c>
      <c r="BL121" s="85" t="s">
        <v>700</v>
      </c>
      <c r="BM121" s="85" t="s">
        <v>730</v>
      </c>
    </row>
    <row r="122" spans="2:47" s="6" customFormat="1" ht="27" customHeight="1">
      <c r="B122" s="22"/>
      <c r="D122" s="137" t="s">
        <v>702</v>
      </c>
      <c r="F122" s="138" t="s">
        <v>731</v>
      </c>
      <c r="L122" s="22"/>
      <c r="M122" s="49"/>
      <c r="T122" s="50"/>
      <c r="AT122" s="6" t="s">
        <v>702</v>
      </c>
      <c r="AU122" s="6" t="s">
        <v>618</v>
      </c>
    </row>
    <row r="123" spans="2:51" s="6" customFormat="1" ht="15.75" customHeight="1">
      <c r="B123" s="139"/>
      <c r="D123" s="140" t="s">
        <v>704</v>
      </c>
      <c r="E123" s="141"/>
      <c r="F123" s="142" t="s">
        <v>732</v>
      </c>
      <c r="H123" s="141"/>
      <c r="L123" s="139"/>
      <c r="M123" s="143"/>
      <c r="T123" s="144"/>
      <c r="AT123" s="141" t="s">
        <v>704</v>
      </c>
      <c r="AU123" s="141" t="s">
        <v>618</v>
      </c>
      <c r="AV123" s="145" t="s">
        <v>561</v>
      </c>
      <c r="AW123" s="145" t="s">
        <v>667</v>
      </c>
      <c r="AX123" s="145" t="s">
        <v>610</v>
      </c>
      <c r="AY123" s="141" t="s">
        <v>694</v>
      </c>
    </row>
    <row r="124" spans="2:51" s="6" customFormat="1" ht="15.75" customHeight="1">
      <c r="B124" s="146"/>
      <c r="D124" s="140" t="s">
        <v>704</v>
      </c>
      <c r="E124" s="147"/>
      <c r="F124" s="148" t="s">
        <v>649</v>
      </c>
      <c r="H124" s="149">
        <v>85.1</v>
      </c>
      <c r="L124" s="146"/>
      <c r="M124" s="150"/>
      <c r="T124" s="151"/>
      <c r="AT124" s="147" t="s">
        <v>704</v>
      </c>
      <c r="AU124" s="147" t="s">
        <v>618</v>
      </c>
      <c r="AV124" s="152" t="s">
        <v>618</v>
      </c>
      <c r="AW124" s="152" t="s">
        <v>667</v>
      </c>
      <c r="AX124" s="152" t="s">
        <v>610</v>
      </c>
      <c r="AY124" s="147" t="s">
        <v>694</v>
      </c>
    </row>
    <row r="125" spans="2:51" s="6" customFormat="1" ht="15.75" customHeight="1">
      <c r="B125" s="153"/>
      <c r="D125" s="140" t="s">
        <v>704</v>
      </c>
      <c r="E125" s="154"/>
      <c r="F125" s="155" t="s">
        <v>706</v>
      </c>
      <c r="H125" s="156">
        <v>85.1</v>
      </c>
      <c r="L125" s="153"/>
      <c r="M125" s="157"/>
      <c r="T125" s="158"/>
      <c r="AT125" s="154" t="s">
        <v>704</v>
      </c>
      <c r="AU125" s="154" t="s">
        <v>618</v>
      </c>
      <c r="AV125" s="159" t="s">
        <v>700</v>
      </c>
      <c r="AW125" s="159" t="s">
        <v>667</v>
      </c>
      <c r="AX125" s="159" t="s">
        <v>561</v>
      </c>
      <c r="AY125" s="154" t="s">
        <v>694</v>
      </c>
    </row>
    <row r="126" spans="2:65" s="6" customFormat="1" ht="15.75" customHeight="1">
      <c r="B126" s="22"/>
      <c r="C126" s="125" t="s">
        <v>733</v>
      </c>
      <c r="D126" s="125" t="s">
        <v>696</v>
      </c>
      <c r="E126" s="126" t="s">
        <v>734</v>
      </c>
      <c r="F126" s="127" t="s">
        <v>735</v>
      </c>
      <c r="G126" s="128" t="s">
        <v>736</v>
      </c>
      <c r="H126" s="129">
        <v>71.75</v>
      </c>
      <c r="I126" s="130"/>
      <c r="J126" s="131">
        <f>ROUND($I$126*$H$126,2)</f>
        <v>0</v>
      </c>
      <c r="K126" s="127" t="s">
        <v>699</v>
      </c>
      <c r="L126" s="22"/>
      <c r="M126" s="132"/>
      <c r="N126" s="133" t="s">
        <v>581</v>
      </c>
      <c r="Q126" s="134">
        <v>0</v>
      </c>
      <c r="R126" s="134">
        <f>$Q$126*$H$126</f>
        <v>0</v>
      </c>
      <c r="S126" s="134">
        <v>0.205</v>
      </c>
      <c r="T126" s="135">
        <f>$S$126*$H$126</f>
        <v>14.708749999999998</v>
      </c>
      <c r="AR126" s="85" t="s">
        <v>700</v>
      </c>
      <c r="AT126" s="85" t="s">
        <v>696</v>
      </c>
      <c r="AU126" s="85" t="s">
        <v>618</v>
      </c>
      <c r="AY126" s="6" t="s">
        <v>694</v>
      </c>
      <c r="BE126" s="136">
        <f>IF($N$126="základní",$J$126,0)</f>
        <v>0</v>
      </c>
      <c r="BF126" s="136">
        <f>IF($N$126="snížená",$J$126,0)</f>
        <v>0</v>
      </c>
      <c r="BG126" s="136">
        <f>IF($N$126="zákl. přenesená",$J$126,0)</f>
        <v>0</v>
      </c>
      <c r="BH126" s="136">
        <f>IF($N$126="sníž. přenesená",$J$126,0)</f>
        <v>0</v>
      </c>
      <c r="BI126" s="136">
        <f>IF($N$126="nulová",$J$126,0)</f>
        <v>0</v>
      </c>
      <c r="BJ126" s="85" t="s">
        <v>561</v>
      </c>
      <c r="BK126" s="136">
        <f>ROUND($I$126*$H$126,2)</f>
        <v>0</v>
      </c>
      <c r="BL126" s="85" t="s">
        <v>700</v>
      </c>
      <c r="BM126" s="85" t="s">
        <v>737</v>
      </c>
    </row>
    <row r="127" spans="2:47" s="6" customFormat="1" ht="27" customHeight="1">
      <c r="B127" s="22"/>
      <c r="D127" s="137" t="s">
        <v>702</v>
      </c>
      <c r="F127" s="138" t="s">
        <v>738</v>
      </c>
      <c r="L127" s="22"/>
      <c r="M127" s="49"/>
      <c r="T127" s="50"/>
      <c r="AT127" s="6" t="s">
        <v>702</v>
      </c>
      <c r="AU127" s="6" t="s">
        <v>618</v>
      </c>
    </row>
    <row r="128" spans="2:51" s="6" customFormat="1" ht="15.75" customHeight="1">
      <c r="B128" s="139"/>
      <c r="D128" s="140" t="s">
        <v>704</v>
      </c>
      <c r="E128" s="141"/>
      <c r="F128" s="142" t="s">
        <v>720</v>
      </c>
      <c r="H128" s="141"/>
      <c r="L128" s="139"/>
      <c r="M128" s="143"/>
      <c r="T128" s="144"/>
      <c r="AT128" s="141" t="s">
        <v>704</v>
      </c>
      <c r="AU128" s="141" t="s">
        <v>618</v>
      </c>
      <c r="AV128" s="145" t="s">
        <v>561</v>
      </c>
      <c r="AW128" s="145" t="s">
        <v>667</v>
      </c>
      <c r="AX128" s="145" t="s">
        <v>610</v>
      </c>
      <c r="AY128" s="141" t="s">
        <v>694</v>
      </c>
    </row>
    <row r="129" spans="2:51" s="6" customFormat="1" ht="15.75" customHeight="1">
      <c r="B129" s="139"/>
      <c r="D129" s="140" t="s">
        <v>704</v>
      </c>
      <c r="E129" s="141"/>
      <c r="F129" s="142" t="s">
        <v>721</v>
      </c>
      <c r="H129" s="141"/>
      <c r="L129" s="139"/>
      <c r="M129" s="143"/>
      <c r="T129" s="144"/>
      <c r="AT129" s="141" t="s">
        <v>704</v>
      </c>
      <c r="AU129" s="141" t="s">
        <v>618</v>
      </c>
      <c r="AV129" s="145" t="s">
        <v>561</v>
      </c>
      <c r="AW129" s="145" t="s">
        <v>667</v>
      </c>
      <c r="AX129" s="145" t="s">
        <v>610</v>
      </c>
      <c r="AY129" s="141" t="s">
        <v>694</v>
      </c>
    </row>
    <row r="130" spans="2:51" s="6" customFormat="1" ht="15.75" customHeight="1">
      <c r="B130" s="139"/>
      <c r="D130" s="140" t="s">
        <v>704</v>
      </c>
      <c r="E130" s="141"/>
      <c r="F130" s="142" t="s">
        <v>739</v>
      </c>
      <c r="H130" s="141"/>
      <c r="L130" s="139"/>
      <c r="M130" s="143"/>
      <c r="T130" s="144"/>
      <c r="AT130" s="141" t="s">
        <v>704</v>
      </c>
      <c r="AU130" s="141" t="s">
        <v>618</v>
      </c>
      <c r="AV130" s="145" t="s">
        <v>561</v>
      </c>
      <c r="AW130" s="145" t="s">
        <v>667</v>
      </c>
      <c r="AX130" s="145" t="s">
        <v>610</v>
      </c>
      <c r="AY130" s="141" t="s">
        <v>694</v>
      </c>
    </row>
    <row r="131" spans="2:51" s="6" customFormat="1" ht="15.75" customHeight="1">
      <c r="B131" s="146"/>
      <c r="D131" s="140" t="s">
        <v>704</v>
      </c>
      <c r="E131" s="147"/>
      <c r="F131" s="148" t="s">
        <v>740</v>
      </c>
      <c r="H131" s="149">
        <v>53.75</v>
      </c>
      <c r="L131" s="146"/>
      <c r="M131" s="150"/>
      <c r="T131" s="151"/>
      <c r="AT131" s="147" t="s">
        <v>704</v>
      </c>
      <c r="AU131" s="147" t="s">
        <v>618</v>
      </c>
      <c r="AV131" s="152" t="s">
        <v>618</v>
      </c>
      <c r="AW131" s="152" t="s">
        <v>667</v>
      </c>
      <c r="AX131" s="152" t="s">
        <v>610</v>
      </c>
      <c r="AY131" s="147" t="s">
        <v>694</v>
      </c>
    </row>
    <row r="132" spans="2:51" s="6" customFormat="1" ht="15.75" customHeight="1">
      <c r="B132" s="139"/>
      <c r="D132" s="140" t="s">
        <v>704</v>
      </c>
      <c r="E132" s="141"/>
      <c r="F132" s="142" t="s">
        <v>741</v>
      </c>
      <c r="H132" s="141"/>
      <c r="L132" s="139"/>
      <c r="M132" s="143"/>
      <c r="T132" s="144"/>
      <c r="AT132" s="141" t="s">
        <v>704</v>
      </c>
      <c r="AU132" s="141" t="s">
        <v>618</v>
      </c>
      <c r="AV132" s="145" t="s">
        <v>561</v>
      </c>
      <c r="AW132" s="145" t="s">
        <v>667</v>
      </c>
      <c r="AX132" s="145" t="s">
        <v>610</v>
      </c>
      <c r="AY132" s="141" t="s">
        <v>694</v>
      </c>
    </row>
    <row r="133" spans="2:51" s="6" customFormat="1" ht="15.75" customHeight="1">
      <c r="B133" s="146"/>
      <c r="D133" s="140" t="s">
        <v>704</v>
      </c>
      <c r="E133" s="147"/>
      <c r="F133" s="148" t="s">
        <v>742</v>
      </c>
      <c r="H133" s="149">
        <v>6</v>
      </c>
      <c r="L133" s="146"/>
      <c r="M133" s="150"/>
      <c r="T133" s="151"/>
      <c r="AT133" s="147" t="s">
        <v>704</v>
      </c>
      <c r="AU133" s="147" t="s">
        <v>618</v>
      </c>
      <c r="AV133" s="152" t="s">
        <v>618</v>
      </c>
      <c r="AW133" s="152" t="s">
        <v>667</v>
      </c>
      <c r="AX133" s="152" t="s">
        <v>610</v>
      </c>
      <c r="AY133" s="147" t="s">
        <v>694</v>
      </c>
    </row>
    <row r="134" spans="2:51" s="6" customFormat="1" ht="15.75" customHeight="1">
      <c r="B134" s="139"/>
      <c r="D134" s="140" t="s">
        <v>704</v>
      </c>
      <c r="E134" s="141"/>
      <c r="F134" s="142" t="s">
        <v>743</v>
      </c>
      <c r="H134" s="141"/>
      <c r="L134" s="139"/>
      <c r="M134" s="143"/>
      <c r="T134" s="144"/>
      <c r="AT134" s="141" t="s">
        <v>704</v>
      </c>
      <c r="AU134" s="141" t="s">
        <v>618</v>
      </c>
      <c r="AV134" s="145" t="s">
        <v>561</v>
      </c>
      <c r="AW134" s="145" t="s">
        <v>667</v>
      </c>
      <c r="AX134" s="145" t="s">
        <v>610</v>
      </c>
      <c r="AY134" s="141" t="s">
        <v>694</v>
      </c>
    </row>
    <row r="135" spans="2:51" s="6" customFormat="1" ht="15.75" customHeight="1">
      <c r="B135" s="146"/>
      <c r="D135" s="140" t="s">
        <v>704</v>
      </c>
      <c r="E135" s="147"/>
      <c r="F135" s="148" t="s">
        <v>744</v>
      </c>
      <c r="H135" s="149">
        <v>12</v>
      </c>
      <c r="L135" s="146"/>
      <c r="M135" s="150"/>
      <c r="T135" s="151"/>
      <c r="AT135" s="147" t="s">
        <v>704</v>
      </c>
      <c r="AU135" s="147" t="s">
        <v>618</v>
      </c>
      <c r="AV135" s="152" t="s">
        <v>618</v>
      </c>
      <c r="AW135" s="152" t="s">
        <v>667</v>
      </c>
      <c r="AX135" s="152" t="s">
        <v>610</v>
      </c>
      <c r="AY135" s="147" t="s">
        <v>694</v>
      </c>
    </row>
    <row r="136" spans="2:51" s="6" customFormat="1" ht="15.75" customHeight="1">
      <c r="B136" s="153"/>
      <c r="D136" s="140" t="s">
        <v>704</v>
      </c>
      <c r="E136" s="154"/>
      <c r="F136" s="155" t="s">
        <v>706</v>
      </c>
      <c r="H136" s="156">
        <v>71.75</v>
      </c>
      <c r="L136" s="153"/>
      <c r="M136" s="157"/>
      <c r="T136" s="158"/>
      <c r="AT136" s="154" t="s">
        <v>704</v>
      </c>
      <c r="AU136" s="154" t="s">
        <v>618</v>
      </c>
      <c r="AV136" s="159" t="s">
        <v>700</v>
      </c>
      <c r="AW136" s="159" t="s">
        <v>667</v>
      </c>
      <c r="AX136" s="159" t="s">
        <v>561</v>
      </c>
      <c r="AY136" s="154" t="s">
        <v>694</v>
      </c>
    </row>
    <row r="137" spans="2:65" s="6" customFormat="1" ht="15.75" customHeight="1">
      <c r="B137" s="22"/>
      <c r="C137" s="125" t="s">
        <v>745</v>
      </c>
      <c r="D137" s="125" t="s">
        <v>696</v>
      </c>
      <c r="E137" s="126" t="s">
        <v>746</v>
      </c>
      <c r="F137" s="127" t="s">
        <v>747</v>
      </c>
      <c r="G137" s="128" t="s">
        <v>736</v>
      </c>
      <c r="H137" s="129">
        <v>65.75</v>
      </c>
      <c r="I137" s="130"/>
      <c r="J137" s="131">
        <f>ROUND($I$137*$H$137,2)</f>
        <v>0</v>
      </c>
      <c r="K137" s="127" t="s">
        <v>699</v>
      </c>
      <c r="L137" s="22"/>
      <c r="M137" s="132"/>
      <c r="N137" s="133" t="s">
        <v>581</v>
      </c>
      <c r="Q137" s="134">
        <v>0</v>
      </c>
      <c r="R137" s="134">
        <f>$Q$137*$H$137</f>
        <v>0</v>
      </c>
      <c r="S137" s="134">
        <v>0.115</v>
      </c>
      <c r="T137" s="135">
        <f>$S$137*$H$137</f>
        <v>7.56125</v>
      </c>
      <c r="AR137" s="85" t="s">
        <v>700</v>
      </c>
      <c r="AT137" s="85" t="s">
        <v>696</v>
      </c>
      <c r="AU137" s="85" t="s">
        <v>618</v>
      </c>
      <c r="AY137" s="6" t="s">
        <v>694</v>
      </c>
      <c r="BE137" s="136">
        <f>IF($N$137="základní",$J$137,0)</f>
        <v>0</v>
      </c>
      <c r="BF137" s="136">
        <f>IF($N$137="snížená",$J$137,0)</f>
        <v>0</v>
      </c>
      <c r="BG137" s="136">
        <f>IF($N$137="zákl. přenesená",$J$137,0)</f>
        <v>0</v>
      </c>
      <c r="BH137" s="136">
        <f>IF($N$137="sníž. přenesená",$J$137,0)</f>
        <v>0</v>
      </c>
      <c r="BI137" s="136">
        <f>IF($N$137="nulová",$J$137,0)</f>
        <v>0</v>
      </c>
      <c r="BJ137" s="85" t="s">
        <v>561</v>
      </c>
      <c r="BK137" s="136">
        <f>ROUND($I$137*$H$137,2)</f>
        <v>0</v>
      </c>
      <c r="BL137" s="85" t="s">
        <v>700</v>
      </c>
      <c r="BM137" s="85" t="s">
        <v>748</v>
      </c>
    </row>
    <row r="138" spans="2:47" s="6" customFormat="1" ht="27" customHeight="1">
      <c r="B138" s="22"/>
      <c r="D138" s="137" t="s">
        <v>702</v>
      </c>
      <c r="F138" s="138" t="s">
        <v>749</v>
      </c>
      <c r="L138" s="22"/>
      <c r="M138" s="49"/>
      <c r="T138" s="50"/>
      <c r="AT138" s="6" t="s">
        <v>702</v>
      </c>
      <c r="AU138" s="6" t="s">
        <v>618</v>
      </c>
    </row>
    <row r="139" spans="2:51" s="6" customFormat="1" ht="15.75" customHeight="1">
      <c r="B139" s="139"/>
      <c r="D139" s="140" t="s">
        <v>704</v>
      </c>
      <c r="E139" s="141"/>
      <c r="F139" s="142" t="s">
        <v>750</v>
      </c>
      <c r="H139" s="141"/>
      <c r="L139" s="139"/>
      <c r="M139" s="143"/>
      <c r="T139" s="144"/>
      <c r="AT139" s="141" t="s">
        <v>704</v>
      </c>
      <c r="AU139" s="141" t="s">
        <v>618</v>
      </c>
      <c r="AV139" s="145" t="s">
        <v>561</v>
      </c>
      <c r="AW139" s="145" t="s">
        <v>667</v>
      </c>
      <c r="AX139" s="145" t="s">
        <v>610</v>
      </c>
      <c r="AY139" s="141" t="s">
        <v>694</v>
      </c>
    </row>
    <row r="140" spans="2:51" s="6" customFormat="1" ht="15.75" customHeight="1">
      <c r="B140" s="139"/>
      <c r="D140" s="140" t="s">
        <v>704</v>
      </c>
      <c r="E140" s="141"/>
      <c r="F140" s="142" t="s">
        <v>721</v>
      </c>
      <c r="H140" s="141"/>
      <c r="L140" s="139"/>
      <c r="M140" s="143"/>
      <c r="T140" s="144"/>
      <c r="AT140" s="141" t="s">
        <v>704</v>
      </c>
      <c r="AU140" s="141" t="s">
        <v>618</v>
      </c>
      <c r="AV140" s="145" t="s">
        <v>561</v>
      </c>
      <c r="AW140" s="145" t="s">
        <v>667</v>
      </c>
      <c r="AX140" s="145" t="s">
        <v>610</v>
      </c>
      <c r="AY140" s="141" t="s">
        <v>694</v>
      </c>
    </row>
    <row r="141" spans="2:51" s="6" customFormat="1" ht="15.75" customHeight="1">
      <c r="B141" s="139"/>
      <c r="D141" s="140" t="s">
        <v>704</v>
      </c>
      <c r="E141" s="141"/>
      <c r="F141" s="142" t="s">
        <v>751</v>
      </c>
      <c r="H141" s="141"/>
      <c r="L141" s="139"/>
      <c r="M141" s="143"/>
      <c r="T141" s="144"/>
      <c r="AT141" s="141" t="s">
        <v>704</v>
      </c>
      <c r="AU141" s="141" t="s">
        <v>618</v>
      </c>
      <c r="AV141" s="145" t="s">
        <v>561</v>
      </c>
      <c r="AW141" s="145" t="s">
        <v>667</v>
      </c>
      <c r="AX141" s="145" t="s">
        <v>610</v>
      </c>
      <c r="AY141" s="141" t="s">
        <v>694</v>
      </c>
    </row>
    <row r="142" spans="2:51" s="6" customFormat="1" ht="15.75" customHeight="1">
      <c r="B142" s="146"/>
      <c r="D142" s="140" t="s">
        <v>704</v>
      </c>
      <c r="E142" s="147"/>
      <c r="F142" s="148" t="s">
        <v>740</v>
      </c>
      <c r="H142" s="149">
        <v>53.75</v>
      </c>
      <c r="L142" s="146"/>
      <c r="M142" s="150"/>
      <c r="T142" s="151"/>
      <c r="AT142" s="147" t="s">
        <v>704</v>
      </c>
      <c r="AU142" s="147" t="s">
        <v>618</v>
      </c>
      <c r="AV142" s="152" t="s">
        <v>618</v>
      </c>
      <c r="AW142" s="152" t="s">
        <v>667</v>
      </c>
      <c r="AX142" s="152" t="s">
        <v>610</v>
      </c>
      <c r="AY142" s="147" t="s">
        <v>694</v>
      </c>
    </row>
    <row r="143" spans="2:51" s="6" customFormat="1" ht="15.75" customHeight="1">
      <c r="B143" s="139"/>
      <c r="D143" s="140" t="s">
        <v>704</v>
      </c>
      <c r="E143" s="141"/>
      <c r="F143" s="142" t="s">
        <v>743</v>
      </c>
      <c r="H143" s="141"/>
      <c r="L143" s="139"/>
      <c r="M143" s="143"/>
      <c r="T143" s="144"/>
      <c r="AT143" s="141" t="s">
        <v>704</v>
      </c>
      <c r="AU143" s="141" t="s">
        <v>618</v>
      </c>
      <c r="AV143" s="145" t="s">
        <v>561</v>
      </c>
      <c r="AW143" s="145" t="s">
        <v>667</v>
      </c>
      <c r="AX143" s="145" t="s">
        <v>610</v>
      </c>
      <c r="AY143" s="141" t="s">
        <v>694</v>
      </c>
    </row>
    <row r="144" spans="2:51" s="6" customFormat="1" ht="15.75" customHeight="1">
      <c r="B144" s="146"/>
      <c r="D144" s="140" t="s">
        <v>704</v>
      </c>
      <c r="E144" s="147"/>
      <c r="F144" s="148" t="s">
        <v>744</v>
      </c>
      <c r="H144" s="149">
        <v>12</v>
      </c>
      <c r="L144" s="146"/>
      <c r="M144" s="150"/>
      <c r="T144" s="151"/>
      <c r="AT144" s="147" t="s">
        <v>704</v>
      </c>
      <c r="AU144" s="147" t="s">
        <v>618</v>
      </c>
      <c r="AV144" s="152" t="s">
        <v>618</v>
      </c>
      <c r="AW144" s="152" t="s">
        <v>667</v>
      </c>
      <c r="AX144" s="152" t="s">
        <v>610</v>
      </c>
      <c r="AY144" s="147" t="s">
        <v>694</v>
      </c>
    </row>
    <row r="145" spans="2:51" s="6" customFormat="1" ht="15.75" customHeight="1">
      <c r="B145" s="153"/>
      <c r="D145" s="140" t="s">
        <v>704</v>
      </c>
      <c r="E145" s="154"/>
      <c r="F145" s="155" t="s">
        <v>706</v>
      </c>
      <c r="H145" s="156">
        <v>65.75</v>
      </c>
      <c r="L145" s="153"/>
      <c r="M145" s="157"/>
      <c r="T145" s="158"/>
      <c r="AT145" s="154" t="s">
        <v>704</v>
      </c>
      <c r="AU145" s="154" t="s">
        <v>618</v>
      </c>
      <c r="AV145" s="159" t="s">
        <v>700</v>
      </c>
      <c r="AW145" s="159" t="s">
        <v>667</v>
      </c>
      <c r="AX145" s="159" t="s">
        <v>561</v>
      </c>
      <c r="AY145" s="154" t="s">
        <v>694</v>
      </c>
    </row>
    <row r="146" spans="2:65" s="6" customFormat="1" ht="15.75" customHeight="1">
      <c r="B146" s="22"/>
      <c r="C146" s="125" t="s">
        <v>752</v>
      </c>
      <c r="D146" s="125" t="s">
        <v>696</v>
      </c>
      <c r="E146" s="126" t="s">
        <v>753</v>
      </c>
      <c r="F146" s="127" t="s">
        <v>754</v>
      </c>
      <c r="G146" s="128" t="s">
        <v>736</v>
      </c>
      <c r="H146" s="129">
        <v>61.25</v>
      </c>
      <c r="I146" s="130"/>
      <c r="J146" s="131">
        <f>ROUND($I$146*$H$146,2)</f>
        <v>0</v>
      </c>
      <c r="K146" s="127" t="s">
        <v>699</v>
      </c>
      <c r="L146" s="22"/>
      <c r="M146" s="132"/>
      <c r="N146" s="133" t="s">
        <v>581</v>
      </c>
      <c r="Q146" s="134">
        <v>0</v>
      </c>
      <c r="R146" s="134">
        <f>$Q$146*$H$146</f>
        <v>0</v>
      </c>
      <c r="S146" s="134">
        <v>0.04</v>
      </c>
      <c r="T146" s="135">
        <f>$S$146*$H$146</f>
        <v>2.45</v>
      </c>
      <c r="AR146" s="85" t="s">
        <v>700</v>
      </c>
      <c r="AT146" s="85" t="s">
        <v>696</v>
      </c>
      <c r="AU146" s="85" t="s">
        <v>618</v>
      </c>
      <c r="AY146" s="6" t="s">
        <v>694</v>
      </c>
      <c r="BE146" s="136">
        <f>IF($N$146="základní",$J$146,0)</f>
        <v>0</v>
      </c>
      <c r="BF146" s="136">
        <f>IF($N$146="snížená",$J$146,0)</f>
        <v>0</v>
      </c>
      <c r="BG146" s="136">
        <f>IF($N$146="zákl. přenesená",$J$146,0)</f>
        <v>0</v>
      </c>
      <c r="BH146" s="136">
        <f>IF($N$146="sníž. přenesená",$J$146,0)</f>
        <v>0</v>
      </c>
      <c r="BI146" s="136">
        <f>IF($N$146="nulová",$J$146,0)</f>
        <v>0</v>
      </c>
      <c r="BJ146" s="85" t="s">
        <v>561</v>
      </c>
      <c r="BK146" s="136">
        <f>ROUND($I$146*$H$146,2)</f>
        <v>0</v>
      </c>
      <c r="BL146" s="85" t="s">
        <v>700</v>
      </c>
      <c r="BM146" s="85" t="s">
        <v>755</v>
      </c>
    </row>
    <row r="147" spans="2:47" s="6" customFormat="1" ht="27" customHeight="1">
      <c r="B147" s="22"/>
      <c r="D147" s="137" t="s">
        <v>702</v>
      </c>
      <c r="F147" s="138" t="s">
        <v>756</v>
      </c>
      <c r="L147" s="22"/>
      <c r="M147" s="49"/>
      <c r="T147" s="50"/>
      <c r="AT147" s="6" t="s">
        <v>702</v>
      </c>
      <c r="AU147" s="6" t="s">
        <v>618</v>
      </c>
    </row>
    <row r="148" spans="2:51" s="6" customFormat="1" ht="15.75" customHeight="1">
      <c r="B148" s="139"/>
      <c r="D148" s="140" t="s">
        <v>704</v>
      </c>
      <c r="E148" s="141"/>
      <c r="F148" s="142" t="s">
        <v>720</v>
      </c>
      <c r="H148" s="141"/>
      <c r="L148" s="139"/>
      <c r="M148" s="143"/>
      <c r="T148" s="144"/>
      <c r="AT148" s="141" t="s">
        <v>704</v>
      </c>
      <c r="AU148" s="141" t="s">
        <v>618</v>
      </c>
      <c r="AV148" s="145" t="s">
        <v>561</v>
      </c>
      <c r="AW148" s="145" t="s">
        <v>667</v>
      </c>
      <c r="AX148" s="145" t="s">
        <v>610</v>
      </c>
      <c r="AY148" s="141" t="s">
        <v>694</v>
      </c>
    </row>
    <row r="149" spans="2:51" s="6" customFormat="1" ht="15.75" customHeight="1">
      <c r="B149" s="139"/>
      <c r="D149" s="140" t="s">
        <v>704</v>
      </c>
      <c r="E149" s="141"/>
      <c r="F149" s="142" t="s">
        <v>721</v>
      </c>
      <c r="H149" s="141"/>
      <c r="L149" s="139"/>
      <c r="M149" s="143"/>
      <c r="T149" s="144"/>
      <c r="AT149" s="141" t="s">
        <v>704</v>
      </c>
      <c r="AU149" s="141" t="s">
        <v>618</v>
      </c>
      <c r="AV149" s="145" t="s">
        <v>561</v>
      </c>
      <c r="AW149" s="145" t="s">
        <v>667</v>
      </c>
      <c r="AX149" s="145" t="s">
        <v>610</v>
      </c>
      <c r="AY149" s="141" t="s">
        <v>694</v>
      </c>
    </row>
    <row r="150" spans="2:51" s="6" customFormat="1" ht="15.75" customHeight="1">
      <c r="B150" s="139"/>
      <c r="D150" s="140" t="s">
        <v>704</v>
      </c>
      <c r="E150" s="141"/>
      <c r="F150" s="142" t="s">
        <v>757</v>
      </c>
      <c r="H150" s="141"/>
      <c r="L150" s="139"/>
      <c r="M150" s="143"/>
      <c r="T150" s="144"/>
      <c r="AT150" s="141" t="s">
        <v>704</v>
      </c>
      <c r="AU150" s="141" t="s">
        <v>618</v>
      </c>
      <c r="AV150" s="145" t="s">
        <v>561</v>
      </c>
      <c r="AW150" s="145" t="s">
        <v>667</v>
      </c>
      <c r="AX150" s="145" t="s">
        <v>610</v>
      </c>
      <c r="AY150" s="141" t="s">
        <v>694</v>
      </c>
    </row>
    <row r="151" spans="2:51" s="6" customFormat="1" ht="15.75" customHeight="1">
      <c r="B151" s="146"/>
      <c r="D151" s="140" t="s">
        <v>704</v>
      </c>
      <c r="E151" s="147"/>
      <c r="F151" s="148" t="s">
        <v>758</v>
      </c>
      <c r="H151" s="149">
        <v>61.25</v>
      </c>
      <c r="L151" s="146"/>
      <c r="M151" s="150"/>
      <c r="T151" s="151"/>
      <c r="AT151" s="147" t="s">
        <v>704</v>
      </c>
      <c r="AU151" s="147" t="s">
        <v>618</v>
      </c>
      <c r="AV151" s="152" t="s">
        <v>618</v>
      </c>
      <c r="AW151" s="152" t="s">
        <v>667</v>
      </c>
      <c r="AX151" s="152" t="s">
        <v>610</v>
      </c>
      <c r="AY151" s="147" t="s">
        <v>694</v>
      </c>
    </row>
    <row r="152" spans="2:51" s="6" customFormat="1" ht="15.75" customHeight="1">
      <c r="B152" s="153"/>
      <c r="D152" s="140" t="s">
        <v>704</v>
      </c>
      <c r="E152" s="154"/>
      <c r="F152" s="155" t="s">
        <v>706</v>
      </c>
      <c r="H152" s="156">
        <v>61.25</v>
      </c>
      <c r="L152" s="153"/>
      <c r="M152" s="157"/>
      <c r="T152" s="158"/>
      <c r="AT152" s="154" t="s">
        <v>704</v>
      </c>
      <c r="AU152" s="154" t="s">
        <v>618</v>
      </c>
      <c r="AV152" s="159" t="s">
        <v>700</v>
      </c>
      <c r="AW152" s="159" t="s">
        <v>667</v>
      </c>
      <c r="AX152" s="159" t="s">
        <v>561</v>
      </c>
      <c r="AY152" s="154" t="s">
        <v>694</v>
      </c>
    </row>
    <row r="153" spans="2:65" s="6" customFormat="1" ht="15.75" customHeight="1">
      <c r="B153" s="22"/>
      <c r="C153" s="125" t="s">
        <v>566</v>
      </c>
      <c r="D153" s="125" t="s">
        <v>696</v>
      </c>
      <c r="E153" s="126" t="s">
        <v>759</v>
      </c>
      <c r="F153" s="127" t="s">
        <v>760</v>
      </c>
      <c r="G153" s="128" t="s">
        <v>736</v>
      </c>
      <c r="H153" s="129">
        <v>53.75</v>
      </c>
      <c r="I153" s="130"/>
      <c r="J153" s="131">
        <f>ROUND($I$153*$H$153,2)</f>
        <v>0</v>
      </c>
      <c r="K153" s="127" t="s">
        <v>699</v>
      </c>
      <c r="L153" s="22"/>
      <c r="M153" s="132"/>
      <c r="N153" s="133" t="s">
        <v>581</v>
      </c>
      <c r="Q153" s="134">
        <v>0.0369043</v>
      </c>
      <c r="R153" s="134">
        <f>$Q$153*$H$153</f>
        <v>1.983606125</v>
      </c>
      <c r="S153" s="134">
        <v>0</v>
      </c>
      <c r="T153" s="135">
        <f>$S$153*$H$153</f>
        <v>0</v>
      </c>
      <c r="AR153" s="85" t="s">
        <v>700</v>
      </c>
      <c r="AT153" s="85" t="s">
        <v>696</v>
      </c>
      <c r="AU153" s="85" t="s">
        <v>618</v>
      </c>
      <c r="AY153" s="6" t="s">
        <v>694</v>
      </c>
      <c r="BE153" s="136">
        <f>IF($N$153="základní",$J$153,0)</f>
        <v>0</v>
      </c>
      <c r="BF153" s="136">
        <f>IF($N$153="snížená",$J$153,0)</f>
        <v>0</v>
      </c>
      <c r="BG153" s="136">
        <f>IF($N$153="zákl. přenesená",$J$153,0)</f>
        <v>0</v>
      </c>
      <c r="BH153" s="136">
        <f>IF($N$153="sníž. přenesená",$J$153,0)</f>
        <v>0</v>
      </c>
      <c r="BI153" s="136">
        <f>IF($N$153="nulová",$J$153,0)</f>
        <v>0</v>
      </c>
      <c r="BJ153" s="85" t="s">
        <v>561</v>
      </c>
      <c r="BK153" s="136">
        <f>ROUND($I$153*$H$153,2)</f>
        <v>0</v>
      </c>
      <c r="BL153" s="85" t="s">
        <v>700</v>
      </c>
      <c r="BM153" s="85" t="s">
        <v>761</v>
      </c>
    </row>
    <row r="154" spans="2:47" s="6" customFormat="1" ht="38.25" customHeight="1">
      <c r="B154" s="22"/>
      <c r="D154" s="137" t="s">
        <v>702</v>
      </c>
      <c r="F154" s="138" t="s">
        <v>762</v>
      </c>
      <c r="L154" s="22"/>
      <c r="M154" s="49"/>
      <c r="T154" s="50"/>
      <c r="AT154" s="6" t="s">
        <v>702</v>
      </c>
      <c r="AU154" s="6" t="s">
        <v>618</v>
      </c>
    </row>
    <row r="155" spans="2:51" s="6" customFormat="1" ht="15.75" customHeight="1">
      <c r="B155" s="139"/>
      <c r="D155" s="140" t="s">
        <v>704</v>
      </c>
      <c r="E155" s="141"/>
      <c r="F155" s="142" t="s">
        <v>721</v>
      </c>
      <c r="H155" s="141"/>
      <c r="L155" s="139"/>
      <c r="M155" s="143"/>
      <c r="T155" s="144"/>
      <c r="AT155" s="141" t="s">
        <v>704</v>
      </c>
      <c r="AU155" s="141" t="s">
        <v>618</v>
      </c>
      <c r="AV155" s="145" t="s">
        <v>561</v>
      </c>
      <c r="AW155" s="145" t="s">
        <v>667</v>
      </c>
      <c r="AX155" s="145" t="s">
        <v>610</v>
      </c>
      <c r="AY155" s="141" t="s">
        <v>694</v>
      </c>
    </row>
    <row r="156" spans="2:51" s="6" customFormat="1" ht="15.75" customHeight="1">
      <c r="B156" s="139"/>
      <c r="D156" s="140" t="s">
        <v>704</v>
      </c>
      <c r="E156" s="141"/>
      <c r="F156" s="142" t="s">
        <v>763</v>
      </c>
      <c r="H156" s="141"/>
      <c r="L156" s="139"/>
      <c r="M156" s="143"/>
      <c r="T156" s="144"/>
      <c r="AT156" s="141" t="s">
        <v>704</v>
      </c>
      <c r="AU156" s="141" t="s">
        <v>618</v>
      </c>
      <c r="AV156" s="145" t="s">
        <v>561</v>
      </c>
      <c r="AW156" s="145" t="s">
        <v>667</v>
      </c>
      <c r="AX156" s="145" t="s">
        <v>610</v>
      </c>
      <c r="AY156" s="141" t="s">
        <v>694</v>
      </c>
    </row>
    <row r="157" spans="2:51" s="6" customFormat="1" ht="15.75" customHeight="1">
      <c r="B157" s="146"/>
      <c r="D157" s="140" t="s">
        <v>704</v>
      </c>
      <c r="E157" s="147"/>
      <c r="F157" s="148" t="s">
        <v>740</v>
      </c>
      <c r="H157" s="149">
        <v>53.75</v>
      </c>
      <c r="L157" s="146"/>
      <c r="M157" s="150"/>
      <c r="T157" s="151"/>
      <c r="AT157" s="147" t="s">
        <v>704</v>
      </c>
      <c r="AU157" s="147" t="s">
        <v>618</v>
      </c>
      <c r="AV157" s="152" t="s">
        <v>618</v>
      </c>
      <c r="AW157" s="152" t="s">
        <v>667</v>
      </c>
      <c r="AX157" s="152" t="s">
        <v>610</v>
      </c>
      <c r="AY157" s="147" t="s">
        <v>694</v>
      </c>
    </row>
    <row r="158" spans="2:51" s="6" customFormat="1" ht="15.75" customHeight="1">
      <c r="B158" s="153"/>
      <c r="D158" s="140" t="s">
        <v>704</v>
      </c>
      <c r="E158" s="154"/>
      <c r="F158" s="155" t="s">
        <v>706</v>
      </c>
      <c r="H158" s="156">
        <v>53.75</v>
      </c>
      <c r="L158" s="153"/>
      <c r="M158" s="157"/>
      <c r="T158" s="158"/>
      <c r="AT158" s="154" t="s">
        <v>704</v>
      </c>
      <c r="AU158" s="154" t="s">
        <v>618</v>
      </c>
      <c r="AV158" s="159" t="s">
        <v>700</v>
      </c>
      <c r="AW158" s="159" t="s">
        <v>667</v>
      </c>
      <c r="AX158" s="159" t="s">
        <v>561</v>
      </c>
      <c r="AY158" s="154" t="s">
        <v>694</v>
      </c>
    </row>
    <row r="159" spans="2:65" s="6" customFormat="1" ht="15.75" customHeight="1">
      <c r="B159" s="22"/>
      <c r="C159" s="125" t="s">
        <v>764</v>
      </c>
      <c r="D159" s="125" t="s">
        <v>696</v>
      </c>
      <c r="E159" s="126" t="s">
        <v>765</v>
      </c>
      <c r="F159" s="127" t="s">
        <v>766</v>
      </c>
      <c r="G159" s="128" t="s">
        <v>767</v>
      </c>
      <c r="H159" s="129">
        <v>75.991</v>
      </c>
      <c r="I159" s="130"/>
      <c r="J159" s="131">
        <f>ROUND($I$159*$H$159,2)</f>
        <v>0</v>
      </c>
      <c r="K159" s="127" t="s">
        <v>699</v>
      </c>
      <c r="L159" s="22"/>
      <c r="M159" s="132"/>
      <c r="N159" s="133" t="s">
        <v>581</v>
      </c>
      <c r="Q159" s="134">
        <v>0</v>
      </c>
      <c r="R159" s="134">
        <f>$Q$159*$H$159</f>
        <v>0</v>
      </c>
      <c r="S159" s="134">
        <v>0</v>
      </c>
      <c r="T159" s="135">
        <f>$S$159*$H$159</f>
        <v>0</v>
      </c>
      <c r="AR159" s="85" t="s">
        <v>700</v>
      </c>
      <c r="AT159" s="85" t="s">
        <v>696</v>
      </c>
      <c r="AU159" s="85" t="s">
        <v>618</v>
      </c>
      <c r="AY159" s="6" t="s">
        <v>694</v>
      </c>
      <c r="BE159" s="136">
        <f>IF($N$159="základní",$J$159,0)</f>
        <v>0</v>
      </c>
      <c r="BF159" s="136">
        <f>IF($N$159="snížená",$J$159,0)</f>
        <v>0</v>
      </c>
      <c r="BG159" s="136">
        <f>IF($N$159="zákl. přenesená",$J$159,0)</f>
        <v>0</v>
      </c>
      <c r="BH159" s="136">
        <f>IF($N$159="sníž. přenesená",$J$159,0)</f>
        <v>0</v>
      </c>
      <c r="BI159" s="136">
        <f>IF($N$159="nulová",$J$159,0)</f>
        <v>0</v>
      </c>
      <c r="BJ159" s="85" t="s">
        <v>561</v>
      </c>
      <c r="BK159" s="136">
        <f>ROUND($I$159*$H$159,2)</f>
        <v>0</v>
      </c>
      <c r="BL159" s="85" t="s">
        <v>700</v>
      </c>
      <c r="BM159" s="85" t="s">
        <v>768</v>
      </c>
    </row>
    <row r="160" spans="2:47" s="6" customFormat="1" ht="27" customHeight="1">
      <c r="B160" s="22"/>
      <c r="D160" s="137" t="s">
        <v>702</v>
      </c>
      <c r="F160" s="138" t="s">
        <v>769</v>
      </c>
      <c r="L160" s="22"/>
      <c r="M160" s="49"/>
      <c r="T160" s="50"/>
      <c r="AT160" s="6" t="s">
        <v>702</v>
      </c>
      <c r="AU160" s="6" t="s">
        <v>618</v>
      </c>
    </row>
    <row r="161" spans="2:51" s="6" customFormat="1" ht="15.75" customHeight="1">
      <c r="B161" s="139"/>
      <c r="D161" s="140" t="s">
        <v>704</v>
      </c>
      <c r="E161" s="141"/>
      <c r="F161" s="142" t="s">
        <v>770</v>
      </c>
      <c r="H161" s="141"/>
      <c r="L161" s="139"/>
      <c r="M161" s="143"/>
      <c r="T161" s="144"/>
      <c r="AT161" s="141" t="s">
        <v>704</v>
      </c>
      <c r="AU161" s="141" t="s">
        <v>618</v>
      </c>
      <c r="AV161" s="145" t="s">
        <v>561</v>
      </c>
      <c r="AW161" s="145" t="s">
        <v>667</v>
      </c>
      <c r="AX161" s="145" t="s">
        <v>610</v>
      </c>
      <c r="AY161" s="141" t="s">
        <v>694</v>
      </c>
    </row>
    <row r="162" spans="2:51" s="6" customFormat="1" ht="15.75" customHeight="1">
      <c r="B162" s="139"/>
      <c r="D162" s="140" t="s">
        <v>704</v>
      </c>
      <c r="E162" s="141"/>
      <c r="F162" s="142" t="s">
        <v>771</v>
      </c>
      <c r="H162" s="141"/>
      <c r="L162" s="139"/>
      <c r="M162" s="143"/>
      <c r="T162" s="144"/>
      <c r="AT162" s="141" t="s">
        <v>704</v>
      </c>
      <c r="AU162" s="141" t="s">
        <v>618</v>
      </c>
      <c r="AV162" s="145" t="s">
        <v>561</v>
      </c>
      <c r="AW162" s="145" t="s">
        <v>667</v>
      </c>
      <c r="AX162" s="145" t="s">
        <v>610</v>
      </c>
      <c r="AY162" s="141" t="s">
        <v>694</v>
      </c>
    </row>
    <row r="163" spans="2:51" s="6" customFormat="1" ht="15.75" customHeight="1">
      <c r="B163" s="146"/>
      <c r="D163" s="140" t="s">
        <v>704</v>
      </c>
      <c r="E163" s="147"/>
      <c r="F163" s="148" t="s">
        <v>772</v>
      </c>
      <c r="H163" s="149">
        <v>18.813</v>
      </c>
      <c r="L163" s="146"/>
      <c r="M163" s="150"/>
      <c r="T163" s="151"/>
      <c r="AT163" s="147" t="s">
        <v>704</v>
      </c>
      <c r="AU163" s="147" t="s">
        <v>618</v>
      </c>
      <c r="AV163" s="152" t="s">
        <v>618</v>
      </c>
      <c r="AW163" s="152" t="s">
        <v>667</v>
      </c>
      <c r="AX163" s="152" t="s">
        <v>610</v>
      </c>
      <c r="AY163" s="147" t="s">
        <v>694</v>
      </c>
    </row>
    <row r="164" spans="2:51" s="6" customFormat="1" ht="15.75" customHeight="1">
      <c r="B164" s="139"/>
      <c r="D164" s="140" t="s">
        <v>704</v>
      </c>
      <c r="E164" s="141"/>
      <c r="F164" s="142" t="s">
        <v>773</v>
      </c>
      <c r="H164" s="141"/>
      <c r="L164" s="139"/>
      <c r="M164" s="143"/>
      <c r="T164" s="144"/>
      <c r="AT164" s="141" t="s">
        <v>704</v>
      </c>
      <c r="AU164" s="141" t="s">
        <v>618</v>
      </c>
      <c r="AV164" s="145" t="s">
        <v>561</v>
      </c>
      <c r="AW164" s="145" t="s">
        <v>667</v>
      </c>
      <c r="AX164" s="145" t="s">
        <v>610</v>
      </c>
      <c r="AY164" s="141" t="s">
        <v>694</v>
      </c>
    </row>
    <row r="165" spans="2:51" s="6" customFormat="1" ht="15.75" customHeight="1">
      <c r="B165" s="146"/>
      <c r="D165" s="140" t="s">
        <v>704</v>
      </c>
      <c r="E165" s="147"/>
      <c r="F165" s="148" t="s">
        <v>774</v>
      </c>
      <c r="H165" s="149">
        <v>38.566</v>
      </c>
      <c r="L165" s="146"/>
      <c r="M165" s="150"/>
      <c r="T165" s="151"/>
      <c r="AT165" s="147" t="s">
        <v>704</v>
      </c>
      <c r="AU165" s="147" t="s">
        <v>618</v>
      </c>
      <c r="AV165" s="152" t="s">
        <v>618</v>
      </c>
      <c r="AW165" s="152" t="s">
        <v>667</v>
      </c>
      <c r="AX165" s="152" t="s">
        <v>610</v>
      </c>
      <c r="AY165" s="147" t="s">
        <v>694</v>
      </c>
    </row>
    <row r="166" spans="2:51" s="6" customFormat="1" ht="15.75" customHeight="1">
      <c r="B166" s="139"/>
      <c r="D166" s="140" t="s">
        <v>704</v>
      </c>
      <c r="E166" s="141"/>
      <c r="F166" s="142" t="s">
        <v>775</v>
      </c>
      <c r="H166" s="141"/>
      <c r="L166" s="139"/>
      <c r="M166" s="143"/>
      <c r="T166" s="144"/>
      <c r="AT166" s="141" t="s">
        <v>704</v>
      </c>
      <c r="AU166" s="141" t="s">
        <v>618</v>
      </c>
      <c r="AV166" s="145" t="s">
        <v>561</v>
      </c>
      <c r="AW166" s="145" t="s">
        <v>667</v>
      </c>
      <c r="AX166" s="145" t="s">
        <v>610</v>
      </c>
      <c r="AY166" s="141" t="s">
        <v>694</v>
      </c>
    </row>
    <row r="167" spans="2:51" s="6" customFormat="1" ht="15.75" customHeight="1">
      <c r="B167" s="146"/>
      <c r="D167" s="140" t="s">
        <v>704</v>
      </c>
      <c r="E167" s="147"/>
      <c r="F167" s="148" t="s">
        <v>776</v>
      </c>
      <c r="H167" s="149">
        <v>16.259</v>
      </c>
      <c r="L167" s="146"/>
      <c r="M167" s="150"/>
      <c r="T167" s="151"/>
      <c r="AT167" s="147" t="s">
        <v>704</v>
      </c>
      <c r="AU167" s="147" t="s">
        <v>618</v>
      </c>
      <c r="AV167" s="152" t="s">
        <v>618</v>
      </c>
      <c r="AW167" s="152" t="s">
        <v>667</v>
      </c>
      <c r="AX167" s="152" t="s">
        <v>610</v>
      </c>
      <c r="AY167" s="147" t="s">
        <v>694</v>
      </c>
    </row>
    <row r="168" spans="2:51" s="6" customFormat="1" ht="15.75" customHeight="1">
      <c r="B168" s="139"/>
      <c r="D168" s="140" t="s">
        <v>704</v>
      </c>
      <c r="E168" s="141"/>
      <c r="F168" s="142" t="s">
        <v>777</v>
      </c>
      <c r="H168" s="141"/>
      <c r="L168" s="139"/>
      <c r="M168" s="143"/>
      <c r="T168" s="144"/>
      <c r="AT168" s="141" t="s">
        <v>704</v>
      </c>
      <c r="AU168" s="141" t="s">
        <v>618</v>
      </c>
      <c r="AV168" s="145" t="s">
        <v>561</v>
      </c>
      <c r="AW168" s="145" t="s">
        <v>667</v>
      </c>
      <c r="AX168" s="145" t="s">
        <v>610</v>
      </c>
      <c r="AY168" s="141" t="s">
        <v>694</v>
      </c>
    </row>
    <row r="169" spans="2:51" s="6" customFormat="1" ht="15.75" customHeight="1">
      <c r="B169" s="146"/>
      <c r="D169" s="140" t="s">
        <v>704</v>
      </c>
      <c r="E169" s="147"/>
      <c r="F169" s="148" t="s">
        <v>778</v>
      </c>
      <c r="H169" s="149">
        <v>2.353</v>
      </c>
      <c r="L169" s="146"/>
      <c r="M169" s="150"/>
      <c r="T169" s="151"/>
      <c r="AT169" s="147" t="s">
        <v>704</v>
      </c>
      <c r="AU169" s="147" t="s">
        <v>618</v>
      </c>
      <c r="AV169" s="152" t="s">
        <v>618</v>
      </c>
      <c r="AW169" s="152" t="s">
        <v>667</v>
      </c>
      <c r="AX169" s="152" t="s">
        <v>610</v>
      </c>
      <c r="AY169" s="147" t="s">
        <v>694</v>
      </c>
    </row>
    <row r="170" spans="2:51" s="6" customFormat="1" ht="15.75" customHeight="1">
      <c r="B170" s="153"/>
      <c r="D170" s="140" t="s">
        <v>704</v>
      </c>
      <c r="E170" s="154"/>
      <c r="F170" s="155" t="s">
        <v>706</v>
      </c>
      <c r="H170" s="156">
        <v>75.991</v>
      </c>
      <c r="L170" s="153"/>
      <c r="M170" s="157"/>
      <c r="T170" s="158"/>
      <c r="AT170" s="154" t="s">
        <v>704</v>
      </c>
      <c r="AU170" s="154" t="s">
        <v>618</v>
      </c>
      <c r="AV170" s="159" t="s">
        <v>700</v>
      </c>
      <c r="AW170" s="159" t="s">
        <v>667</v>
      </c>
      <c r="AX170" s="159" t="s">
        <v>561</v>
      </c>
      <c r="AY170" s="154" t="s">
        <v>694</v>
      </c>
    </row>
    <row r="171" spans="2:65" s="6" customFormat="1" ht="15.75" customHeight="1">
      <c r="B171" s="22"/>
      <c r="C171" s="125" t="s">
        <v>779</v>
      </c>
      <c r="D171" s="125" t="s">
        <v>696</v>
      </c>
      <c r="E171" s="126" t="s">
        <v>780</v>
      </c>
      <c r="F171" s="127" t="s">
        <v>781</v>
      </c>
      <c r="G171" s="128" t="s">
        <v>767</v>
      </c>
      <c r="H171" s="129">
        <v>8.063</v>
      </c>
      <c r="I171" s="130"/>
      <c r="J171" s="131">
        <f>ROUND($I$171*$H$171,2)</f>
        <v>0</v>
      </c>
      <c r="K171" s="127" t="s">
        <v>699</v>
      </c>
      <c r="L171" s="22"/>
      <c r="M171" s="132"/>
      <c r="N171" s="133" t="s">
        <v>581</v>
      </c>
      <c r="Q171" s="134">
        <v>0</v>
      </c>
      <c r="R171" s="134">
        <f>$Q$171*$H$171</f>
        <v>0</v>
      </c>
      <c r="S171" s="134">
        <v>0</v>
      </c>
      <c r="T171" s="135">
        <f>$S$171*$H$171</f>
        <v>0</v>
      </c>
      <c r="AR171" s="85" t="s">
        <v>700</v>
      </c>
      <c r="AT171" s="85" t="s">
        <v>696</v>
      </c>
      <c r="AU171" s="85" t="s">
        <v>618</v>
      </c>
      <c r="AY171" s="6" t="s">
        <v>694</v>
      </c>
      <c r="BE171" s="136">
        <f>IF($N$171="základní",$J$171,0)</f>
        <v>0</v>
      </c>
      <c r="BF171" s="136">
        <f>IF($N$171="snížená",$J$171,0)</f>
        <v>0</v>
      </c>
      <c r="BG171" s="136">
        <f>IF($N$171="zákl. přenesená",$J$171,0)</f>
        <v>0</v>
      </c>
      <c r="BH171" s="136">
        <f>IF($N$171="sníž. přenesená",$J$171,0)</f>
        <v>0</v>
      </c>
      <c r="BI171" s="136">
        <f>IF($N$171="nulová",$J$171,0)</f>
        <v>0</v>
      </c>
      <c r="BJ171" s="85" t="s">
        <v>561</v>
      </c>
      <c r="BK171" s="136">
        <f>ROUND($I$171*$H$171,2)</f>
        <v>0</v>
      </c>
      <c r="BL171" s="85" t="s">
        <v>700</v>
      </c>
      <c r="BM171" s="85" t="s">
        <v>782</v>
      </c>
    </row>
    <row r="172" spans="2:47" s="6" customFormat="1" ht="27" customHeight="1">
      <c r="B172" s="22"/>
      <c r="D172" s="137" t="s">
        <v>702</v>
      </c>
      <c r="F172" s="138" t="s">
        <v>783</v>
      </c>
      <c r="L172" s="22"/>
      <c r="M172" s="49"/>
      <c r="T172" s="50"/>
      <c r="AT172" s="6" t="s">
        <v>702</v>
      </c>
      <c r="AU172" s="6" t="s">
        <v>618</v>
      </c>
    </row>
    <row r="173" spans="2:51" s="6" customFormat="1" ht="15.75" customHeight="1">
      <c r="B173" s="139"/>
      <c r="D173" s="140" t="s">
        <v>704</v>
      </c>
      <c r="E173" s="141"/>
      <c r="F173" s="142" t="s">
        <v>721</v>
      </c>
      <c r="H173" s="141"/>
      <c r="L173" s="139"/>
      <c r="M173" s="143"/>
      <c r="T173" s="144"/>
      <c r="AT173" s="141" t="s">
        <v>704</v>
      </c>
      <c r="AU173" s="141" t="s">
        <v>618</v>
      </c>
      <c r="AV173" s="145" t="s">
        <v>561</v>
      </c>
      <c r="AW173" s="145" t="s">
        <v>667</v>
      </c>
      <c r="AX173" s="145" t="s">
        <v>610</v>
      </c>
      <c r="AY173" s="141" t="s">
        <v>694</v>
      </c>
    </row>
    <row r="174" spans="2:51" s="6" customFormat="1" ht="15.75" customHeight="1">
      <c r="B174" s="139"/>
      <c r="D174" s="140" t="s">
        <v>704</v>
      </c>
      <c r="E174" s="141"/>
      <c r="F174" s="142" t="s">
        <v>763</v>
      </c>
      <c r="H174" s="141"/>
      <c r="L174" s="139"/>
      <c r="M174" s="143"/>
      <c r="T174" s="144"/>
      <c r="AT174" s="141" t="s">
        <v>704</v>
      </c>
      <c r="AU174" s="141" t="s">
        <v>618</v>
      </c>
      <c r="AV174" s="145" t="s">
        <v>561</v>
      </c>
      <c r="AW174" s="145" t="s">
        <v>667</v>
      </c>
      <c r="AX174" s="145" t="s">
        <v>610</v>
      </c>
      <c r="AY174" s="141" t="s">
        <v>694</v>
      </c>
    </row>
    <row r="175" spans="2:51" s="6" customFormat="1" ht="15.75" customHeight="1">
      <c r="B175" s="146"/>
      <c r="D175" s="140" t="s">
        <v>704</v>
      </c>
      <c r="E175" s="147"/>
      <c r="F175" s="148" t="s">
        <v>784</v>
      </c>
      <c r="H175" s="149">
        <v>8.063</v>
      </c>
      <c r="L175" s="146"/>
      <c r="M175" s="150"/>
      <c r="T175" s="151"/>
      <c r="AT175" s="147" t="s">
        <v>704</v>
      </c>
      <c r="AU175" s="147" t="s">
        <v>618</v>
      </c>
      <c r="AV175" s="152" t="s">
        <v>618</v>
      </c>
      <c r="AW175" s="152" t="s">
        <v>667</v>
      </c>
      <c r="AX175" s="152" t="s">
        <v>610</v>
      </c>
      <c r="AY175" s="147" t="s">
        <v>694</v>
      </c>
    </row>
    <row r="176" spans="2:51" s="6" customFormat="1" ht="15.75" customHeight="1">
      <c r="B176" s="153"/>
      <c r="D176" s="140" t="s">
        <v>704</v>
      </c>
      <c r="E176" s="154"/>
      <c r="F176" s="155" t="s">
        <v>706</v>
      </c>
      <c r="H176" s="156">
        <v>8.063</v>
      </c>
      <c r="L176" s="153"/>
      <c r="M176" s="157"/>
      <c r="T176" s="158"/>
      <c r="AT176" s="154" t="s">
        <v>704</v>
      </c>
      <c r="AU176" s="154" t="s">
        <v>618</v>
      </c>
      <c r="AV176" s="159" t="s">
        <v>700</v>
      </c>
      <c r="AW176" s="159" t="s">
        <v>667</v>
      </c>
      <c r="AX176" s="159" t="s">
        <v>561</v>
      </c>
      <c r="AY176" s="154" t="s">
        <v>694</v>
      </c>
    </row>
    <row r="177" spans="2:65" s="6" customFormat="1" ht="15.75" customHeight="1">
      <c r="B177" s="22"/>
      <c r="C177" s="125" t="s">
        <v>785</v>
      </c>
      <c r="D177" s="125" t="s">
        <v>696</v>
      </c>
      <c r="E177" s="126" t="s">
        <v>786</v>
      </c>
      <c r="F177" s="127" t="s">
        <v>787</v>
      </c>
      <c r="G177" s="128" t="s">
        <v>767</v>
      </c>
      <c r="H177" s="129">
        <v>8.063</v>
      </c>
      <c r="I177" s="130"/>
      <c r="J177" s="131">
        <f>ROUND($I$177*$H$177,2)</f>
        <v>0</v>
      </c>
      <c r="K177" s="127" t="s">
        <v>699</v>
      </c>
      <c r="L177" s="22"/>
      <c r="M177" s="132"/>
      <c r="N177" s="133" t="s">
        <v>581</v>
      </c>
      <c r="Q177" s="134">
        <v>0</v>
      </c>
      <c r="R177" s="134">
        <f>$Q$177*$H$177</f>
        <v>0</v>
      </c>
      <c r="S177" s="134">
        <v>0</v>
      </c>
      <c r="T177" s="135">
        <f>$S$177*$H$177</f>
        <v>0</v>
      </c>
      <c r="AR177" s="85" t="s">
        <v>700</v>
      </c>
      <c r="AT177" s="85" t="s">
        <v>696</v>
      </c>
      <c r="AU177" s="85" t="s">
        <v>618</v>
      </c>
      <c r="AY177" s="6" t="s">
        <v>694</v>
      </c>
      <c r="BE177" s="136">
        <f>IF($N$177="základní",$J$177,0)</f>
        <v>0</v>
      </c>
      <c r="BF177" s="136">
        <f>IF($N$177="snížená",$J$177,0)</f>
        <v>0</v>
      </c>
      <c r="BG177" s="136">
        <f>IF($N$177="zákl. přenesená",$J$177,0)</f>
        <v>0</v>
      </c>
      <c r="BH177" s="136">
        <f>IF($N$177="sníž. přenesená",$J$177,0)</f>
        <v>0</v>
      </c>
      <c r="BI177" s="136">
        <f>IF($N$177="nulová",$J$177,0)</f>
        <v>0</v>
      </c>
      <c r="BJ177" s="85" t="s">
        <v>561</v>
      </c>
      <c r="BK177" s="136">
        <f>ROUND($I$177*$H$177,2)</f>
        <v>0</v>
      </c>
      <c r="BL177" s="85" t="s">
        <v>700</v>
      </c>
      <c r="BM177" s="85" t="s">
        <v>788</v>
      </c>
    </row>
    <row r="178" spans="2:47" s="6" customFormat="1" ht="27" customHeight="1">
      <c r="B178" s="22"/>
      <c r="D178" s="137" t="s">
        <v>702</v>
      </c>
      <c r="F178" s="138" t="s">
        <v>789</v>
      </c>
      <c r="L178" s="22"/>
      <c r="M178" s="49"/>
      <c r="T178" s="50"/>
      <c r="AT178" s="6" t="s">
        <v>702</v>
      </c>
      <c r="AU178" s="6" t="s">
        <v>618</v>
      </c>
    </row>
    <row r="179" spans="2:51" s="6" customFormat="1" ht="15.75" customHeight="1">
      <c r="B179" s="139"/>
      <c r="D179" s="140" t="s">
        <v>704</v>
      </c>
      <c r="E179" s="141"/>
      <c r="F179" s="142" t="s">
        <v>721</v>
      </c>
      <c r="H179" s="141"/>
      <c r="L179" s="139"/>
      <c r="M179" s="143"/>
      <c r="T179" s="144"/>
      <c r="AT179" s="141" t="s">
        <v>704</v>
      </c>
      <c r="AU179" s="141" t="s">
        <v>618</v>
      </c>
      <c r="AV179" s="145" t="s">
        <v>561</v>
      </c>
      <c r="AW179" s="145" t="s">
        <v>667</v>
      </c>
      <c r="AX179" s="145" t="s">
        <v>610</v>
      </c>
      <c r="AY179" s="141" t="s">
        <v>694</v>
      </c>
    </row>
    <row r="180" spans="2:51" s="6" customFormat="1" ht="15.75" customHeight="1">
      <c r="B180" s="139"/>
      <c r="D180" s="140" t="s">
        <v>704</v>
      </c>
      <c r="E180" s="141"/>
      <c r="F180" s="142" t="s">
        <v>763</v>
      </c>
      <c r="H180" s="141"/>
      <c r="L180" s="139"/>
      <c r="M180" s="143"/>
      <c r="T180" s="144"/>
      <c r="AT180" s="141" t="s">
        <v>704</v>
      </c>
      <c r="AU180" s="141" t="s">
        <v>618</v>
      </c>
      <c r="AV180" s="145" t="s">
        <v>561</v>
      </c>
      <c r="AW180" s="145" t="s">
        <v>667</v>
      </c>
      <c r="AX180" s="145" t="s">
        <v>610</v>
      </c>
      <c r="AY180" s="141" t="s">
        <v>694</v>
      </c>
    </row>
    <row r="181" spans="2:51" s="6" customFormat="1" ht="15.75" customHeight="1">
      <c r="B181" s="146"/>
      <c r="D181" s="140" t="s">
        <v>704</v>
      </c>
      <c r="E181" s="147"/>
      <c r="F181" s="148" t="s">
        <v>784</v>
      </c>
      <c r="H181" s="149">
        <v>8.063</v>
      </c>
      <c r="L181" s="146"/>
      <c r="M181" s="150"/>
      <c r="T181" s="151"/>
      <c r="AT181" s="147" t="s">
        <v>704</v>
      </c>
      <c r="AU181" s="147" t="s">
        <v>618</v>
      </c>
      <c r="AV181" s="152" t="s">
        <v>618</v>
      </c>
      <c r="AW181" s="152" t="s">
        <v>667</v>
      </c>
      <c r="AX181" s="152" t="s">
        <v>610</v>
      </c>
      <c r="AY181" s="147" t="s">
        <v>694</v>
      </c>
    </row>
    <row r="182" spans="2:51" s="6" customFormat="1" ht="15.75" customHeight="1">
      <c r="B182" s="153"/>
      <c r="D182" s="140" t="s">
        <v>704</v>
      </c>
      <c r="E182" s="154"/>
      <c r="F182" s="155" t="s">
        <v>706</v>
      </c>
      <c r="H182" s="156">
        <v>8.063</v>
      </c>
      <c r="L182" s="153"/>
      <c r="M182" s="157"/>
      <c r="T182" s="158"/>
      <c r="AT182" s="154" t="s">
        <v>704</v>
      </c>
      <c r="AU182" s="154" t="s">
        <v>618</v>
      </c>
      <c r="AV182" s="159" t="s">
        <v>700</v>
      </c>
      <c r="AW182" s="159" t="s">
        <v>667</v>
      </c>
      <c r="AX182" s="159" t="s">
        <v>561</v>
      </c>
      <c r="AY182" s="154" t="s">
        <v>694</v>
      </c>
    </row>
    <row r="183" spans="2:65" s="6" customFormat="1" ht="15.75" customHeight="1">
      <c r="B183" s="22"/>
      <c r="C183" s="125" t="s">
        <v>790</v>
      </c>
      <c r="D183" s="125" t="s">
        <v>696</v>
      </c>
      <c r="E183" s="126" t="s">
        <v>791</v>
      </c>
      <c r="F183" s="127" t="s">
        <v>792</v>
      </c>
      <c r="G183" s="128" t="s">
        <v>767</v>
      </c>
      <c r="H183" s="129">
        <v>84.054</v>
      </c>
      <c r="I183" s="130"/>
      <c r="J183" s="131">
        <f>ROUND($I$183*$H$183,2)</f>
        <v>0</v>
      </c>
      <c r="K183" s="127" t="s">
        <v>699</v>
      </c>
      <c r="L183" s="22"/>
      <c r="M183" s="132"/>
      <c r="N183" s="133" t="s">
        <v>581</v>
      </c>
      <c r="Q183" s="134">
        <v>0</v>
      </c>
      <c r="R183" s="134">
        <f>$Q$183*$H$183</f>
        <v>0</v>
      </c>
      <c r="S183" s="134">
        <v>0</v>
      </c>
      <c r="T183" s="135">
        <f>$S$183*$H$183</f>
        <v>0</v>
      </c>
      <c r="AR183" s="85" t="s">
        <v>700</v>
      </c>
      <c r="AT183" s="85" t="s">
        <v>696</v>
      </c>
      <c r="AU183" s="85" t="s">
        <v>618</v>
      </c>
      <c r="AY183" s="6" t="s">
        <v>694</v>
      </c>
      <c r="BE183" s="136">
        <f>IF($N$183="základní",$J$183,0)</f>
        <v>0</v>
      </c>
      <c r="BF183" s="136">
        <f>IF($N$183="snížená",$J$183,0)</f>
        <v>0</v>
      </c>
      <c r="BG183" s="136">
        <f>IF($N$183="zákl. přenesená",$J$183,0)</f>
        <v>0</v>
      </c>
      <c r="BH183" s="136">
        <f>IF($N$183="sníž. přenesená",$J$183,0)</f>
        <v>0</v>
      </c>
      <c r="BI183" s="136">
        <f>IF($N$183="nulová",$J$183,0)</f>
        <v>0</v>
      </c>
      <c r="BJ183" s="85" t="s">
        <v>561</v>
      </c>
      <c r="BK183" s="136">
        <f>ROUND($I$183*$H$183,2)</f>
        <v>0</v>
      </c>
      <c r="BL183" s="85" t="s">
        <v>700</v>
      </c>
      <c r="BM183" s="85" t="s">
        <v>793</v>
      </c>
    </row>
    <row r="184" spans="2:47" s="6" customFormat="1" ht="27" customHeight="1">
      <c r="B184" s="22"/>
      <c r="D184" s="137" t="s">
        <v>702</v>
      </c>
      <c r="F184" s="138" t="s">
        <v>794</v>
      </c>
      <c r="L184" s="22"/>
      <c r="M184" s="49"/>
      <c r="T184" s="50"/>
      <c r="AT184" s="6" t="s">
        <v>702</v>
      </c>
      <c r="AU184" s="6" t="s">
        <v>618</v>
      </c>
    </row>
    <row r="185" spans="2:51" s="6" customFormat="1" ht="15.75" customHeight="1">
      <c r="B185" s="139"/>
      <c r="D185" s="140" t="s">
        <v>704</v>
      </c>
      <c r="E185" s="141"/>
      <c r="F185" s="142" t="s">
        <v>770</v>
      </c>
      <c r="H185" s="141"/>
      <c r="L185" s="139"/>
      <c r="M185" s="143"/>
      <c r="T185" s="144"/>
      <c r="AT185" s="141" t="s">
        <v>704</v>
      </c>
      <c r="AU185" s="141" t="s">
        <v>618</v>
      </c>
      <c r="AV185" s="145" t="s">
        <v>561</v>
      </c>
      <c r="AW185" s="145" t="s">
        <v>667</v>
      </c>
      <c r="AX185" s="145" t="s">
        <v>610</v>
      </c>
      <c r="AY185" s="141" t="s">
        <v>694</v>
      </c>
    </row>
    <row r="186" spans="2:51" s="6" customFormat="1" ht="15.75" customHeight="1">
      <c r="B186" s="139"/>
      <c r="D186" s="140" t="s">
        <v>704</v>
      </c>
      <c r="E186" s="141"/>
      <c r="F186" s="142" t="s">
        <v>771</v>
      </c>
      <c r="H186" s="141"/>
      <c r="L186" s="139"/>
      <c r="M186" s="143"/>
      <c r="T186" s="144"/>
      <c r="AT186" s="141" t="s">
        <v>704</v>
      </c>
      <c r="AU186" s="141" t="s">
        <v>618</v>
      </c>
      <c r="AV186" s="145" t="s">
        <v>561</v>
      </c>
      <c r="AW186" s="145" t="s">
        <v>667</v>
      </c>
      <c r="AX186" s="145" t="s">
        <v>610</v>
      </c>
      <c r="AY186" s="141" t="s">
        <v>694</v>
      </c>
    </row>
    <row r="187" spans="2:51" s="6" customFormat="1" ht="15.75" customHeight="1">
      <c r="B187" s="146"/>
      <c r="D187" s="140" t="s">
        <v>704</v>
      </c>
      <c r="E187" s="147"/>
      <c r="F187" s="148" t="s">
        <v>772</v>
      </c>
      <c r="H187" s="149">
        <v>18.813</v>
      </c>
      <c r="L187" s="146"/>
      <c r="M187" s="150"/>
      <c r="T187" s="151"/>
      <c r="AT187" s="147" t="s">
        <v>704</v>
      </c>
      <c r="AU187" s="147" t="s">
        <v>618</v>
      </c>
      <c r="AV187" s="152" t="s">
        <v>618</v>
      </c>
      <c r="AW187" s="152" t="s">
        <v>667</v>
      </c>
      <c r="AX187" s="152" t="s">
        <v>610</v>
      </c>
      <c r="AY187" s="147" t="s">
        <v>694</v>
      </c>
    </row>
    <row r="188" spans="2:51" s="6" customFormat="1" ht="15.75" customHeight="1">
      <c r="B188" s="139"/>
      <c r="D188" s="140" t="s">
        <v>704</v>
      </c>
      <c r="E188" s="141"/>
      <c r="F188" s="142" t="s">
        <v>773</v>
      </c>
      <c r="H188" s="141"/>
      <c r="L188" s="139"/>
      <c r="M188" s="143"/>
      <c r="T188" s="144"/>
      <c r="AT188" s="141" t="s">
        <v>704</v>
      </c>
      <c r="AU188" s="141" t="s">
        <v>618</v>
      </c>
      <c r="AV188" s="145" t="s">
        <v>561</v>
      </c>
      <c r="AW188" s="145" t="s">
        <v>667</v>
      </c>
      <c r="AX188" s="145" t="s">
        <v>610</v>
      </c>
      <c r="AY188" s="141" t="s">
        <v>694</v>
      </c>
    </row>
    <row r="189" spans="2:51" s="6" customFormat="1" ht="15.75" customHeight="1">
      <c r="B189" s="146"/>
      <c r="D189" s="140" t="s">
        <v>704</v>
      </c>
      <c r="E189" s="147"/>
      <c r="F189" s="148" t="s">
        <v>774</v>
      </c>
      <c r="H189" s="149">
        <v>38.566</v>
      </c>
      <c r="L189" s="146"/>
      <c r="M189" s="150"/>
      <c r="T189" s="151"/>
      <c r="AT189" s="147" t="s">
        <v>704</v>
      </c>
      <c r="AU189" s="147" t="s">
        <v>618</v>
      </c>
      <c r="AV189" s="152" t="s">
        <v>618</v>
      </c>
      <c r="AW189" s="152" t="s">
        <v>667</v>
      </c>
      <c r="AX189" s="152" t="s">
        <v>610</v>
      </c>
      <c r="AY189" s="147" t="s">
        <v>694</v>
      </c>
    </row>
    <row r="190" spans="2:51" s="6" customFormat="1" ht="15.75" customHeight="1">
      <c r="B190" s="139"/>
      <c r="D190" s="140" t="s">
        <v>704</v>
      </c>
      <c r="E190" s="141"/>
      <c r="F190" s="142" t="s">
        <v>775</v>
      </c>
      <c r="H190" s="141"/>
      <c r="L190" s="139"/>
      <c r="M190" s="143"/>
      <c r="T190" s="144"/>
      <c r="AT190" s="141" t="s">
        <v>704</v>
      </c>
      <c r="AU190" s="141" t="s">
        <v>618</v>
      </c>
      <c r="AV190" s="145" t="s">
        <v>561</v>
      </c>
      <c r="AW190" s="145" t="s">
        <v>667</v>
      </c>
      <c r="AX190" s="145" t="s">
        <v>610</v>
      </c>
      <c r="AY190" s="141" t="s">
        <v>694</v>
      </c>
    </row>
    <row r="191" spans="2:51" s="6" customFormat="1" ht="15.75" customHeight="1">
      <c r="B191" s="146"/>
      <c r="D191" s="140" t="s">
        <v>704</v>
      </c>
      <c r="E191" s="147"/>
      <c r="F191" s="148" t="s">
        <v>776</v>
      </c>
      <c r="H191" s="149">
        <v>16.259</v>
      </c>
      <c r="L191" s="146"/>
      <c r="M191" s="150"/>
      <c r="T191" s="151"/>
      <c r="AT191" s="147" t="s">
        <v>704</v>
      </c>
      <c r="AU191" s="147" t="s">
        <v>618</v>
      </c>
      <c r="AV191" s="152" t="s">
        <v>618</v>
      </c>
      <c r="AW191" s="152" t="s">
        <v>667</v>
      </c>
      <c r="AX191" s="152" t="s">
        <v>610</v>
      </c>
      <c r="AY191" s="147" t="s">
        <v>694</v>
      </c>
    </row>
    <row r="192" spans="2:51" s="6" customFormat="1" ht="15.75" customHeight="1">
      <c r="B192" s="139"/>
      <c r="D192" s="140" t="s">
        <v>704</v>
      </c>
      <c r="E192" s="141"/>
      <c r="F192" s="142" t="s">
        <v>777</v>
      </c>
      <c r="H192" s="141"/>
      <c r="L192" s="139"/>
      <c r="M192" s="143"/>
      <c r="T192" s="144"/>
      <c r="AT192" s="141" t="s">
        <v>704</v>
      </c>
      <c r="AU192" s="141" t="s">
        <v>618</v>
      </c>
      <c r="AV192" s="145" t="s">
        <v>561</v>
      </c>
      <c r="AW192" s="145" t="s">
        <v>667</v>
      </c>
      <c r="AX192" s="145" t="s">
        <v>610</v>
      </c>
      <c r="AY192" s="141" t="s">
        <v>694</v>
      </c>
    </row>
    <row r="193" spans="2:51" s="6" customFormat="1" ht="15.75" customHeight="1">
      <c r="B193" s="146"/>
      <c r="D193" s="140" t="s">
        <v>704</v>
      </c>
      <c r="E193" s="147"/>
      <c r="F193" s="148" t="s">
        <v>778</v>
      </c>
      <c r="H193" s="149">
        <v>2.353</v>
      </c>
      <c r="L193" s="146"/>
      <c r="M193" s="150"/>
      <c r="T193" s="151"/>
      <c r="AT193" s="147" t="s">
        <v>704</v>
      </c>
      <c r="AU193" s="147" t="s">
        <v>618</v>
      </c>
      <c r="AV193" s="152" t="s">
        <v>618</v>
      </c>
      <c r="AW193" s="152" t="s">
        <v>667</v>
      </c>
      <c r="AX193" s="152" t="s">
        <v>610</v>
      </c>
      <c r="AY193" s="147" t="s">
        <v>694</v>
      </c>
    </row>
    <row r="194" spans="2:51" s="6" customFormat="1" ht="15.75" customHeight="1">
      <c r="B194" s="139"/>
      <c r="D194" s="140" t="s">
        <v>704</v>
      </c>
      <c r="E194" s="141"/>
      <c r="F194" s="142" t="s">
        <v>721</v>
      </c>
      <c r="H194" s="141"/>
      <c r="L194" s="139"/>
      <c r="M194" s="143"/>
      <c r="T194" s="144"/>
      <c r="AT194" s="141" t="s">
        <v>704</v>
      </c>
      <c r="AU194" s="141" t="s">
        <v>618</v>
      </c>
      <c r="AV194" s="145" t="s">
        <v>561</v>
      </c>
      <c r="AW194" s="145" t="s">
        <v>667</v>
      </c>
      <c r="AX194" s="145" t="s">
        <v>610</v>
      </c>
      <c r="AY194" s="141" t="s">
        <v>694</v>
      </c>
    </row>
    <row r="195" spans="2:51" s="6" customFormat="1" ht="15.75" customHeight="1">
      <c r="B195" s="139"/>
      <c r="D195" s="140" t="s">
        <v>704</v>
      </c>
      <c r="E195" s="141"/>
      <c r="F195" s="142" t="s">
        <v>763</v>
      </c>
      <c r="H195" s="141"/>
      <c r="L195" s="139"/>
      <c r="M195" s="143"/>
      <c r="T195" s="144"/>
      <c r="AT195" s="141" t="s">
        <v>704</v>
      </c>
      <c r="AU195" s="141" t="s">
        <v>618</v>
      </c>
      <c r="AV195" s="145" t="s">
        <v>561</v>
      </c>
      <c r="AW195" s="145" t="s">
        <v>667</v>
      </c>
      <c r="AX195" s="145" t="s">
        <v>610</v>
      </c>
      <c r="AY195" s="141" t="s">
        <v>694</v>
      </c>
    </row>
    <row r="196" spans="2:51" s="6" customFormat="1" ht="15.75" customHeight="1">
      <c r="B196" s="146"/>
      <c r="D196" s="140" t="s">
        <v>704</v>
      </c>
      <c r="E196" s="147"/>
      <c r="F196" s="148" t="s">
        <v>784</v>
      </c>
      <c r="H196" s="149">
        <v>8.063</v>
      </c>
      <c r="L196" s="146"/>
      <c r="M196" s="150"/>
      <c r="T196" s="151"/>
      <c r="AT196" s="147" t="s">
        <v>704</v>
      </c>
      <c r="AU196" s="147" t="s">
        <v>618</v>
      </c>
      <c r="AV196" s="152" t="s">
        <v>618</v>
      </c>
      <c r="AW196" s="152" t="s">
        <v>667</v>
      </c>
      <c r="AX196" s="152" t="s">
        <v>610</v>
      </c>
      <c r="AY196" s="147" t="s">
        <v>694</v>
      </c>
    </row>
    <row r="197" spans="2:51" s="6" customFormat="1" ht="15.75" customHeight="1">
      <c r="B197" s="153"/>
      <c r="D197" s="140" t="s">
        <v>704</v>
      </c>
      <c r="E197" s="154"/>
      <c r="F197" s="155" t="s">
        <v>706</v>
      </c>
      <c r="H197" s="156">
        <v>84.054</v>
      </c>
      <c r="L197" s="153"/>
      <c r="M197" s="157"/>
      <c r="T197" s="158"/>
      <c r="AT197" s="154" t="s">
        <v>704</v>
      </c>
      <c r="AU197" s="154" t="s">
        <v>618</v>
      </c>
      <c r="AV197" s="159" t="s">
        <v>700</v>
      </c>
      <c r="AW197" s="159" t="s">
        <v>667</v>
      </c>
      <c r="AX197" s="159" t="s">
        <v>561</v>
      </c>
      <c r="AY197" s="154" t="s">
        <v>694</v>
      </c>
    </row>
    <row r="198" spans="2:65" s="6" customFormat="1" ht="15.75" customHeight="1">
      <c r="B198" s="22"/>
      <c r="C198" s="125" t="s">
        <v>548</v>
      </c>
      <c r="D198" s="125" t="s">
        <v>696</v>
      </c>
      <c r="E198" s="126" t="s">
        <v>795</v>
      </c>
      <c r="F198" s="127" t="s">
        <v>796</v>
      </c>
      <c r="G198" s="128" t="s">
        <v>767</v>
      </c>
      <c r="H198" s="129">
        <v>84.054</v>
      </c>
      <c r="I198" s="130"/>
      <c r="J198" s="131">
        <f>ROUND($I$198*$H$198,2)</f>
        <v>0</v>
      </c>
      <c r="K198" s="127" t="s">
        <v>699</v>
      </c>
      <c r="L198" s="22"/>
      <c r="M198" s="132"/>
      <c r="N198" s="133" t="s">
        <v>581</v>
      </c>
      <c r="Q198" s="134">
        <v>0</v>
      </c>
      <c r="R198" s="134">
        <f>$Q$198*$H$198</f>
        <v>0</v>
      </c>
      <c r="S198" s="134">
        <v>0</v>
      </c>
      <c r="T198" s="135">
        <f>$S$198*$H$198</f>
        <v>0</v>
      </c>
      <c r="AR198" s="85" t="s">
        <v>700</v>
      </c>
      <c r="AT198" s="85" t="s">
        <v>696</v>
      </c>
      <c r="AU198" s="85" t="s">
        <v>618</v>
      </c>
      <c r="AY198" s="6" t="s">
        <v>694</v>
      </c>
      <c r="BE198" s="136">
        <f>IF($N$198="základní",$J$198,0)</f>
        <v>0</v>
      </c>
      <c r="BF198" s="136">
        <f>IF($N$198="snížená",$J$198,0)</f>
        <v>0</v>
      </c>
      <c r="BG198" s="136">
        <f>IF($N$198="zákl. přenesená",$J$198,0)</f>
        <v>0</v>
      </c>
      <c r="BH198" s="136">
        <f>IF($N$198="sníž. přenesená",$J$198,0)</f>
        <v>0</v>
      </c>
      <c r="BI198" s="136">
        <f>IF($N$198="nulová",$J$198,0)</f>
        <v>0</v>
      </c>
      <c r="BJ198" s="85" t="s">
        <v>561</v>
      </c>
      <c r="BK198" s="136">
        <f>ROUND($I$198*$H$198,2)</f>
        <v>0</v>
      </c>
      <c r="BL198" s="85" t="s">
        <v>700</v>
      </c>
      <c r="BM198" s="85" t="s">
        <v>797</v>
      </c>
    </row>
    <row r="199" spans="2:47" s="6" customFormat="1" ht="16.5" customHeight="1">
      <c r="B199" s="22"/>
      <c r="D199" s="137" t="s">
        <v>702</v>
      </c>
      <c r="F199" s="138" t="s">
        <v>796</v>
      </c>
      <c r="L199" s="22"/>
      <c r="M199" s="49"/>
      <c r="T199" s="50"/>
      <c r="AT199" s="6" t="s">
        <v>702</v>
      </c>
      <c r="AU199" s="6" t="s">
        <v>618</v>
      </c>
    </row>
    <row r="200" spans="2:51" s="6" customFormat="1" ht="15.75" customHeight="1">
      <c r="B200" s="139"/>
      <c r="D200" s="140" t="s">
        <v>704</v>
      </c>
      <c r="E200" s="141"/>
      <c r="F200" s="142" t="s">
        <v>770</v>
      </c>
      <c r="H200" s="141"/>
      <c r="L200" s="139"/>
      <c r="M200" s="143"/>
      <c r="T200" s="144"/>
      <c r="AT200" s="141" t="s">
        <v>704</v>
      </c>
      <c r="AU200" s="141" t="s">
        <v>618</v>
      </c>
      <c r="AV200" s="145" t="s">
        <v>561</v>
      </c>
      <c r="AW200" s="145" t="s">
        <v>667</v>
      </c>
      <c r="AX200" s="145" t="s">
        <v>610</v>
      </c>
      <c r="AY200" s="141" t="s">
        <v>694</v>
      </c>
    </row>
    <row r="201" spans="2:51" s="6" customFormat="1" ht="15.75" customHeight="1">
      <c r="B201" s="139"/>
      <c r="D201" s="140" t="s">
        <v>704</v>
      </c>
      <c r="E201" s="141"/>
      <c r="F201" s="142" t="s">
        <v>771</v>
      </c>
      <c r="H201" s="141"/>
      <c r="L201" s="139"/>
      <c r="M201" s="143"/>
      <c r="T201" s="144"/>
      <c r="AT201" s="141" t="s">
        <v>704</v>
      </c>
      <c r="AU201" s="141" t="s">
        <v>618</v>
      </c>
      <c r="AV201" s="145" t="s">
        <v>561</v>
      </c>
      <c r="AW201" s="145" t="s">
        <v>667</v>
      </c>
      <c r="AX201" s="145" t="s">
        <v>610</v>
      </c>
      <c r="AY201" s="141" t="s">
        <v>694</v>
      </c>
    </row>
    <row r="202" spans="2:51" s="6" customFormat="1" ht="15.75" customHeight="1">
      <c r="B202" s="146"/>
      <c r="D202" s="140" t="s">
        <v>704</v>
      </c>
      <c r="E202" s="147"/>
      <c r="F202" s="148" t="s">
        <v>772</v>
      </c>
      <c r="H202" s="149">
        <v>18.813</v>
      </c>
      <c r="L202" s="146"/>
      <c r="M202" s="150"/>
      <c r="T202" s="151"/>
      <c r="AT202" s="147" t="s">
        <v>704</v>
      </c>
      <c r="AU202" s="147" t="s">
        <v>618</v>
      </c>
      <c r="AV202" s="152" t="s">
        <v>618</v>
      </c>
      <c r="AW202" s="152" t="s">
        <v>667</v>
      </c>
      <c r="AX202" s="152" t="s">
        <v>610</v>
      </c>
      <c r="AY202" s="147" t="s">
        <v>694</v>
      </c>
    </row>
    <row r="203" spans="2:51" s="6" customFormat="1" ht="15.75" customHeight="1">
      <c r="B203" s="139"/>
      <c r="D203" s="140" t="s">
        <v>704</v>
      </c>
      <c r="E203" s="141"/>
      <c r="F203" s="142" t="s">
        <v>773</v>
      </c>
      <c r="H203" s="141"/>
      <c r="L203" s="139"/>
      <c r="M203" s="143"/>
      <c r="T203" s="144"/>
      <c r="AT203" s="141" t="s">
        <v>704</v>
      </c>
      <c r="AU203" s="141" t="s">
        <v>618</v>
      </c>
      <c r="AV203" s="145" t="s">
        <v>561</v>
      </c>
      <c r="AW203" s="145" t="s">
        <v>667</v>
      </c>
      <c r="AX203" s="145" t="s">
        <v>610</v>
      </c>
      <c r="AY203" s="141" t="s">
        <v>694</v>
      </c>
    </row>
    <row r="204" spans="2:51" s="6" customFormat="1" ht="15.75" customHeight="1">
      <c r="B204" s="146"/>
      <c r="D204" s="140" t="s">
        <v>704</v>
      </c>
      <c r="E204" s="147"/>
      <c r="F204" s="148" t="s">
        <v>774</v>
      </c>
      <c r="H204" s="149">
        <v>38.566</v>
      </c>
      <c r="L204" s="146"/>
      <c r="M204" s="150"/>
      <c r="T204" s="151"/>
      <c r="AT204" s="147" t="s">
        <v>704</v>
      </c>
      <c r="AU204" s="147" t="s">
        <v>618</v>
      </c>
      <c r="AV204" s="152" t="s">
        <v>618</v>
      </c>
      <c r="AW204" s="152" t="s">
        <v>667</v>
      </c>
      <c r="AX204" s="152" t="s">
        <v>610</v>
      </c>
      <c r="AY204" s="147" t="s">
        <v>694</v>
      </c>
    </row>
    <row r="205" spans="2:51" s="6" customFormat="1" ht="15.75" customHeight="1">
      <c r="B205" s="139"/>
      <c r="D205" s="140" t="s">
        <v>704</v>
      </c>
      <c r="E205" s="141"/>
      <c r="F205" s="142" t="s">
        <v>775</v>
      </c>
      <c r="H205" s="141"/>
      <c r="L205" s="139"/>
      <c r="M205" s="143"/>
      <c r="T205" s="144"/>
      <c r="AT205" s="141" t="s">
        <v>704</v>
      </c>
      <c r="AU205" s="141" t="s">
        <v>618</v>
      </c>
      <c r="AV205" s="145" t="s">
        <v>561</v>
      </c>
      <c r="AW205" s="145" t="s">
        <v>667</v>
      </c>
      <c r="AX205" s="145" t="s">
        <v>610</v>
      </c>
      <c r="AY205" s="141" t="s">
        <v>694</v>
      </c>
    </row>
    <row r="206" spans="2:51" s="6" customFormat="1" ht="15.75" customHeight="1">
      <c r="B206" s="146"/>
      <c r="D206" s="140" t="s">
        <v>704</v>
      </c>
      <c r="E206" s="147"/>
      <c r="F206" s="148" t="s">
        <v>776</v>
      </c>
      <c r="H206" s="149">
        <v>16.259</v>
      </c>
      <c r="L206" s="146"/>
      <c r="M206" s="150"/>
      <c r="T206" s="151"/>
      <c r="AT206" s="147" t="s">
        <v>704</v>
      </c>
      <c r="AU206" s="147" t="s">
        <v>618</v>
      </c>
      <c r="AV206" s="152" t="s">
        <v>618</v>
      </c>
      <c r="AW206" s="152" t="s">
        <v>667</v>
      </c>
      <c r="AX206" s="152" t="s">
        <v>610</v>
      </c>
      <c r="AY206" s="147" t="s">
        <v>694</v>
      </c>
    </row>
    <row r="207" spans="2:51" s="6" customFormat="1" ht="15.75" customHeight="1">
      <c r="B207" s="139"/>
      <c r="D207" s="140" t="s">
        <v>704</v>
      </c>
      <c r="E207" s="141"/>
      <c r="F207" s="142" t="s">
        <v>777</v>
      </c>
      <c r="H207" s="141"/>
      <c r="L207" s="139"/>
      <c r="M207" s="143"/>
      <c r="T207" s="144"/>
      <c r="AT207" s="141" t="s">
        <v>704</v>
      </c>
      <c r="AU207" s="141" t="s">
        <v>618</v>
      </c>
      <c r="AV207" s="145" t="s">
        <v>561</v>
      </c>
      <c r="AW207" s="145" t="s">
        <v>667</v>
      </c>
      <c r="AX207" s="145" t="s">
        <v>610</v>
      </c>
      <c r="AY207" s="141" t="s">
        <v>694</v>
      </c>
    </row>
    <row r="208" spans="2:51" s="6" customFormat="1" ht="15.75" customHeight="1">
      <c r="B208" s="146"/>
      <c r="D208" s="140" t="s">
        <v>704</v>
      </c>
      <c r="E208" s="147"/>
      <c r="F208" s="148" t="s">
        <v>778</v>
      </c>
      <c r="H208" s="149">
        <v>2.353</v>
      </c>
      <c r="L208" s="146"/>
      <c r="M208" s="150"/>
      <c r="T208" s="151"/>
      <c r="AT208" s="147" t="s">
        <v>704</v>
      </c>
      <c r="AU208" s="147" t="s">
        <v>618</v>
      </c>
      <c r="AV208" s="152" t="s">
        <v>618</v>
      </c>
      <c r="AW208" s="152" t="s">
        <v>667</v>
      </c>
      <c r="AX208" s="152" t="s">
        <v>610</v>
      </c>
      <c r="AY208" s="147" t="s">
        <v>694</v>
      </c>
    </row>
    <row r="209" spans="2:51" s="6" customFormat="1" ht="15.75" customHeight="1">
      <c r="B209" s="139"/>
      <c r="D209" s="140" t="s">
        <v>704</v>
      </c>
      <c r="E209" s="141"/>
      <c r="F209" s="142" t="s">
        <v>721</v>
      </c>
      <c r="H209" s="141"/>
      <c r="L209" s="139"/>
      <c r="M209" s="143"/>
      <c r="T209" s="144"/>
      <c r="AT209" s="141" t="s">
        <v>704</v>
      </c>
      <c r="AU209" s="141" t="s">
        <v>618</v>
      </c>
      <c r="AV209" s="145" t="s">
        <v>561</v>
      </c>
      <c r="AW209" s="145" t="s">
        <v>667</v>
      </c>
      <c r="AX209" s="145" t="s">
        <v>610</v>
      </c>
      <c r="AY209" s="141" t="s">
        <v>694</v>
      </c>
    </row>
    <row r="210" spans="2:51" s="6" customFormat="1" ht="15.75" customHeight="1">
      <c r="B210" s="139"/>
      <c r="D210" s="140" t="s">
        <v>704</v>
      </c>
      <c r="E210" s="141"/>
      <c r="F210" s="142" t="s">
        <v>763</v>
      </c>
      <c r="H210" s="141"/>
      <c r="L210" s="139"/>
      <c r="M210" s="143"/>
      <c r="T210" s="144"/>
      <c r="AT210" s="141" t="s">
        <v>704</v>
      </c>
      <c r="AU210" s="141" t="s">
        <v>618</v>
      </c>
      <c r="AV210" s="145" t="s">
        <v>561</v>
      </c>
      <c r="AW210" s="145" t="s">
        <v>667</v>
      </c>
      <c r="AX210" s="145" t="s">
        <v>610</v>
      </c>
      <c r="AY210" s="141" t="s">
        <v>694</v>
      </c>
    </row>
    <row r="211" spans="2:51" s="6" customFormat="1" ht="15.75" customHeight="1">
      <c r="B211" s="146"/>
      <c r="D211" s="140" t="s">
        <v>704</v>
      </c>
      <c r="E211" s="147"/>
      <c r="F211" s="148" t="s">
        <v>784</v>
      </c>
      <c r="H211" s="149">
        <v>8.063</v>
      </c>
      <c r="L211" s="146"/>
      <c r="M211" s="150"/>
      <c r="T211" s="151"/>
      <c r="AT211" s="147" t="s">
        <v>704</v>
      </c>
      <c r="AU211" s="147" t="s">
        <v>618</v>
      </c>
      <c r="AV211" s="152" t="s">
        <v>618</v>
      </c>
      <c r="AW211" s="152" t="s">
        <v>667</v>
      </c>
      <c r="AX211" s="152" t="s">
        <v>610</v>
      </c>
      <c r="AY211" s="147" t="s">
        <v>694</v>
      </c>
    </row>
    <row r="212" spans="2:51" s="6" customFormat="1" ht="15.75" customHeight="1">
      <c r="B212" s="153"/>
      <c r="D212" s="140" t="s">
        <v>704</v>
      </c>
      <c r="E212" s="154"/>
      <c r="F212" s="155" t="s">
        <v>706</v>
      </c>
      <c r="H212" s="156">
        <v>84.054</v>
      </c>
      <c r="L212" s="153"/>
      <c r="M212" s="157"/>
      <c r="T212" s="158"/>
      <c r="AT212" s="154" t="s">
        <v>704</v>
      </c>
      <c r="AU212" s="154" t="s">
        <v>618</v>
      </c>
      <c r="AV212" s="159" t="s">
        <v>700</v>
      </c>
      <c r="AW212" s="159" t="s">
        <v>667</v>
      </c>
      <c r="AX212" s="159" t="s">
        <v>561</v>
      </c>
      <c r="AY212" s="154" t="s">
        <v>694</v>
      </c>
    </row>
    <row r="213" spans="2:65" s="6" customFormat="1" ht="15.75" customHeight="1">
      <c r="B213" s="22"/>
      <c r="C213" s="125" t="s">
        <v>798</v>
      </c>
      <c r="D213" s="125" t="s">
        <v>696</v>
      </c>
      <c r="E213" s="126" t="s">
        <v>799</v>
      </c>
      <c r="F213" s="127" t="s">
        <v>800</v>
      </c>
      <c r="G213" s="128" t="s">
        <v>801</v>
      </c>
      <c r="H213" s="129">
        <v>134.486</v>
      </c>
      <c r="I213" s="130"/>
      <c r="J213" s="131">
        <f>ROUND($I$213*$H$213,2)</f>
        <v>0</v>
      </c>
      <c r="K213" s="127" t="s">
        <v>699</v>
      </c>
      <c r="L213" s="22"/>
      <c r="M213" s="132"/>
      <c r="N213" s="133" t="s">
        <v>581</v>
      </c>
      <c r="Q213" s="134">
        <v>0</v>
      </c>
      <c r="R213" s="134">
        <f>$Q$213*$H$213</f>
        <v>0</v>
      </c>
      <c r="S213" s="134">
        <v>0</v>
      </c>
      <c r="T213" s="135">
        <f>$S$213*$H$213</f>
        <v>0</v>
      </c>
      <c r="AR213" s="85" t="s">
        <v>700</v>
      </c>
      <c r="AT213" s="85" t="s">
        <v>696</v>
      </c>
      <c r="AU213" s="85" t="s">
        <v>618</v>
      </c>
      <c r="AY213" s="6" t="s">
        <v>694</v>
      </c>
      <c r="BE213" s="136">
        <f>IF($N$213="základní",$J$213,0)</f>
        <v>0</v>
      </c>
      <c r="BF213" s="136">
        <f>IF($N$213="snížená",$J$213,0)</f>
        <v>0</v>
      </c>
      <c r="BG213" s="136">
        <f>IF($N$213="zákl. přenesená",$J$213,0)</f>
        <v>0</v>
      </c>
      <c r="BH213" s="136">
        <f>IF($N$213="sníž. přenesená",$J$213,0)</f>
        <v>0</v>
      </c>
      <c r="BI213" s="136">
        <f>IF($N$213="nulová",$J$213,0)</f>
        <v>0</v>
      </c>
      <c r="BJ213" s="85" t="s">
        <v>561</v>
      </c>
      <c r="BK213" s="136">
        <f>ROUND($I$213*$H$213,2)</f>
        <v>0</v>
      </c>
      <c r="BL213" s="85" t="s">
        <v>700</v>
      </c>
      <c r="BM213" s="85" t="s">
        <v>802</v>
      </c>
    </row>
    <row r="214" spans="2:47" s="6" customFormat="1" ht="16.5" customHeight="1">
      <c r="B214" s="22"/>
      <c r="D214" s="137" t="s">
        <v>702</v>
      </c>
      <c r="F214" s="138" t="s">
        <v>803</v>
      </c>
      <c r="L214" s="22"/>
      <c r="M214" s="49"/>
      <c r="T214" s="50"/>
      <c r="AT214" s="6" t="s">
        <v>702</v>
      </c>
      <c r="AU214" s="6" t="s">
        <v>618</v>
      </c>
    </row>
    <row r="215" spans="2:51" s="6" customFormat="1" ht="15.75" customHeight="1">
      <c r="B215" s="139"/>
      <c r="D215" s="140" t="s">
        <v>704</v>
      </c>
      <c r="E215" s="141"/>
      <c r="F215" s="142" t="s">
        <v>770</v>
      </c>
      <c r="H215" s="141"/>
      <c r="L215" s="139"/>
      <c r="M215" s="143"/>
      <c r="T215" s="144"/>
      <c r="AT215" s="141" t="s">
        <v>704</v>
      </c>
      <c r="AU215" s="141" t="s">
        <v>618</v>
      </c>
      <c r="AV215" s="145" t="s">
        <v>561</v>
      </c>
      <c r="AW215" s="145" t="s">
        <v>667</v>
      </c>
      <c r="AX215" s="145" t="s">
        <v>610</v>
      </c>
      <c r="AY215" s="141" t="s">
        <v>694</v>
      </c>
    </row>
    <row r="216" spans="2:51" s="6" customFormat="1" ht="15.75" customHeight="1">
      <c r="B216" s="139"/>
      <c r="D216" s="140" t="s">
        <v>704</v>
      </c>
      <c r="E216" s="141"/>
      <c r="F216" s="142" t="s">
        <v>771</v>
      </c>
      <c r="H216" s="141"/>
      <c r="L216" s="139"/>
      <c r="M216" s="143"/>
      <c r="T216" s="144"/>
      <c r="AT216" s="141" t="s">
        <v>704</v>
      </c>
      <c r="AU216" s="141" t="s">
        <v>618</v>
      </c>
      <c r="AV216" s="145" t="s">
        <v>561</v>
      </c>
      <c r="AW216" s="145" t="s">
        <v>667</v>
      </c>
      <c r="AX216" s="145" t="s">
        <v>610</v>
      </c>
      <c r="AY216" s="141" t="s">
        <v>694</v>
      </c>
    </row>
    <row r="217" spans="2:51" s="6" customFormat="1" ht="15.75" customHeight="1">
      <c r="B217" s="146"/>
      <c r="D217" s="140" t="s">
        <v>704</v>
      </c>
      <c r="E217" s="147"/>
      <c r="F217" s="148" t="s">
        <v>772</v>
      </c>
      <c r="H217" s="149">
        <v>18.813</v>
      </c>
      <c r="L217" s="146"/>
      <c r="M217" s="150"/>
      <c r="T217" s="151"/>
      <c r="AT217" s="147" t="s">
        <v>704</v>
      </c>
      <c r="AU217" s="147" t="s">
        <v>618</v>
      </c>
      <c r="AV217" s="152" t="s">
        <v>618</v>
      </c>
      <c r="AW217" s="152" t="s">
        <v>667</v>
      </c>
      <c r="AX217" s="152" t="s">
        <v>610</v>
      </c>
      <c r="AY217" s="147" t="s">
        <v>694</v>
      </c>
    </row>
    <row r="218" spans="2:51" s="6" customFormat="1" ht="15.75" customHeight="1">
      <c r="B218" s="139"/>
      <c r="D218" s="140" t="s">
        <v>704</v>
      </c>
      <c r="E218" s="141"/>
      <c r="F218" s="142" t="s">
        <v>773</v>
      </c>
      <c r="H218" s="141"/>
      <c r="L218" s="139"/>
      <c r="M218" s="143"/>
      <c r="T218" s="144"/>
      <c r="AT218" s="141" t="s">
        <v>704</v>
      </c>
      <c r="AU218" s="141" t="s">
        <v>618</v>
      </c>
      <c r="AV218" s="145" t="s">
        <v>561</v>
      </c>
      <c r="AW218" s="145" t="s">
        <v>667</v>
      </c>
      <c r="AX218" s="145" t="s">
        <v>610</v>
      </c>
      <c r="AY218" s="141" t="s">
        <v>694</v>
      </c>
    </row>
    <row r="219" spans="2:51" s="6" customFormat="1" ht="15.75" customHeight="1">
      <c r="B219" s="146"/>
      <c r="D219" s="140" t="s">
        <v>704</v>
      </c>
      <c r="E219" s="147"/>
      <c r="F219" s="148" t="s">
        <v>774</v>
      </c>
      <c r="H219" s="149">
        <v>38.566</v>
      </c>
      <c r="L219" s="146"/>
      <c r="M219" s="150"/>
      <c r="T219" s="151"/>
      <c r="AT219" s="147" t="s">
        <v>704</v>
      </c>
      <c r="AU219" s="147" t="s">
        <v>618</v>
      </c>
      <c r="AV219" s="152" t="s">
        <v>618</v>
      </c>
      <c r="AW219" s="152" t="s">
        <v>667</v>
      </c>
      <c r="AX219" s="152" t="s">
        <v>610</v>
      </c>
      <c r="AY219" s="147" t="s">
        <v>694</v>
      </c>
    </row>
    <row r="220" spans="2:51" s="6" customFormat="1" ht="15.75" customHeight="1">
      <c r="B220" s="139"/>
      <c r="D220" s="140" t="s">
        <v>704</v>
      </c>
      <c r="E220" s="141"/>
      <c r="F220" s="142" t="s">
        <v>775</v>
      </c>
      <c r="H220" s="141"/>
      <c r="L220" s="139"/>
      <c r="M220" s="143"/>
      <c r="T220" s="144"/>
      <c r="AT220" s="141" t="s">
        <v>704</v>
      </c>
      <c r="AU220" s="141" t="s">
        <v>618</v>
      </c>
      <c r="AV220" s="145" t="s">
        <v>561</v>
      </c>
      <c r="AW220" s="145" t="s">
        <v>667</v>
      </c>
      <c r="AX220" s="145" t="s">
        <v>610</v>
      </c>
      <c r="AY220" s="141" t="s">
        <v>694</v>
      </c>
    </row>
    <row r="221" spans="2:51" s="6" customFormat="1" ht="15.75" customHeight="1">
      <c r="B221" s="146"/>
      <c r="D221" s="140" t="s">
        <v>704</v>
      </c>
      <c r="E221" s="147"/>
      <c r="F221" s="148" t="s">
        <v>776</v>
      </c>
      <c r="H221" s="149">
        <v>16.259</v>
      </c>
      <c r="L221" s="146"/>
      <c r="M221" s="150"/>
      <c r="T221" s="151"/>
      <c r="AT221" s="147" t="s">
        <v>704</v>
      </c>
      <c r="AU221" s="147" t="s">
        <v>618</v>
      </c>
      <c r="AV221" s="152" t="s">
        <v>618</v>
      </c>
      <c r="AW221" s="152" t="s">
        <v>667</v>
      </c>
      <c r="AX221" s="152" t="s">
        <v>610</v>
      </c>
      <c r="AY221" s="147" t="s">
        <v>694</v>
      </c>
    </row>
    <row r="222" spans="2:51" s="6" customFormat="1" ht="15.75" customHeight="1">
      <c r="B222" s="139"/>
      <c r="D222" s="140" t="s">
        <v>704</v>
      </c>
      <c r="E222" s="141"/>
      <c r="F222" s="142" t="s">
        <v>777</v>
      </c>
      <c r="H222" s="141"/>
      <c r="L222" s="139"/>
      <c r="M222" s="143"/>
      <c r="T222" s="144"/>
      <c r="AT222" s="141" t="s">
        <v>704</v>
      </c>
      <c r="AU222" s="141" t="s">
        <v>618</v>
      </c>
      <c r="AV222" s="145" t="s">
        <v>561</v>
      </c>
      <c r="AW222" s="145" t="s">
        <v>667</v>
      </c>
      <c r="AX222" s="145" t="s">
        <v>610</v>
      </c>
      <c r="AY222" s="141" t="s">
        <v>694</v>
      </c>
    </row>
    <row r="223" spans="2:51" s="6" customFormat="1" ht="15.75" customHeight="1">
      <c r="B223" s="146"/>
      <c r="D223" s="140" t="s">
        <v>704</v>
      </c>
      <c r="E223" s="147"/>
      <c r="F223" s="148" t="s">
        <v>778</v>
      </c>
      <c r="H223" s="149">
        <v>2.353</v>
      </c>
      <c r="L223" s="146"/>
      <c r="M223" s="150"/>
      <c r="T223" s="151"/>
      <c r="AT223" s="147" t="s">
        <v>704</v>
      </c>
      <c r="AU223" s="147" t="s">
        <v>618</v>
      </c>
      <c r="AV223" s="152" t="s">
        <v>618</v>
      </c>
      <c r="AW223" s="152" t="s">
        <v>667</v>
      </c>
      <c r="AX223" s="152" t="s">
        <v>610</v>
      </c>
      <c r="AY223" s="147" t="s">
        <v>694</v>
      </c>
    </row>
    <row r="224" spans="2:51" s="6" customFormat="1" ht="15.75" customHeight="1">
      <c r="B224" s="139"/>
      <c r="D224" s="140" t="s">
        <v>704</v>
      </c>
      <c r="E224" s="141"/>
      <c r="F224" s="142" t="s">
        <v>721</v>
      </c>
      <c r="H224" s="141"/>
      <c r="L224" s="139"/>
      <c r="M224" s="143"/>
      <c r="T224" s="144"/>
      <c r="AT224" s="141" t="s">
        <v>704</v>
      </c>
      <c r="AU224" s="141" t="s">
        <v>618</v>
      </c>
      <c r="AV224" s="145" t="s">
        <v>561</v>
      </c>
      <c r="AW224" s="145" t="s">
        <v>667</v>
      </c>
      <c r="AX224" s="145" t="s">
        <v>610</v>
      </c>
      <c r="AY224" s="141" t="s">
        <v>694</v>
      </c>
    </row>
    <row r="225" spans="2:51" s="6" customFormat="1" ht="15.75" customHeight="1">
      <c r="B225" s="139"/>
      <c r="D225" s="140" t="s">
        <v>704</v>
      </c>
      <c r="E225" s="141"/>
      <c r="F225" s="142" t="s">
        <v>763</v>
      </c>
      <c r="H225" s="141"/>
      <c r="L225" s="139"/>
      <c r="M225" s="143"/>
      <c r="T225" s="144"/>
      <c r="AT225" s="141" t="s">
        <v>704</v>
      </c>
      <c r="AU225" s="141" t="s">
        <v>618</v>
      </c>
      <c r="AV225" s="145" t="s">
        <v>561</v>
      </c>
      <c r="AW225" s="145" t="s">
        <v>667</v>
      </c>
      <c r="AX225" s="145" t="s">
        <v>610</v>
      </c>
      <c r="AY225" s="141" t="s">
        <v>694</v>
      </c>
    </row>
    <row r="226" spans="2:51" s="6" customFormat="1" ht="15.75" customHeight="1">
      <c r="B226" s="146"/>
      <c r="D226" s="140" t="s">
        <v>704</v>
      </c>
      <c r="E226" s="147"/>
      <c r="F226" s="148" t="s">
        <v>784</v>
      </c>
      <c r="H226" s="149">
        <v>8.063</v>
      </c>
      <c r="L226" s="146"/>
      <c r="M226" s="150"/>
      <c r="T226" s="151"/>
      <c r="AT226" s="147" t="s">
        <v>704</v>
      </c>
      <c r="AU226" s="147" t="s">
        <v>618</v>
      </c>
      <c r="AV226" s="152" t="s">
        <v>618</v>
      </c>
      <c r="AW226" s="152" t="s">
        <v>667</v>
      </c>
      <c r="AX226" s="152" t="s">
        <v>610</v>
      </c>
      <c r="AY226" s="147" t="s">
        <v>694</v>
      </c>
    </row>
    <row r="227" spans="2:51" s="6" customFormat="1" ht="15.75" customHeight="1">
      <c r="B227" s="153"/>
      <c r="D227" s="140" t="s">
        <v>704</v>
      </c>
      <c r="E227" s="154"/>
      <c r="F227" s="155" t="s">
        <v>706</v>
      </c>
      <c r="H227" s="156">
        <v>84.054</v>
      </c>
      <c r="L227" s="153"/>
      <c r="M227" s="157"/>
      <c r="T227" s="158"/>
      <c r="AT227" s="154" t="s">
        <v>704</v>
      </c>
      <c r="AU227" s="154" t="s">
        <v>618</v>
      </c>
      <c r="AV227" s="159" t="s">
        <v>700</v>
      </c>
      <c r="AW227" s="159" t="s">
        <v>667</v>
      </c>
      <c r="AX227" s="159" t="s">
        <v>561</v>
      </c>
      <c r="AY227" s="154" t="s">
        <v>694</v>
      </c>
    </row>
    <row r="228" spans="2:51" s="6" customFormat="1" ht="15.75" customHeight="1">
      <c r="B228" s="146"/>
      <c r="D228" s="140" t="s">
        <v>704</v>
      </c>
      <c r="F228" s="148" t="s">
        <v>804</v>
      </c>
      <c r="H228" s="149">
        <v>134.486</v>
      </c>
      <c r="L228" s="146"/>
      <c r="M228" s="150"/>
      <c r="T228" s="151"/>
      <c r="AT228" s="147" t="s">
        <v>704</v>
      </c>
      <c r="AU228" s="147" t="s">
        <v>618</v>
      </c>
      <c r="AV228" s="152" t="s">
        <v>618</v>
      </c>
      <c r="AW228" s="152" t="s">
        <v>610</v>
      </c>
      <c r="AX228" s="152" t="s">
        <v>561</v>
      </c>
      <c r="AY228" s="147" t="s">
        <v>694</v>
      </c>
    </row>
    <row r="229" spans="2:65" s="6" customFormat="1" ht="15.75" customHeight="1">
      <c r="B229" s="22"/>
      <c r="C229" s="125" t="s">
        <v>805</v>
      </c>
      <c r="D229" s="125" t="s">
        <v>696</v>
      </c>
      <c r="E229" s="126" t="s">
        <v>806</v>
      </c>
      <c r="F229" s="127" t="s">
        <v>807</v>
      </c>
      <c r="G229" s="128" t="s">
        <v>639</v>
      </c>
      <c r="H229" s="129">
        <v>398.075</v>
      </c>
      <c r="I229" s="130"/>
      <c r="J229" s="131">
        <f>ROUND($I$229*$H$229,2)</f>
        <v>0</v>
      </c>
      <c r="K229" s="127" t="s">
        <v>699</v>
      </c>
      <c r="L229" s="22"/>
      <c r="M229" s="132"/>
      <c r="N229" s="133" t="s">
        <v>581</v>
      </c>
      <c r="Q229" s="134">
        <v>0</v>
      </c>
      <c r="R229" s="134">
        <f>$Q$229*$H$229</f>
        <v>0</v>
      </c>
      <c r="S229" s="134">
        <v>0</v>
      </c>
      <c r="T229" s="135">
        <f>$S$229*$H$229</f>
        <v>0</v>
      </c>
      <c r="AR229" s="85" t="s">
        <v>700</v>
      </c>
      <c r="AT229" s="85" t="s">
        <v>696</v>
      </c>
      <c r="AU229" s="85" t="s">
        <v>618</v>
      </c>
      <c r="AY229" s="6" t="s">
        <v>694</v>
      </c>
      <c r="BE229" s="136">
        <f>IF($N$229="základní",$J$229,0)</f>
        <v>0</v>
      </c>
      <c r="BF229" s="136">
        <f>IF($N$229="snížená",$J$229,0)</f>
        <v>0</v>
      </c>
      <c r="BG229" s="136">
        <f>IF($N$229="zákl. přenesená",$J$229,0)</f>
        <v>0</v>
      </c>
      <c r="BH229" s="136">
        <f>IF($N$229="sníž. přenesená",$J$229,0)</f>
        <v>0</v>
      </c>
      <c r="BI229" s="136">
        <f>IF($N$229="nulová",$J$229,0)</f>
        <v>0</v>
      </c>
      <c r="BJ229" s="85" t="s">
        <v>561</v>
      </c>
      <c r="BK229" s="136">
        <f>ROUND($I$229*$H$229,2)</f>
        <v>0</v>
      </c>
      <c r="BL229" s="85" t="s">
        <v>700</v>
      </c>
      <c r="BM229" s="85" t="s">
        <v>808</v>
      </c>
    </row>
    <row r="230" spans="2:47" s="6" customFormat="1" ht="16.5" customHeight="1">
      <c r="B230" s="22"/>
      <c r="D230" s="137" t="s">
        <v>702</v>
      </c>
      <c r="F230" s="138" t="s">
        <v>807</v>
      </c>
      <c r="L230" s="22"/>
      <c r="M230" s="49"/>
      <c r="T230" s="50"/>
      <c r="AT230" s="6" t="s">
        <v>702</v>
      </c>
      <c r="AU230" s="6" t="s">
        <v>618</v>
      </c>
    </row>
    <row r="231" spans="2:51" s="6" customFormat="1" ht="15.75" customHeight="1">
      <c r="B231" s="139"/>
      <c r="D231" s="140" t="s">
        <v>704</v>
      </c>
      <c r="E231" s="141"/>
      <c r="F231" s="142" t="s">
        <v>750</v>
      </c>
      <c r="H231" s="141"/>
      <c r="L231" s="139"/>
      <c r="M231" s="143"/>
      <c r="T231" s="144"/>
      <c r="AT231" s="141" t="s">
        <v>704</v>
      </c>
      <c r="AU231" s="141" t="s">
        <v>618</v>
      </c>
      <c r="AV231" s="145" t="s">
        <v>561</v>
      </c>
      <c r="AW231" s="145" t="s">
        <v>667</v>
      </c>
      <c r="AX231" s="145" t="s">
        <v>610</v>
      </c>
      <c r="AY231" s="141" t="s">
        <v>694</v>
      </c>
    </row>
    <row r="232" spans="2:51" s="6" customFormat="1" ht="15.75" customHeight="1">
      <c r="B232" s="139"/>
      <c r="D232" s="140" t="s">
        <v>704</v>
      </c>
      <c r="E232" s="141"/>
      <c r="F232" s="142" t="s">
        <v>721</v>
      </c>
      <c r="H232" s="141"/>
      <c r="L232" s="139"/>
      <c r="M232" s="143"/>
      <c r="T232" s="144"/>
      <c r="AT232" s="141" t="s">
        <v>704</v>
      </c>
      <c r="AU232" s="141" t="s">
        <v>618</v>
      </c>
      <c r="AV232" s="145" t="s">
        <v>561</v>
      </c>
      <c r="AW232" s="145" t="s">
        <v>667</v>
      </c>
      <c r="AX232" s="145" t="s">
        <v>610</v>
      </c>
      <c r="AY232" s="141" t="s">
        <v>694</v>
      </c>
    </row>
    <row r="233" spans="2:51" s="6" customFormat="1" ht="15.75" customHeight="1">
      <c r="B233" s="146"/>
      <c r="D233" s="140" t="s">
        <v>704</v>
      </c>
      <c r="E233" s="147"/>
      <c r="F233" s="148" t="s">
        <v>809</v>
      </c>
      <c r="H233" s="149">
        <v>16.125</v>
      </c>
      <c r="L233" s="146"/>
      <c r="M233" s="150"/>
      <c r="T233" s="151"/>
      <c r="AT233" s="147" t="s">
        <v>704</v>
      </c>
      <c r="AU233" s="147" t="s">
        <v>618</v>
      </c>
      <c r="AV233" s="152" t="s">
        <v>618</v>
      </c>
      <c r="AW233" s="152" t="s">
        <v>667</v>
      </c>
      <c r="AX233" s="152" t="s">
        <v>610</v>
      </c>
      <c r="AY233" s="147" t="s">
        <v>694</v>
      </c>
    </row>
    <row r="234" spans="2:51" s="6" customFormat="1" ht="15.75" customHeight="1">
      <c r="B234" s="139"/>
      <c r="D234" s="140" t="s">
        <v>704</v>
      </c>
      <c r="E234" s="141"/>
      <c r="F234" s="142" t="s">
        <v>810</v>
      </c>
      <c r="H234" s="141"/>
      <c r="L234" s="139"/>
      <c r="M234" s="143"/>
      <c r="T234" s="144"/>
      <c r="AT234" s="141" t="s">
        <v>704</v>
      </c>
      <c r="AU234" s="141" t="s">
        <v>618</v>
      </c>
      <c r="AV234" s="145" t="s">
        <v>561</v>
      </c>
      <c r="AW234" s="145" t="s">
        <v>667</v>
      </c>
      <c r="AX234" s="145" t="s">
        <v>610</v>
      </c>
      <c r="AY234" s="141" t="s">
        <v>694</v>
      </c>
    </row>
    <row r="235" spans="2:51" s="6" customFormat="1" ht="15.75" customHeight="1">
      <c r="B235" s="146"/>
      <c r="D235" s="140" t="s">
        <v>704</v>
      </c>
      <c r="E235" s="147"/>
      <c r="F235" s="148" t="s">
        <v>642</v>
      </c>
      <c r="H235" s="149">
        <v>232.875</v>
      </c>
      <c r="L235" s="146"/>
      <c r="M235" s="150"/>
      <c r="T235" s="151"/>
      <c r="AT235" s="147" t="s">
        <v>704</v>
      </c>
      <c r="AU235" s="147" t="s">
        <v>618</v>
      </c>
      <c r="AV235" s="152" t="s">
        <v>618</v>
      </c>
      <c r="AW235" s="152" t="s">
        <v>667</v>
      </c>
      <c r="AX235" s="152" t="s">
        <v>610</v>
      </c>
      <c r="AY235" s="147" t="s">
        <v>694</v>
      </c>
    </row>
    <row r="236" spans="2:51" s="6" customFormat="1" ht="15.75" customHeight="1">
      <c r="B236" s="139"/>
      <c r="D236" s="140" t="s">
        <v>704</v>
      </c>
      <c r="E236" s="141"/>
      <c r="F236" s="142" t="s">
        <v>777</v>
      </c>
      <c r="H236" s="141"/>
      <c r="L236" s="139"/>
      <c r="M236" s="143"/>
      <c r="T236" s="144"/>
      <c r="AT236" s="141" t="s">
        <v>704</v>
      </c>
      <c r="AU236" s="141" t="s">
        <v>618</v>
      </c>
      <c r="AV236" s="145" t="s">
        <v>561</v>
      </c>
      <c r="AW236" s="145" t="s">
        <v>667</v>
      </c>
      <c r="AX236" s="145" t="s">
        <v>610</v>
      </c>
      <c r="AY236" s="141" t="s">
        <v>694</v>
      </c>
    </row>
    <row r="237" spans="2:51" s="6" customFormat="1" ht="15.75" customHeight="1">
      <c r="B237" s="146"/>
      <c r="D237" s="140" t="s">
        <v>704</v>
      </c>
      <c r="E237" s="147"/>
      <c r="F237" s="148" t="s">
        <v>646</v>
      </c>
      <c r="H237" s="149">
        <v>9.41</v>
      </c>
      <c r="L237" s="146"/>
      <c r="M237" s="150"/>
      <c r="T237" s="151"/>
      <c r="AT237" s="147" t="s">
        <v>704</v>
      </c>
      <c r="AU237" s="147" t="s">
        <v>618</v>
      </c>
      <c r="AV237" s="152" t="s">
        <v>618</v>
      </c>
      <c r="AW237" s="152" t="s">
        <v>667</v>
      </c>
      <c r="AX237" s="152" t="s">
        <v>610</v>
      </c>
      <c r="AY237" s="147" t="s">
        <v>694</v>
      </c>
    </row>
    <row r="238" spans="2:51" s="6" customFormat="1" ht="15.75" customHeight="1">
      <c r="B238" s="139"/>
      <c r="D238" s="140" t="s">
        <v>704</v>
      </c>
      <c r="E238" s="141"/>
      <c r="F238" s="142" t="s">
        <v>732</v>
      </c>
      <c r="H238" s="141"/>
      <c r="L238" s="139"/>
      <c r="M238" s="143"/>
      <c r="T238" s="144"/>
      <c r="AT238" s="141" t="s">
        <v>704</v>
      </c>
      <c r="AU238" s="141" t="s">
        <v>618</v>
      </c>
      <c r="AV238" s="145" t="s">
        <v>561</v>
      </c>
      <c r="AW238" s="145" t="s">
        <v>667</v>
      </c>
      <c r="AX238" s="145" t="s">
        <v>610</v>
      </c>
      <c r="AY238" s="141" t="s">
        <v>694</v>
      </c>
    </row>
    <row r="239" spans="2:51" s="6" customFormat="1" ht="15.75" customHeight="1">
      <c r="B239" s="146"/>
      <c r="D239" s="140" t="s">
        <v>704</v>
      </c>
      <c r="E239" s="147"/>
      <c r="F239" s="148" t="s">
        <v>649</v>
      </c>
      <c r="H239" s="149">
        <v>85.1</v>
      </c>
      <c r="L239" s="146"/>
      <c r="M239" s="150"/>
      <c r="T239" s="151"/>
      <c r="AT239" s="147" t="s">
        <v>704</v>
      </c>
      <c r="AU239" s="147" t="s">
        <v>618</v>
      </c>
      <c r="AV239" s="152" t="s">
        <v>618</v>
      </c>
      <c r="AW239" s="152" t="s">
        <v>667</v>
      </c>
      <c r="AX239" s="152" t="s">
        <v>610</v>
      </c>
      <c r="AY239" s="147" t="s">
        <v>694</v>
      </c>
    </row>
    <row r="240" spans="2:51" s="6" customFormat="1" ht="15.75" customHeight="1">
      <c r="B240" s="139"/>
      <c r="D240" s="140" t="s">
        <v>704</v>
      </c>
      <c r="E240" s="141"/>
      <c r="F240" s="142" t="s">
        <v>705</v>
      </c>
      <c r="H240" s="141"/>
      <c r="L240" s="139"/>
      <c r="M240" s="143"/>
      <c r="T240" s="144"/>
      <c r="AT240" s="141" t="s">
        <v>704</v>
      </c>
      <c r="AU240" s="141" t="s">
        <v>618</v>
      </c>
      <c r="AV240" s="145" t="s">
        <v>561</v>
      </c>
      <c r="AW240" s="145" t="s">
        <v>667</v>
      </c>
      <c r="AX240" s="145" t="s">
        <v>610</v>
      </c>
      <c r="AY240" s="141" t="s">
        <v>694</v>
      </c>
    </row>
    <row r="241" spans="2:51" s="6" customFormat="1" ht="15.75" customHeight="1">
      <c r="B241" s="146"/>
      <c r="D241" s="140" t="s">
        <v>704</v>
      </c>
      <c r="E241" s="147"/>
      <c r="F241" s="148" t="s">
        <v>652</v>
      </c>
      <c r="H241" s="149">
        <v>10.9</v>
      </c>
      <c r="L241" s="146"/>
      <c r="M241" s="150"/>
      <c r="T241" s="151"/>
      <c r="AT241" s="147" t="s">
        <v>704</v>
      </c>
      <c r="AU241" s="147" t="s">
        <v>618</v>
      </c>
      <c r="AV241" s="152" t="s">
        <v>618</v>
      </c>
      <c r="AW241" s="152" t="s">
        <v>667</v>
      </c>
      <c r="AX241" s="152" t="s">
        <v>610</v>
      </c>
      <c r="AY241" s="147" t="s">
        <v>694</v>
      </c>
    </row>
    <row r="242" spans="2:51" s="6" customFormat="1" ht="15.75" customHeight="1">
      <c r="B242" s="139"/>
      <c r="D242" s="140" t="s">
        <v>704</v>
      </c>
      <c r="E242" s="141"/>
      <c r="F242" s="142" t="s">
        <v>743</v>
      </c>
      <c r="H242" s="141"/>
      <c r="L242" s="139"/>
      <c r="M242" s="143"/>
      <c r="T242" s="144"/>
      <c r="AT242" s="141" t="s">
        <v>704</v>
      </c>
      <c r="AU242" s="141" t="s">
        <v>618</v>
      </c>
      <c r="AV242" s="145" t="s">
        <v>561</v>
      </c>
      <c r="AW242" s="145" t="s">
        <v>667</v>
      </c>
      <c r="AX242" s="145" t="s">
        <v>610</v>
      </c>
      <c r="AY242" s="141" t="s">
        <v>694</v>
      </c>
    </row>
    <row r="243" spans="2:51" s="6" customFormat="1" ht="15.75" customHeight="1">
      <c r="B243" s="146"/>
      <c r="D243" s="140" t="s">
        <v>704</v>
      </c>
      <c r="E243" s="147"/>
      <c r="F243" s="148" t="s">
        <v>811</v>
      </c>
      <c r="H243" s="149">
        <v>3.6</v>
      </c>
      <c r="L243" s="146"/>
      <c r="M243" s="150"/>
      <c r="T243" s="151"/>
      <c r="AT243" s="147" t="s">
        <v>704</v>
      </c>
      <c r="AU243" s="147" t="s">
        <v>618</v>
      </c>
      <c r="AV243" s="152" t="s">
        <v>618</v>
      </c>
      <c r="AW243" s="152" t="s">
        <v>667</v>
      </c>
      <c r="AX243" s="152" t="s">
        <v>610</v>
      </c>
      <c r="AY243" s="147" t="s">
        <v>694</v>
      </c>
    </row>
    <row r="244" spans="2:51" s="6" customFormat="1" ht="15.75" customHeight="1">
      <c r="B244" s="139"/>
      <c r="D244" s="140" t="s">
        <v>704</v>
      </c>
      <c r="E244" s="141"/>
      <c r="F244" s="142" t="s">
        <v>721</v>
      </c>
      <c r="H244" s="141"/>
      <c r="L244" s="139"/>
      <c r="M244" s="143"/>
      <c r="T244" s="144"/>
      <c r="AT244" s="141" t="s">
        <v>704</v>
      </c>
      <c r="AU244" s="141" t="s">
        <v>618</v>
      </c>
      <c r="AV244" s="145" t="s">
        <v>561</v>
      </c>
      <c r="AW244" s="145" t="s">
        <v>667</v>
      </c>
      <c r="AX244" s="145" t="s">
        <v>610</v>
      </c>
      <c r="AY244" s="141" t="s">
        <v>694</v>
      </c>
    </row>
    <row r="245" spans="2:51" s="6" customFormat="1" ht="15.75" customHeight="1">
      <c r="B245" s="139"/>
      <c r="D245" s="140" t="s">
        <v>704</v>
      </c>
      <c r="E245" s="141"/>
      <c r="F245" s="142" t="s">
        <v>763</v>
      </c>
      <c r="H245" s="141"/>
      <c r="L245" s="139"/>
      <c r="M245" s="143"/>
      <c r="T245" s="144"/>
      <c r="AT245" s="141" t="s">
        <v>704</v>
      </c>
      <c r="AU245" s="141" t="s">
        <v>618</v>
      </c>
      <c r="AV245" s="145" t="s">
        <v>561</v>
      </c>
      <c r="AW245" s="145" t="s">
        <v>667</v>
      </c>
      <c r="AX245" s="145" t="s">
        <v>610</v>
      </c>
      <c r="AY245" s="141" t="s">
        <v>694</v>
      </c>
    </row>
    <row r="246" spans="2:51" s="6" customFormat="1" ht="15.75" customHeight="1">
      <c r="B246" s="146"/>
      <c r="D246" s="140" t="s">
        <v>704</v>
      </c>
      <c r="E246" s="147"/>
      <c r="F246" s="148" t="s">
        <v>809</v>
      </c>
      <c r="H246" s="149">
        <v>16.125</v>
      </c>
      <c r="L246" s="146"/>
      <c r="M246" s="150"/>
      <c r="T246" s="151"/>
      <c r="AT246" s="147" t="s">
        <v>704</v>
      </c>
      <c r="AU246" s="147" t="s">
        <v>618</v>
      </c>
      <c r="AV246" s="152" t="s">
        <v>618</v>
      </c>
      <c r="AW246" s="152" t="s">
        <v>667</v>
      </c>
      <c r="AX246" s="152" t="s">
        <v>610</v>
      </c>
      <c r="AY246" s="147" t="s">
        <v>694</v>
      </c>
    </row>
    <row r="247" spans="2:51" s="6" customFormat="1" ht="15.75" customHeight="1">
      <c r="B247" s="139"/>
      <c r="D247" s="140" t="s">
        <v>704</v>
      </c>
      <c r="E247" s="141"/>
      <c r="F247" s="142" t="s">
        <v>711</v>
      </c>
      <c r="H247" s="141"/>
      <c r="L247" s="139"/>
      <c r="M247" s="143"/>
      <c r="T247" s="144"/>
      <c r="AT247" s="141" t="s">
        <v>704</v>
      </c>
      <c r="AU247" s="141" t="s">
        <v>618</v>
      </c>
      <c r="AV247" s="145" t="s">
        <v>561</v>
      </c>
      <c r="AW247" s="145" t="s">
        <v>667</v>
      </c>
      <c r="AX247" s="145" t="s">
        <v>610</v>
      </c>
      <c r="AY247" s="141" t="s">
        <v>694</v>
      </c>
    </row>
    <row r="248" spans="2:51" s="6" customFormat="1" ht="15.75" customHeight="1">
      <c r="B248" s="146"/>
      <c r="D248" s="140" t="s">
        <v>704</v>
      </c>
      <c r="E248" s="147"/>
      <c r="F248" s="148" t="s">
        <v>655</v>
      </c>
      <c r="H248" s="149">
        <v>23.94</v>
      </c>
      <c r="L248" s="146"/>
      <c r="M248" s="150"/>
      <c r="T248" s="151"/>
      <c r="AT248" s="147" t="s">
        <v>704</v>
      </c>
      <c r="AU248" s="147" t="s">
        <v>618</v>
      </c>
      <c r="AV248" s="152" t="s">
        <v>618</v>
      </c>
      <c r="AW248" s="152" t="s">
        <v>667</v>
      </c>
      <c r="AX248" s="152" t="s">
        <v>610</v>
      </c>
      <c r="AY248" s="147" t="s">
        <v>694</v>
      </c>
    </row>
    <row r="249" spans="2:51" s="6" customFormat="1" ht="15.75" customHeight="1">
      <c r="B249" s="153"/>
      <c r="D249" s="140" t="s">
        <v>704</v>
      </c>
      <c r="E249" s="154"/>
      <c r="F249" s="155" t="s">
        <v>706</v>
      </c>
      <c r="H249" s="156">
        <v>398.075</v>
      </c>
      <c r="L249" s="153"/>
      <c r="M249" s="157"/>
      <c r="T249" s="158"/>
      <c r="AT249" s="154" t="s">
        <v>704</v>
      </c>
      <c r="AU249" s="154" t="s">
        <v>618</v>
      </c>
      <c r="AV249" s="159" t="s">
        <v>700</v>
      </c>
      <c r="AW249" s="159" t="s">
        <v>667</v>
      </c>
      <c r="AX249" s="159" t="s">
        <v>561</v>
      </c>
      <c r="AY249" s="154" t="s">
        <v>694</v>
      </c>
    </row>
    <row r="250" spans="2:63" s="114" customFormat="1" ht="30.75" customHeight="1">
      <c r="B250" s="115"/>
      <c r="D250" s="116" t="s">
        <v>609</v>
      </c>
      <c r="E250" s="123" t="s">
        <v>700</v>
      </c>
      <c r="F250" s="123" t="s">
        <v>812</v>
      </c>
      <c r="J250" s="124">
        <f>$BK$250</f>
        <v>0</v>
      </c>
      <c r="L250" s="115"/>
      <c r="M250" s="119"/>
      <c r="P250" s="120">
        <f>SUM($P$251:$P$255)</f>
        <v>0</v>
      </c>
      <c r="R250" s="120">
        <f>SUM($R$251:$R$255)</f>
        <v>0</v>
      </c>
      <c r="T250" s="121">
        <f>SUM($T$251:$T$255)</f>
        <v>0</v>
      </c>
      <c r="AR250" s="116" t="s">
        <v>561</v>
      </c>
      <c r="AT250" s="116" t="s">
        <v>609</v>
      </c>
      <c r="AU250" s="116" t="s">
        <v>561</v>
      </c>
      <c r="AY250" s="116" t="s">
        <v>694</v>
      </c>
      <c r="BK250" s="122">
        <f>SUM($BK$251:$BK$255)</f>
        <v>0</v>
      </c>
    </row>
    <row r="251" spans="2:65" s="6" customFormat="1" ht="15.75" customHeight="1">
      <c r="B251" s="22"/>
      <c r="C251" s="125" t="s">
        <v>813</v>
      </c>
      <c r="D251" s="125" t="s">
        <v>696</v>
      </c>
      <c r="E251" s="126" t="s">
        <v>814</v>
      </c>
      <c r="F251" s="127" t="s">
        <v>815</v>
      </c>
      <c r="G251" s="128" t="s">
        <v>639</v>
      </c>
      <c r="H251" s="129">
        <v>71.82</v>
      </c>
      <c r="I251" s="130"/>
      <c r="J251" s="131">
        <f>ROUND($I$251*$H$251,2)</f>
        <v>0</v>
      </c>
      <c r="K251" s="127" t="s">
        <v>699</v>
      </c>
      <c r="L251" s="22"/>
      <c r="M251" s="132"/>
      <c r="N251" s="133" t="s">
        <v>581</v>
      </c>
      <c r="Q251" s="134">
        <v>0</v>
      </c>
      <c r="R251" s="134">
        <f>$Q$251*$H$251</f>
        <v>0</v>
      </c>
      <c r="S251" s="134">
        <v>0</v>
      </c>
      <c r="T251" s="135">
        <f>$S$251*$H$251</f>
        <v>0</v>
      </c>
      <c r="AR251" s="85" t="s">
        <v>700</v>
      </c>
      <c r="AT251" s="85" t="s">
        <v>696</v>
      </c>
      <c r="AU251" s="85" t="s">
        <v>618</v>
      </c>
      <c r="AY251" s="6" t="s">
        <v>694</v>
      </c>
      <c r="BE251" s="136">
        <f>IF($N$251="základní",$J$251,0)</f>
        <v>0</v>
      </c>
      <c r="BF251" s="136">
        <f>IF($N$251="snížená",$J$251,0)</f>
        <v>0</v>
      </c>
      <c r="BG251" s="136">
        <f>IF($N$251="zákl. přenesená",$J$251,0)</f>
        <v>0</v>
      </c>
      <c r="BH251" s="136">
        <f>IF($N$251="sníž. přenesená",$J$251,0)</f>
        <v>0</v>
      </c>
      <c r="BI251" s="136">
        <f>IF($N$251="nulová",$J$251,0)</f>
        <v>0</v>
      </c>
      <c r="BJ251" s="85" t="s">
        <v>561</v>
      </c>
      <c r="BK251" s="136">
        <f>ROUND($I$251*$H$251,2)</f>
        <v>0</v>
      </c>
      <c r="BL251" s="85" t="s">
        <v>700</v>
      </c>
      <c r="BM251" s="85" t="s">
        <v>816</v>
      </c>
    </row>
    <row r="252" spans="2:47" s="6" customFormat="1" ht="27" customHeight="1">
      <c r="B252" s="22"/>
      <c r="D252" s="137" t="s">
        <v>702</v>
      </c>
      <c r="F252" s="138" t="s">
        <v>817</v>
      </c>
      <c r="L252" s="22"/>
      <c r="M252" s="49"/>
      <c r="T252" s="50"/>
      <c r="AT252" s="6" t="s">
        <v>702</v>
      </c>
      <c r="AU252" s="6" t="s">
        <v>618</v>
      </c>
    </row>
    <row r="253" spans="2:51" s="6" customFormat="1" ht="15.75" customHeight="1">
      <c r="B253" s="139"/>
      <c r="D253" s="140" t="s">
        <v>704</v>
      </c>
      <c r="E253" s="141"/>
      <c r="F253" s="142" t="s">
        <v>711</v>
      </c>
      <c r="H253" s="141"/>
      <c r="L253" s="139"/>
      <c r="M253" s="143"/>
      <c r="T253" s="144"/>
      <c r="AT253" s="141" t="s">
        <v>704</v>
      </c>
      <c r="AU253" s="141" t="s">
        <v>618</v>
      </c>
      <c r="AV253" s="145" t="s">
        <v>561</v>
      </c>
      <c r="AW253" s="145" t="s">
        <v>667</v>
      </c>
      <c r="AX253" s="145" t="s">
        <v>610</v>
      </c>
      <c r="AY253" s="141" t="s">
        <v>694</v>
      </c>
    </row>
    <row r="254" spans="2:51" s="6" customFormat="1" ht="15.75" customHeight="1">
      <c r="B254" s="146"/>
      <c r="D254" s="140" t="s">
        <v>704</v>
      </c>
      <c r="E254" s="147"/>
      <c r="F254" s="148" t="s">
        <v>818</v>
      </c>
      <c r="H254" s="149">
        <v>71.82</v>
      </c>
      <c r="L254" s="146"/>
      <c r="M254" s="150"/>
      <c r="T254" s="151"/>
      <c r="AT254" s="147" t="s">
        <v>704</v>
      </c>
      <c r="AU254" s="147" t="s">
        <v>618</v>
      </c>
      <c r="AV254" s="152" t="s">
        <v>618</v>
      </c>
      <c r="AW254" s="152" t="s">
        <v>667</v>
      </c>
      <c r="AX254" s="152" t="s">
        <v>610</v>
      </c>
      <c r="AY254" s="147" t="s">
        <v>694</v>
      </c>
    </row>
    <row r="255" spans="2:51" s="6" customFormat="1" ht="15.75" customHeight="1">
      <c r="B255" s="153"/>
      <c r="D255" s="140" t="s">
        <v>704</v>
      </c>
      <c r="E255" s="154"/>
      <c r="F255" s="155" t="s">
        <v>706</v>
      </c>
      <c r="H255" s="156">
        <v>71.82</v>
      </c>
      <c r="L255" s="153"/>
      <c r="M255" s="157"/>
      <c r="T255" s="158"/>
      <c r="AT255" s="154" t="s">
        <v>704</v>
      </c>
      <c r="AU255" s="154" t="s">
        <v>618</v>
      </c>
      <c r="AV255" s="159" t="s">
        <v>700</v>
      </c>
      <c r="AW255" s="159" t="s">
        <v>667</v>
      </c>
      <c r="AX255" s="159" t="s">
        <v>561</v>
      </c>
      <c r="AY255" s="154" t="s">
        <v>694</v>
      </c>
    </row>
    <row r="256" spans="2:63" s="114" customFormat="1" ht="30.75" customHeight="1">
      <c r="B256" s="115"/>
      <c r="D256" s="116" t="s">
        <v>609</v>
      </c>
      <c r="E256" s="123" t="s">
        <v>722</v>
      </c>
      <c r="F256" s="123" t="s">
        <v>819</v>
      </c>
      <c r="J256" s="124">
        <f>$BK$256</f>
        <v>0</v>
      </c>
      <c r="L256" s="115"/>
      <c r="M256" s="119"/>
      <c r="P256" s="120">
        <f>SUM($P$257:$P$388)</f>
        <v>0</v>
      </c>
      <c r="R256" s="120">
        <f>SUM($R$257:$R$388)</f>
        <v>80.7214876</v>
      </c>
      <c r="T256" s="121">
        <f>SUM($T$257:$T$388)</f>
        <v>0</v>
      </c>
      <c r="AR256" s="116" t="s">
        <v>561</v>
      </c>
      <c r="AT256" s="116" t="s">
        <v>609</v>
      </c>
      <c r="AU256" s="116" t="s">
        <v>561</v>
      </c>
      <c r="AY256" s="116" t="s">
        <v>694</v>
      </c>
      <c r="BK256" s="122">
        <f>SUM($BK$257:$BK$388)</f>
        <v>0</v>
      </c>
    </row>
    <row r="257" spans="2:65" s="6" customFormat="1" ht="15.75" customHeight="1">
      <c r="B257" s="22"/>
      <c r="C257" s="125" t="s">
        <v>820</v>
      </c>
      <c r="D257" s="125" t="s">
        <v>696</v>
      </c>
      <c r="E257" s="126" t="s">
        <v>821</v>
      </c>
      <c r="F257" s="127" t="s">
        <v>822</v>
      </c>
      <c r="G257" s="128" t="s">
        <v>639</v>
      </c>
      <c r="H257" s="129">
        <v>85.1</v>
      </c>
      <c r="I257" s="130"/>
      <c r="J257" s="131">
        <f>ROUND($I$257*$H$257,2)</f>
        <v>0</v>
      </c>
      <c r="K257" s="127" t="s">
        <v>699</v>
      </c>
      <c r="L257" s="22"/>
      <c r="M257" s="132"/>
      <c r="N257" s="133" t="s">
        <v>581</v>
      </c>
      <c r="Q257" s="134">
        <v>0</v>
      </c>
      <c r="R257" s="134">
        <f>$Q$257*$H$257</f>
        <v>0</v>
      </c>
      <c r="S257" s="134">
        <v>0</v>
      </c>
      <c r="T257" s="135">
        <f>$S$257*$H$257</f>
        <v>0</v>
      </c>
      <c r="AR257" s="85" t="s">
        <v>700</v>
      </c>
      <c r="AT257" s="85" t="s">
        <v>696</v>
      </c>
      <c r="AU257" s="85" t="s">
        <v>618</v>
      </c>
      <c r="AY257" s="6" t="s">
        <v>694</v>
      </c>
      <c r="BE257" s="136">
        <f>IF($N$257="základní",$J$257,0)</f>
        <v>0</v>
      </c>
      <c r="BF257" s="136">
        <f>IF($N$257="snížená",$J$257,0)</f>
        <v>0</v>
      </c>
      <c r="BG257" s="136">
        <f>IF($N$257="zákl. přenesená",$J$257,0)</f>
        <v>0</v>
      </c>
      <c r="BH257" s="136">
        <f>IF($N$257="sníž. přenesená",$J$257,0)</f>
        <v>0</v>
      </c>
      <c r="BI257" s="136">
        <f>IF($N$257="nulová",$J$257,0)</f>
        <v>0</v>
      </c>
      <c r="BJ257" s="85" t="s">
        <v>561</v>
      </c>
      <c r="BK257" s="136">
        <f>ROUND($I$257*$H$257,2)</f>
        <v>0</v>
      </c>
      <c r="BL257" s="85" t="s">
        <v>700</v>
      </c>
      <c r="BM257" s="85" t="s">
        <v>823</v>
      </c>
    </row>
    <row r="258" spans="2:47" s="6" customFormat="1" ht="16.5" customHeight="1">
      <c r="B258" s="22"/>
      <c r="D258" s="137" t="s">
        <v>702</v>
      </c>
      <c r="F258" s="138" t="s">
        <v>824</v>
      </c>
      <c r="L258" s="22"/>
      <c r="M258" s="49"/>
      <c r="T258" s="50"/>
      <c r="AT258" s="6" t="s">
        <v>702</v>
      </c>
      <c r="AU258" s="6" t="s">
        <v>618</v>
      </c>
    </row>
    <row r="259" spans="2:51" s="6" customFormat="1" ht="15.75" customHeight="1">
      <c r="B259" s="139"/>
      <c r="D259" s="140" t="s">
        <v>704</v>
      </c>
      <c r="E259" s="141"/>
      <c r="F259" s="142" t="s">
        <v>732</v>
      </c>
      <c r="H259" s="141"/>
      <c r="L259" s="139"/>
      <c r="M259" s="143"/>
      <c r="T259" s="144"/>
      <c r="AT259" s="141" t="s">
        <v>704</v>
      </c>
      <c r="AU259" s="141" t="s">
        <v>618</v>
      </c>
      <c r="AV259" s="145" t="s">
        <v>561</v>
      </c>
      <c r="AW259" s="145" t="s">
        <v>667</v>
      </c>
      <c r="AX259" s="145" t="s">
        <v>610</v>
      </c>
      <c r="AY259" s="141" t="s">
        <v>694</v>
      </c>
    </row>
    <row r="260" spans="2:51" s="6" customFormat="1" ht="15.75" customHeight="1">
      <c r="B260" s="146"/>
      <c r="D260" s="140" t="s">
        <v>704</v>
      </c>
      <c r="E260" s="147"/>
      <c r="F260" s="148" t="s">
        <v>649</v>
      </c>
      <c r="H260" s="149">
        <v>85.1</v>
      </c>
      <c r="L260" s="146"/>
      <c r="M260" s="150"/>
      <c r="T260" s="151"/>
      <c r="AT260" s="147" t="s">
        <v>704</v>
      </c>
      <c r="AU260" s="147" t="s">
        <v>618</v>
      </c>
      <c r="AV260" s="152" t="s">
        <v>618</v>
      </c>
      <c r="AW260" s="152" t="s">
        <v>667</v>
      </c>
      <c r="AX260" s="152" t="s">
        <v>610</v>
      </c>
      <c r="AY260" s="147" t="s">
        <v>694</v>
      </c>
    </row>
    <row r="261" spans="2:51" s="6" customFormat="1" ht="15.75" customHeight="1">
      <c r="B261" s="153"/>
      <c r="D261" s="140" t="s">
        <v>704</v>
      </c>
      <c r="E261" s="154"/>
      <c r="F261" s="155" t="s">
        <v>706</v>
      </c>
      <c r="H261" s="156">
        <v>85.1</v>
      </c>
      <c r="L261" s="153"/>
      <c r="M261" s="157"/>
      <c r="T261" s="158"/>
      <c r="AT261" s="154" t="s">
        <v>704</v>
      </c>
      <c r="AU261" s="154" t="s">
        <v>618</v>
      </c>
      <c r="AV261" s="159" t="s">
        <v>700</v>
      </c>
      <c r="AW261" s="159" t="s">
        <v>667</v>
      </c>
      <c r="AX261" s="159" t="s">
        <v>561</v>
      </c>
      <c r="AY261" s="154" t="s">
        <v>694</v>
      </c>
    </row>
    <row r="262" spans="2:65" s="6" customFormat="1" ht="15.75" customHeight="1">
      <c r="B262" s="22"/>
      <c r="C262" s="125" t="s">
        <v>825</v>
      </c>
      <c r="D262" s="125" t="s">
        <v>696</v>
      </c>
      <c r="E262" s="126" t="s">
        <v>826</v>
      </c>
      <c r="F262" s="127" t="s">
        <v>827</v>
      </c>
      <c r="G262" s="128" t="s">
        <v>639</v>
      </c>
      <c r="H262" s="129">
        <v>266.225</v>
      </c>
      <c r="I262" s="130"/>
      <c r="J262" s="131">
        <f>ROUND($I$262*$H$262,2)</f>
        <v>0</v>
      </c>
      <c r="K262" s="127" t="s">
        <v>699</v>
      </c>
      <c r="L262" s="22"/>
      <c r="M262" s="132"/>
      <c r="N262" s="133" t="s">
        <v>581</v>
      </c>
      <c r="Q262" s="134">
        <v>0</v>
      </c>
      <c r="R262" s="134">
        <f>$Q$262*$H$262</f>
        <v>0</v>
      </c>
      <c r="S262" s="134">
        <v>0</v>
      </c>
      <c r="T262" s="135">
        <f>$S$262*$H$262</f>
        <v>0</v>
      </c>
      <c r="AR262" s="85" t="s">
        <v>700</v>
      </c>
      <c r="AT262" s="85" t="s">
        <v>696</v>
      </c>
      <c r="AU262" s="85" t="s">
        <v>618</v>
      </c>
      <c r="AY262" s="6" t="s">
        <v>694</v>
      </c>
      <c r="BE262" s="136">
        <f>IF($N$262="základní",$J$262,0)</f>
        <v>0</v>
      </c>
      <c r="BF262" s="136">
        <f>IF($N$262="snížená",$J$262,0)</f>
        <v>0</v>
      </c>
      <c r="BG262" s="136">
        <f>IF($N$262="zákl. přenesená",$J$262,0)</f>
        <v>0</v>
      </c>
      <c r="BH262" s="136">
        <f>IF($N$262="sníž. přenesená",$J$262,0)</f>
        <v>0</v>
      </c>
      <c r="BI262" s="136">
        <f>IF($N$262="nulová",$J$262,0)</f>
        <v>0</v>
      </c>
      <c r="BJ262" s="85" t="s">
        <v>561</v>
      </c>
      <c r="BK262" s="136">
        <f>ROUND($I$262*$H$262,2)</f>
        <v>0</v>
      </c>
      <c r="BL262" s="85" t="s">
        <v>700</v>
      </c>
      <c r="BM262" s="85" t="s">
        <v>828</v>
      </c>
    </row>
    <row r="263" spans="2:47" s="6" customFormat="1" ht="16.5" customHeight="1">
      <c r="B263" s="22"/>
      <c r="D263" s="137" t="s">
        <v>702</v>
      </c>
      <c r="F263" s="138" t="s">
        <v>829</v>
      </c>
      <c r="L263" s="22"/>
      <c r="M263" s="49"/>
      <c r="T263" s="50"/>
      <c r="AT263" s="6" t="s">
        <v>702</v>
      </c>
      <c r="AU263" s="6" t="s">
        <v>618</v>
      </c>
    </row>
    <row r="264" spans="2:51" s="6" customFormat="1" ht="15.75" customHeight="1">
      <c r="B264" s="139"/>
      <c r="D264" s="140" t="s">
        <v>704</v>
      </c>
      <c r="E264" s="141"/>
      <c r="F264" s="142" t="s">
        <v>830</v>
      </c>
      <c r="H264" s="141"/>
      <c r="L264" s="139"/>
      <c r="M264" s="143"/>
      <c r="T264" s="144"/>
      <c r="AT264" s="141" t="s">
        <v>704</v>
      </c>
      <c r="AU264" s="141" t="s">
        <v>618</v>
      </c>
      <c r="AV264" s="145" t="s">
        <v>561</v>
      </c>
      <c r="AW264" s="145" t="s">
        <v>667</v>
      </c>
      <c r="AX264" s="145" t="s">
        <v>610</v>
      </c>
      <c r="AY264" s="141" t="s">
        <v>694</v>
      </c>
    </row>
    <row r="265" spans="2:51" s="6" customFormat="1" ht="15.75" customHeight="1">
      <c r="B265" s="139"/>
      <c r="D265" s="140" t="s">
        <v>704</v>
      </c>
      <c r="E265" s="141"/>
      <c r="F265" s="142" t="s">
        <v>810</v>
      </c>
      <c r="H265" s="141"/>
      <c r="L265" s="139"/>
      <c r="M265" s="143"/>
      <c r="T265" s="144"/>
      <c r="AT265" s="141" t="s">
        <v>704</v>
      </c>
      <c r="AU265" s="141" t="s">
        <v>618</v>
      </c>
      <c r="AV265" s="145" t="s">
        <v>561</v>
      </c>
      <c r="AW265" s="145" t="s">
        <v>667</v>
      </c>
      <c r="AX265" s="145" t="s">
        <v>610</v>
      </c>
      <c r="AY265" s="141" t="s">
        <v>694</v>
      </c>
    </row>
    <row r="266" spans="2:51" s="6" customFormat="1" ht="15.75" customHeight="1">
      <c r="B266" s="146"/>
      <c r="D266" s="140" t="s">
        <v>704</v>
      </c>
      <c r="E266" s="147"/>
      <c r="F266" s="148" t="s">
        <v>642</v>
      </c>
      <c r="H266" s="149">
        <v>232.875</v>
      </c>
      <c r="L266" s="146"/>
      <c r="M266" s="150"/>
      <c r="T266" s="151"/>
      <c r="AT266" s="147" t="s">
        <v>704</v>
      </c>
      <c r="AU266" s="147" t="s">
        <v>618</v>
      </c>
      <c r="AV266" s="152" t="s">
        <v>618</v>
      </c>
      <c r="AW266" s="152" t="s">
        <v>667</v>
      </c>
      <c r="AX266" s="152" t="s">
        <v>610</v>
      </c>
      <c r="AY266" s="147" t="s">
        <v>694</v>
      </c>
    </row>
    <row r="267" spans="2:51" s="6" customFormat="1" ht="15.75" customHeight="1">
      <c r="B267" s="139"/>
      <c r="D267" s="140" t="s">
        <v>704</v>
      </c>
      <c r="E267" s="141"/>
      <c r="F267" s="142" t="s">
        <v>777</v>
      </c>
      <c r="H267" s="141"/>
      <c r="L267" s="139"/>
      <c r="M267" s="143"/>
      <c r="T267" s="144"/>
      <c r="AT267" s="141" t="s">
        <v>704</v>
      </c>
      <c r="AU267" s="141" t="s">
        <v>618</v>
      </c>
      <c r="AV267" s="145" t="s">
        <v>561</v>
      </c>
      <c r="AW267" s="145" t="s">
        <v>667</v>
      </c>
      <c r="AX267" s="145" t="s">
        <v>610</v>
      </c>
      <c r="AY267" s="141" t="s">
        <v>694</v>
      </c>
    </row>
    <row r="268" spans="2:51" s="6" customFormat="1" ht="15.75" customHeight="1">
      <c r="B268" s="146"/>
      <c r="D268" s="140" t="s">
        <v>704</v>
      </c>
      <c r="E268" s="147"/>
      <c r="F268" s="148" t="s">
        <v>646</v>
      </c>
      <c r="H268" s="149">
        <v>9.41</v>
      </c>
      <c r="L268" s="146"/>
      <c r="M268" s="150"/>
      <c r="T268" s="151"/>
      <c r="AT268" s="147" t="s">
        <v>704</v>
      </c>
      <c r="AU268" s="147" t="s">
        <v>618</v>
      </c>
      <c r="AV268" s="152" t="s">
        <v>618</v>
      </c>
      <c r="AW268" s="152" t="s">
        <v>667</v>
      </c>
      <c r="AX268" s="152" t="s">
        <v>610</v>
      </c>
      <c r="AY268" s="147" t="s">
        <v>694</v>
      </c>
    </row>
    <row r="269" spans="2:51" s="6" customFormat="1" ht="15.75" customHeight="1">
      <c r="B269" s="139"/>
      <c r="D269" s="140" t="s">
        <v>704</v>
      </c>
      <c r="E269" s="141"/>
      <c r="F269" s="142" t="s">
        <v>711</v>
      </c>
      <c r="H269" s="141"/>
      <c r="L269" s="139"/>
      <c r="M269" s="143"/>
      <c r="T269" s="144"/>
      <c r="AT269" s="141" t="s">
        <v>704</v>
      </c>
      <c r="AU269" s="141" t="s">
        <v>618</v>
      </c>
      <c r="AV269" s="145" t="s">
        <v>561</v>
      </c>
      <c r="AW269" s="145" t="s">
        <v>667</v>
      </c>
      <c r="AX269" s="145" t="s">
        <v>610</v>
      </c>
      <c r="AY269" s="141" t="s">
        <v>694</v>
      </c>
    </row>
    <row r="270" spans="2:51" s="6" customFormat="1" ht="15.75" customHeight="1">
      <c r="B270" s="146"/>
      <c r="D270" s="140" t="s">
        <v>704</v>
      </c>
      <c r="E270" s="147"/>
      <c r="F270" s="148" t="s">
        <v>655</v>
      </c>
      <c r="H270" s="149">
        <v>23.94</v>
      </c>
      <c r="L270" s="146"/>
      <c r="M270" s="150"/>
      <c r="T270" s="151"/>
      <c r="AT270" s="147" t="s">
        <v>704</v>
      </c>
      <c r="AU270" s="147" t="s">
        <v>618</v>
      </c>
      <c r="AV270" s="152" t="s">
        <v>618</v>
      </c>
      <c r="AW270" s="152" t="s">
        <v>667</v>
      </c>
      <c r="AX270" s="152" t="s">
        <v>610</v>
      </c>
      <c r="AY270" s="147" t="s">
        <v>694</v>
      </c>
    </row>
    <row r="271" spans="2:51" s="6" customFormat="1" ht="15.75" customHeight="1">
      <c r="B271" s="153"/>
      <c r="D271" s="140" t="s">
        <v>704</v>
      </c>
      <c r="E271" s="154"/>
      <c r="F271" s="155" t="s">
        <v>706</v>
      </c>
      <c r="H271" s="156">
        <v>266.225</v>
      </c>
      <c r="L271" s="153"/>
      <c r="M271" s="157"/>
      <c r="T271" s="158"/>
      <c r="AT271" s="154" t="s">
        <v>704</v>
      </c>
      <c r="AU271" s="154" t="s">
        <v>618</v>
      </c>
      <c r="AV271" s="159" t="s">
        <v>700</v>
      </c>
      <c r="AW271" s="159" t="s">
        <v>667</v>
      </c>
      <c r="AX271" s="159" t="s">
        <v>561</v>
      </c>
      <c r="AY271" s="154" t="s">
        <v>694</v>
      </c>
    </row>
    <row r="272" spans="2:65" s="6" customFormat="1" ht="15.75" customHeight="1">
      <c r="B272" s="22"/>
      <c r="C272" s="125" t="s">
        <v>547</v>
      </c>
      <c r="D272" s="125" t="s">
        <v>696</v>
      </c>
      <c r="E272" s="126" t="s">
        <v>831</v>
      </c>
      <c r="F272" s="127" t="s">
        <v>832</v>
      </c>
      <c r="G272" s="128" t="s">
        <v>639</v>
      </c>
      <c r="H272" s="129">
        <v>10.9</v>
      </c>
      <c r="I272" s="130"/>
      <c r="J272" s="131">
        <f>ROUND($I$272*$H$272,2)</f>
        <v>0</v>
      </c>
      <c r="K272" s="127" t="s">
        <v>699</v>
      </c>
      <c r="L272" s="22"/>
      <c r="M272" s="132"/>
      <c r="N272" s="133" t="s">
        <v>581</v>
      </c>
      <c r="Q272" s="134">
        <v>0</v>
      </c>
      <c r="R272" s="134">
        <f>$Q$272*$H$272</f>
        <v>0</v>
      </c>
      <c r="S272" s="134">
        <v>0</v>
      </c>
      <c r="T272" s="135">
        <f>$S$272*$H$272</f>
        <v>0</v>
      </c>
      <c r="AR272" s="85" t="s">
        <v>700</v>
      </c>
      <c r="AT272" s="85" t="s">
        <v>696</v>
      </c>
      <c r="AU272" s="85" t="s">
        <v>618</v>
      </c>
      <c r="AY272" s="6" t="s">
        <v>694</v>
      </c>
      <c r="BE272" s="136">
        <f>IF($N$272="základní",$J$272,0)</f>
        <v>0</v>
      </c>
      <c r="BF272" s="136">
        <f>IF($N$272="snížená",$J$272,0)</f>
        <v>0</v>
      </c>
      <c r="BG272" s="136">
        <f>IF($N$272="zákl. přenesená",$J$272,0)</f>
        <v>0</v>
      </c>
      <c r="BH272" s="136">
        <f>IF($N$272="sníž. přenesená",$J$272,0)</f>
        <v>0</v>
      </c>
      <c r="BI272" s="136">
        <f>IF($N$272="nulová",$J$272,0)</f>
        <v>0</v>
      </c>
      <c r="BJ272" s="85" t="s">
        <v>561</v>
      </c>
      <c r="BK272" s="136">
        <f>ROUND($I$272*$H$272,2)</f>
        <v>0</v>
      </c>
      <c r="BL272" s="85" t="s">
        <v>700</v>
      </c>
      <c r="BM272" s="85" t="s">
        <v>833</v>
      </c>
    </row>
    <row r="273" spans="2:47" s="6" customFormat="1" ht="16.5" customHeight="1">
      <c r="B273" s="22"/>
      <c r="D273" s="137" t="s">
        <v>702</v>
      </c>
      <c r="F273" s="138" t="s">
        <v>834</v>
      </c>
      <c r="L273" s="22"/>
      <c r="M273" s="49"/>
      <c r="T273" s="50"/>
      <c r="AT273" s="6" t="s">
        <v>702</v>
      </c>
      <c r="AU273" s="6" t="s">
        <v>618</v>
      </c>
    </row>
    <row r="274" spans="2:51" s="6" customFormat="1" ht="15.75" customHeight="1">
      <c r="B274" s="139"/>
      <c r="D274" s="140" t="s">
        <v>704</v>
      </c>
      <c r="E274" s="141"/>
      <c r="F274" s="142" t="s">
        <v>705</v>
      </c>
      <c r="H274" s="141"/>
      <c r="L274" s="139"/>
      <c r="M274" s="143"/>
      <c r="T274" s="144"/>
      <c r="AT274" s="141" t="s">
        <v>704</v>
      </c>
      <c r="AU274" s="141" t="s">
        <v>618</v>
      </c>
      <c r="AV274" s="145" t="s">
        <v>561</v>
      </c>
      <c r="AW274" s="145" t="s">
        <v>667</v>
      </c>
      <c r="AX274" s="145" t="s">
        <v>610</v>
      </c>
      <c r="AY274" s="141" t="s">
        <v>694</v>
      </c>
    </row>
    <row r="275" spans="2:51" s="6" customFormat="1" ht="15.75" customHeight="1">
      <c r="B275" s="146"/>
      <c r="D275" s="140" t="s">
        <v>704</v>
      </c>
      <c r="E275" s="147"/>
      <c r="F275" s="148" t="s">
        <v>652</v>
      </c>
      <c r="H275" s="149">
        <v>10.9</v>
      </c>
      <c r="L275" s="146"/>
      <c r="M275" s="150"/>
      <c r="T275" s="151"/>
      <c r="AT275" s="147" t="s">
        <v>704</v>
      </c>
      <c r="AU275" s="147" t="s">
        <v>618</v>
      </c>
      <c r="AV275" s="152" t="s">
        <v>618</v>
      </c>
      <c r="AW275" s="152" t="s">
        <v>667</v>
      </c>
      <c r="AX275" s="152" t="s">
        <v>610</v>
      </c>
      <c r="AY275" s="147" t="s">
        <v>694</v>
      </c>
    </row>
    <row r="276" spans="2:51" s="6" customFormat="1" ht="15.75" customHeight="1">
      <c r="B276" s="153"/>
      <c r="D276" s="140" t="s">
        <v>704</v>
      </c>
      <c r="E276" s="154"/>
      <c r="F276" s="155" t="s">
        <v>706</v>
      </c>
      <c r="H276" s="156">
        <v>10.9</v>
      </c>
      <c r="L276" s="153"/>
      <c r="M276" s="157"/>
      <c r="T276" s="158"/>
      <c r="AT276" s="154" t="s">
        <v>704</v>
      </c>
      <c r="AU276" s="154" t="s">
        <v>618</v>
      </c>
      <c r="AV276" s="159" t="s">
        <v>700</v>
      </c>
      <c r="AW276" s="159" t="s">
        <v>667</v>
      </c>
      <c r="AX276" s="159" t="s">
        <v>561</v>
      </c>
      <c r="AY276" s="154" t="s">
        <v>694</v>
      </c>
    </row>
    <row r="277" spans="2:65" s="6" customFormat="1" ht="15.75" customHeight="1">
      <c r="B277" s="22"/>
      <c r="C277" s="125" t="s">
        <v>835</v>
      </c>
      <c r="D277" s="125" t="s">
        <v>696</v>
      </c>
      <c r="E277" s="126" t="s">
        <v>836</v>
      </c>
      <c r="F277" s="127" t="s">
        <v>837</v>
      </c>
      <c r="G277" s="128" t="s">
        <v>639</v>
      </c>
      <c r="H277" s="129">
        <v>232.875</v>
      </c>
      <c r="I277" s="130"/>
      <c r="J277" s="131">
        <f>ROUND($I$277*$H$277,2)</f>
        <v>0</v>
      </c>
      <c r="K277" s="127" t="s">
        <v>699</v>
      </c>
      <c r="L277" s="22"/>
      <c r="M277" s="132"/>
      <c r="N277" s="133" t="s">
        <v>581</v>
      </c>
      <c r="Q277" s="134">
        <v>0</v>
      </c>
      <c r="R277" s="134">
        <f>$Q$277*$H$277</f>
        <v>0</v>
      </c>
      <c r="S277" s="134">
        <v>0</v>
      </c>
      <c r="T277" s="135">
        <f>$S$277*$H$277</f>
        <v>0</v>
      </c>
      <c r="AR277" s="85" t="s">
        <v>700</v>
      </c>
      <c r="AT277" s="85" t="s">
        <v>696</v>
      </c>
      <c r="AU277" s="85" t="s">
        <v>618</v>
      </c>
      <c r="AY277" s="6" t="s">
        <v>694</v>
      </c>
      <c r="BE277" s="136">
        <f>IF($N$277="základní",$J$277,0)</f>
        <v>0</v>
      </c>
      <c r="BF277" s="136">
        <f>IF($N$277="snížená",$J$277,0)</f>
        <v>0</v>
      </c>
      <c r="BG277" s="136">
        <f>IF($N$277="zákl. přenesená",$J$277,0)</f>
        <v>0</v>
      </c>
      <c r="BH277" s="136">
        <f>IF($N$277="sníž. přenesená",$J$277,0)</f>
        <v>0</v>
      </c>
      <c r="BI277" s="136">
        <f>IF($N$277="nulová",$J$277,0)</f>
        <v>0</v>
      </c>
      <c r="BJ277" s="85" t="s">
        <v>561</v>
      </c>
      <c r="BK277" s="136">
        <f>ROUND($I$277*$H$277,2)</f>
        <v>0</v>
      </c>
      <c r="BL277" s="85" t="s">
        <v>700</v>
      </c>
      <c r="BM277" s="85" t="s">
        <v>838</v>
      </c>
    </row>
    <row r="278" spans="2:47" s="6" customFormat="1" ht="16.5" customHeight="1">
      <c r="B278" s="22"/>
      <c r="D278" s="137" t="s">
        <v>702</v>
      </c>
      <c r="F278" s="138" t="s">
        <v>839</v>
      </c>
      <c r="L278" s="22"/>
      <c r="M278" s="49"/>
      <c r="T278" s="50"/>
      <c r="AT278" s="6" t="s">
        <v>702</v>
      </c>
      <c r="AU278" s="6" t="s">
        <v>618</v>
      </c>
    </row>
    <row r="279" spans="2:51" s="6" customFormat="1" ht="15.75" customHeight="1">
      <c r="B279" s="139"/>
      <c r="D279" s="140" t="s">
        <v>704</v>
      </c>
      <c r="E279" s="141"/>
      <c r="F279" s="142" t="s">
        <v>830</v>
      </c>
      <c r="H279" s="141"/>
      <c r="L279" s="139"/>
      <c r="M279" s="143"/>
      <c r="T279" s="144"/>
      <c r="AT279" s="141" t="s">
        <v>704</v>
      </c>
      <c r="AU279" s="141" t="s">
        <v>618</v>
      </c>
      <c r="AV279" s="145" t="s">
        <v>561</v>
      </c>
      <c r="AW279" s="145" t="s">
        <v>667</v>
      </c>
      <c r="AX279" s="145" t="s">
        <v>610</v>
      </c>
      <c r="AY279" s="141" t="s">
        <v>694</v>
      </c>
    </row>
    <row r="280" spans="2:51" s="6" customFormat="1" ht="15.75" customHeight="1">
      <c r="B280" s="139"/>
      <c r="D280" s="140" t="s">
        <v>704</v>
      </c>
      <c r="E280" s="141"/>
      <c r="F280" s="142" t="s">
        <v>810</v>
      </c>
      <c r="H280" s="141"/>
      <c r="L280" s="139"/>
      <c r="M280" s="143"/>
      <c r="T280" s="144"/>
      <c r="AT280" s="141" t="s">
        <v>704</v>
      </c>
      <c r="AU280" s="141" t="s">
        <v>618</v>
      </c>
      <c r="AV280" s="145" t="s">
        <v>561</v>
      </c>
      <c r="AW280" s="145" t="s">
        <v>667</v>
      </c>
      <c r="AX280" s="145" t="s">
        <v>610</v>
      </c>
      <c r="AY280" s="141" t="s">
        <v>694</v>
      </c>
    </row>
    <row r="281" spans="2:51" s="6" customFormat="1" ht="15.75" customHeight="1">
      <c r="B281" s="146"/>
      <c r="D281" s="140" t="s">
        <v>704</v>
      </c>
      <c r="E281" s="147"/>
      <c r="F281" s="148" t="s">
        <v>642</v>
      </c>
      <c r="H281" s="149">
        <v>232.875</v>
      </c>
      <c r="L281" s="146"/>
      <c r="M281" s="150"/>
      <c r="T281" s="151"/>
      <c r="AT281" s="147" t="s">
        <v>704</v>
      </c>
      <c r="AU281" s="147" t="s">
        <v>618</v>
      </c>
      <c r="AV281" s="152" t="s">
        <v>618</v>
      </c>
      <c r="AW281" s="152" t="s">
        <v>667</v>
      </c>
      <c r="AX281" s="152" t="s">
        <v>610</v>
      </c>
      <c r="AY281" s="147" t="s">
        <v>694</v>
      </c>
    </row>
    <row r="282" spans="2:51" s="6" customFormat="1" ht="15.75" customHeight="1">
      <c r="B282" s="153"/>
      <c r="D282" s="140" t="s">
        <v>704</v>
      </c>
      <c r="E282" s="154"/>
      <c r="F282" s="155" t="s">
        <v>706</v>
      </c>
      <c r="H282" s="156">
        <v>232.875</v>
      </c>
      <c r="L282" s="153"/>
      <c r="M282" s="157"/>
      <c r="T282" s="158"/>
      <c r="AT282" s="154" t="s">
        <v>704</v>
      </c>
      <c r="AU282" s="154" t="s">
        <v>618</v>
      </c>
      <c r="AV282" s="159" t="s">
        <v>700</v>
      </c>
      <c r="AW282" s="159" t="s">
        <v>667</v>
      </c>
      <c r="AX282" s="159" t="s">
        <v>561</v>
      </c>
      <c r="AY282" s="154" t="s">
        <v>694</v>
      </c>
    </row>
    <row r="283" spans="2:65" s="6" customFormat="1" ht="15.75" customHeight="1">
      <c r="B283" s="22"/>
      <c r="C283" s="125" t="s">
        <v>840</v>
      </c>
      <c r="D283" s="125" t="s">
        <v>696</v>
      </c>
      <c r="E283" s="126" t="s">
        <v>841</v>
      </c>
      <c r="F283" s="127" t="s">
        <v>842</v>
      </c>
      <c r="G283" s="128" t="s">
        <v>639</v>
      </c>
      <c r="H283" s="129">
        <v>94.51</v>
      </c>
      <c r="I283" s="130"/>
      <c r="J283" s="131">
        <f>ROUND($I$283*$H$283,2)</f>
        <v>0</v>
      </c>
      <c r="K283" s="127" t="s">
        <v>699</v>
      </c>
      <c r="L283" s="22"/>
      <c r="M283" s="132"/>
      <c r="N283" s="133" t="s">
        <v>581</v>
      </c>
      <c r="Q283" s="134">
        <v>0</v>
      </c>
      <c r="R283" s="134">
        <f>$Q$283*$H$283</f>
        <v>0</v>
      </c>
      <c r="S283" s="134">
        <v>0</v>
      </c>
      <c r="T283" s="135">
        <f>$S$283*$H$283</f>
        <v>0</v>
      </c>
      <c r="AR283" s="85" t="s">
        <v>700</v>
      </c>
      <c r="AT283" s="85" t="s">
        <v>696</v>
      </c>
      <c r="AU283" s="85" t="s">
        <v>618</v>
      </c>
      <c r="AY283" s="6" t="s">
        <v>694</v>
      </c>
      <c r="BE283" s="136">
        <f>IF($N$283="základní",$J$283,0)</f>
        <v>0</v>
      </c>
      <c r="BF283" s="136">
        <f>IF($N$283="snížená",$J$283,0)</f>
        <v>0</v>
      </c>
      <c r="BG283" s="136">
        <f>IF($N$283="zákl. přenesená",$J$283,0)</f>
        <v>0</v>
      </c>
      <c r="BH283" s="136">
        <f>IF($N$283="sníž. přenesená",$J$283,0)</f>
        <v>0</v>
      </c>
      <c r="BI283" s="136">
        <f>IF($N$283="nulová",$J$283,0)</f>
        <v>0</v>
      </c>
      <c r="BJ283" s="85" t="s">
        <v>561</v>
      </c>
      <c r="BK283" s="136">
        <f>ROUND($I$283*$H$283,2)</f>
        <v>0</v>
      </c>
      <c r="BL283" s="85" t="s">
        <v>700</v>
      </c>
      <c r="BM283" s="85" t="s">
        <v>843</v>
      </c>
    </row>
    <row r="284" spans="2:47" s="6" customFormat="1" ht="27" customHeight="1">
      <c r="B284" s="22"/>
      <c r="D284" s="137" t="s">
        <v>702</v>
      </c>
      <c r="F284" s="138" t="s">
        <v>844</v>
      </c>
      <c r="L284" s="22"/>
      <c r="M284" s="49"/>
      <c r="T284" s="50"/>
      <c r="AT284" s="6" t="s">
        <v>702</v>
      </c>
      <c r="AU284" s="6" t="s">
        <v>618</v>
      </c>
    </row>
    <row r="285" spans="2:51" s="6" customFormat="1" ht="15.75" customHeight="1">
      <c r="B285" s="139"/>
      <c r="D285" s="140" t="s">
        <v>704</v>
      </c>
      <c r="E285" s="141"/>
      <c r="F285" s="142" t="s">
        <v>777</v>
      </c>
      <c r="H285" s="141"/>
      <c r="L285" s="139"/>
      <c r="M285" s="143"/>
      <c r="T285" s="144"/>
      <c r="AT285" s="141" t="s">
        <v>704</v>
      </c>
      <c r="AU285" s="141" t="s">
        <v>618</v>
      </c>
      <c r="AV285" s="145" t="s">
        <v>561</v>
      </c>
      <c r="AW285" s="145" t="s">
        <v>667</v>
      </c>
      <c r="AX285" s="145" t="s">
        <v>610</v>
      </c>
      <c r="AY285" s="141" t="s">
        <v>694</v>
      </c>
    </row>
    <row r="286" spans="2:51" s="6" customFormat="1" ht="15.75" customHeight="1">
      <c r="B286" s="146"/>
      <c r="D286" s="140" t="s">
        <v>704</v>
      </c>
      <c r="E286" s="147"/>
      <c r="F286" s="148" t="s">
        <v>646</v>
      </c>
      <c r="H286" s="149">
        <v>9.41</v>
      </c>
      <c r="L286" s="146"/>
      <c r="M286" s="150"/>
      <c r="T286" s="151"/>
      <c r="AT286" s="147" t="s">
        <v>704</v>
      </c>
      <c r="AU286" s="147" t="s">
        <v>618</v>
      </c>
      <c r="AV286" s="152" t="s">
        <v>618</v>
      </c>
      <c r="AW286" s="152" t="s">
        <v>667</v>
      </c>
      <c r="AX286" s="152" t="s">
        <v>610</v>
      </c>
      <c r="AY286" s="147" t="s">
        <v>694</v>
      </c>
    </row>
    <row r="287" spans="2:51" s="6" customFormat="1" ht="15.75" customHeight="1">
      <c r="B287" s="139"/>
      <c r="D287" s="140" t="s">
        <v>704</v>
      </c>
      <c r="E287" s="141"/>
      <c r="F287" s="142" t="s">
        <v>732</v>
      </c>
      <c r="H287" s="141"/>
      <c r="L287" s="139"/>
      <c r="M287" s="143"/>
      <c r="T287" s="144"/>
      <c r="AT287" s="141" t="s">
        <v>704</v>
      </c>
      <c r="AU287" s="141" t="s">
        <v>618</v>
      </c>
      <c r="AV287" s="145" t="s">
        <v>561</v>
      </c>
      <c r="AW287" s="145" t="s">
        <v>667</v>
      </c>
      <c r="AX287" s="145" t="s">
        <v>610</v>
      </c>
      <c r="AY287" s="141" t="s">
        <v>694</v>
      </c>
    </row>
    <row r="288" spans="2:51" s="6" customFormat="1" ht="15.75" customHeight="1">
      <c r="B288" s="146"/>
      <c r="D288" s="140" t="s">
        <v>704</v>
      </c>
      <c r="E288" s="147"/>
      <c r="F288" s="148" t="s">
        <v>649</v>
      </c>
      <c r="H288" s="149">
        <v>85.1</v>
      </c>
      <c r="L288" s="146"/>
      <c r="M288" s="150"/>
      <c r="T288" s="151"/>
      <c r="AT288" s="147" t="s">
        <v>704</v>
      </c>
      <c r="AU288" s="147" t="s">
        <v>618</v>
      </c>
      <c r="AV288" s="152" t="s">
        <v>618</v>
      </c>
      <c r="AW288" s="152" t="s">
        <v>667</v>
      </c>
      <c r="AX288" s="152" t="s">
        <v>610</v>
      </c>
      <c r="AY288" s="147" t="s">
        <v>694</v>
      </c>
    </row>
    <row r="289" spans="2:51" s="6" customFormat="1" ht="15.75" customHeight="1">
      <c r="B289" s="153"/>
      <c r="D289" s="140" t="s">
        <v>704</v>
      </c>
      <c r="E289" s="154"/>
      <c r="F289" s="155" t="s">
        <v>706</v>
      </c>
      <c r="H289" s="156">
        <v>94.51</v>
      </c>
      <c r="L289" s="153"/>
      <c r="M289" s="157"/>
      <c r="T289" s="158"/>
      <c r="AT289" s="154" t="s">
        <v>704</v>
      </c>
      <c r="AU289" s="154" t="s">
        <v>618</v>
      </c>
      <c r="AV289" s="159" t="s">
        <v>700</v>
      </c>
      <c r="AW289" s="159" t="s">
        <v>667</v>
      </c>
      <c r="AX289" s="159" t="s">
        <v>561</v>
      </c>
      <c r="AY289" s="154" t="s">
        <v>694</v>
      </c>
    </row>
    <row r="290" spans="2:65" s="6" customFormat="1" ht="15.75" customHeight="1">
      <c r="B290" s="22"/>
      <c r="C290" s="125" t="s">
        <v>845</v>
      </c>
      <c r="D290" s="125" t="s">
        <v>696</v>
      </c>
      <c r="E290" s="126" t="s">
        <v>846</v>
      </c>
      <c r="F290" s="127" t="s">
        <v>847</v>
      </c>
      <c r="G290" s="128" t="s">
        <v>639</v>
      </c>
      <c r="H290" s="129">
        <v>19.725</v>
      </c>
      <c r="I290" s="130"/>
      <c r="J290" s="131">
        <f>ROUND($I$290*$H$290,2)</f>
        <v>0</v>
      </c>
      <c r="K290" s="127" t="s">
        <v>699</v>
      </c>
      <c r="L290" s="22"/>
      <c r="M290" s="132"/>
      <c r="N290" s="133" t="s">
        <v>581</v>
      </c>
      <c r="Q290" s="134">
        <v>0.26376</v>
      </c>
      <c r="R290" s="134">
        <f>$Q$290*$H$290</f>
        <v>5.202666000000001</v>
      </c>
      <c r="S290" s="134">
        <v>0</v>
      </c>
      <c r="T290" s="135">
        <f>$S$290*$H$290</f>
        <v>0</v>
      </c>
      <c r="AR290" s="85" t="s">
        <v>700</v>
      </c>
      <c r="AT290" s="85" t="s">
        <v>696</v>
      </c>
      <c r="AU290" s="85" t="s">
        <v>618</v>
      </c>
      <c r="AY290" s="6" t="s">
        <v>694</v>
      </c>
      <c r="BE290" s="136">
        <f>IF($N$290="základní",$J$290,0)</f>
        <v>0</v>
      </c>
      <c r="BF290" s="136">
        <f>IF($N$290="snížená",$J$290,0)</f>
        <v>0</v>
      </c>
      <c r="BG290" s="136">
        <f>IF($N$290="zákl. přenesená",$J$290,0)</f>
        <v>0</v>
      </c>
      <c r="BH290" s="136">
        <f>IF($N$290="sníž. přenesená",$J$290,0)</f>
        <v>0</v>
      </c>
      <c r="BI290" s="136">
        <f>IF($N$290="nulová",$J$290,0)</f>
        <v>0</v>
      </c>
      <c r="BJ290" s="85" t="s">
        <v>561</v>
      </c>
      <c r="BK290" s="136">
        <f>ROUND($I$290*$H$290,2)</f>
        <v>0</v>
      </c>
      <c r="BL290" s="85" t="s">
        <v>700</v>
      </c>
      <c r="BM290" s="85" t="s">
        <v>848</v>
      </c>
    </row>
    <row r="291" spans="2:47" s="6" customFormat="1" ht="16.5" customHeight="1">
      <c r="B291" s="22"/>
      <c r="D291" s="137" t="s">
        <v>702</v>
      </c>
      <c r="F291" s="138" t="s">
        <v>847</v>
      </c>
      <c r="L291" s="22"/>
      <c r="M291" s="49"/>
      <c r="T291" s="50"/>
      <c r="AT291" s="6" t="s">
        <v>702</v>
      </c>
      <c r="AU291" s="6" t="s">
        <v>618</v>
      </c>
    </row>
    <row r="292" spans="2:51" s="6" customFormat="1" ht="15.75" customHeight="1">
      <c r="B292" s="139"/>
      <c r="D292" s="140" t="s">
        <v>704</v>
      </c>
      <c r="E292" s="141"/>
      <c r="F292" s="142" t="s">
        <v>750</v>
      </c>
      <c r="H292" s="141"/>
      <c r="L292" s="139"/>
      <c r="M292" s="143"/>
      <c r="T292" s="144"/>
      <c r="AT292" s="141" t="s">
        <v>704</v>
      </c>
      <c r="AU292" s="141" t="s">
        <v>618</v>
      </c>
      <c r="AV292" s="145" t="s">
        <v>561</v>
      </c>
      <c r="AW292" s="145" t="s">
        <v>667</v>
      </c>
      <c r="AX292" s="145" t="s">
        <v>610</v>
      </c>
      <c r="AY292" s="141" t="s">
        <v>694</v>
      </c>
    </row>
    <row r="293" spans="2:51" s="6" customFormat="1" ht="15.75" customHeight="1">
      <c r="B293" s="139"/>
      <c r="D293" s="140" t="s">
        <v>704</v>
      </c>
      <c r="E293" s="141"/>
      <c r="F293" s="142" t="s">
        <v>721</v>
      </c>
      <c r="H293" s="141"/>
      <c r="L293" s="139"/>
      <c r="M293" s="143"/>
      <c r="T293" s="144"/>
      <c r="AT293" s="141" t="s">
        <v>704</v>
      </c>
      <c r="AU293" s="141" t="s">
        <v>618</v>
      </c>
      <c r="AV293" s="145" t="s">
        <v>561</v>
      </c>
      <c r="AW293" s="145" t="s">
        <v>667</v>
      </c>
      <c r="AX293" s="145" t="s">
        <v>610</v>
      </c>
      <c r="AY293" s="141" t="s">
        <v>694</v>
      </c>
    </row>
    <row r="294" spans="2:51" s="6" customFormat="1" ht="15.75" customHeight="1">
      <c r="B294" s="146"/>
      <c r="D294" s="140" t="s">
        <v>704</v>
      </c>
      <c r="E294" s="147"/>
      <c r="F294" s="148" t="s">
        <v>809</v>
      </c>
      <c r="H294" s="149">
        <v>16.125</v>
      </c>
      <c r="L294" s="146"/>
      <c r="M294" s="150"/>
      <c r="T294" s="151"/>
      <c r="AT294" s="147" t="s">
        <v>704</v>
      </c>
      <c r="AU294" s="147" t="s">
        <v>618</v>
      </c>
      <c r="AV294" s="152" t="s">
        <v>618</v>
      </c>
      <c r="AW294" s="152" t="s">
        <v>667</v>
      </c>
      <c r="AX294" s="152" t="s">
        <v>610</v>
      </c>
      <c r="AY294" s="147" t="s">
        <v>694</v>
      </c>
    </row>
    <row r="295" spans="2:51" s="6" customFormat="1" ht="15.75" customHeight="1">
      <c r="B295" s="139"/>
      <c r="D295" s="140" t="s">
        <v>704</v>
      </c>
      <c r="E295" s="141"/>
      <c r="F295" s="142" t="s">
        <v>743</v>
      </c>
      <c r="H295" s="141"/>
      <c r="L295" s="139"/>
      <c r="M295" s="143"/>
      <c r="T295" s="144"/>
      <c r="AT295" s="141" t="s">
        <v>704</v>
      </c>
      <c r="AU295" s="141" t="s">
        <v>618</v>
      </c>
      <c r="AV295" s="145" t="s">
        <v>561</v>
      </c>
      <c r="AW295" s="145" t="s">
        <v>667</v>
      </c>
      <c r="AX295" s="145" t="s">
        <v>610</v>
      </c>
      <c r="AY295" s="141" t="s">
        <v>694</v>
      </c>
    </row>
    <row r="296" spans="2:51" s="6" customFormat="1" ht="15.75" customHeight="1">
      <c r="B296" s="146"/>
      <c r="D296" s="140" t="s">
        <v>704</v>
      </c>
      <c r="E296" s="147"/>
      <c r="F296" s="148" t="s">
        <v>811</v>
      </c>
      <c r="H296" s="149">
        <v>3.6</v>
      </c>
      <c r="L296" s="146"/>
      <c r="M296" s="150"/>
      <c r="T296" s="151"/>
      <c r="AT296" s="147" t="s">
        <v>704</v>
      </c>
      <c r="AU296" s="147" t="s">
        <v>618</v>
      </c>
      <c r="AV296" s="152" t="s">
        <v>618</v>
      </c>
      <c r="AW296" s="152" t="s">
        <v>667</v>
      </c>
      <c r="AX296" s="152" t="s">
        <v>610</v>
      </c>
      <c r="AY296" s="147" t="s">
        <v>694</v>
      </c>
    </row>
    <row r="297" spans="2:51" s="6" customFormat="1" ht="15.75" customHeight="1">
      <c r="B297" s="153"/>
      <c r="D297" s="140" t="s">
        <v>704</v>
      </c>
      <c r="E297" s="154"/>
      <c r="F297" s="155" t="s">
        <v>706</v>
      </c>
      <c r="H297" s="156">
        <v>19.725</v>
      </c>
      <c r="L297" s="153"/>
      <c r="M297" s="157"/>
      <c r="T297" s="158"/>
      <c r="AT297" s="154" t="s">
        <v>704</v>
      </c>
      <c r="AU297" s="154" t="s">
        <v>618</v>
      </c>
      <c r="AV297" s="159" t="s">
        <v>700</v>
      </c>
      <c r="AW297" s="159" t="s">
        <v>667</v>
      </c>
      <c r="AX297" s="159" t="s">
        <v>561</v>
      </c>
      <c r="AY297" s="154" t="s">
        <v>694</v>
      </c>
    </row>
    <row r="298" spans="2:65" s="6" customFormat="1" ht="15.75" customHeight="1">
      <c r="B298" s="22"/>
      <c r="C298" s="125" t="s">
        <v>849</v>
      </c>
      <c r="D298" s="125" t="s">
        <v>696</v>
      </c>
      <c r="E298" s="126" t="s">
        <v>850</v>
      </c>
      <c r="F298" s="127" t="s">
        <v>851</v>
      </c>
      <c r="G298" s="128" t="s">
        <v>639</v>
      </c>
      <c r="H298" s="129">
        <v>23.94</v>
      </c>
      <c r="I298" s="130"/>
      <c r="J298" s="131">
        <f>ROUND($I$298*$H$298,2)</f>
        <v>0</v>
      </c>
      <c r="K298" s="127" t="s">
        <v>699</v>
      </c>
      <c r="L298" s="22"/>
      <c r="M298" s="132"/>
      <c r="N298" s="133" t="s">
        <v>581</v>
      </c>
      <c r="Q298" s="134">
        <v>0</v>
      </c>
      <c r="R298" s="134">
        <f>$Q$298*$H$298</f>
        <v>0</v>
      </c>
      <c r="S298" s="134">
        <v>0</v>
      </c>
      <c r="T298" s="135">
        <f>$S$298*$H$298</f>
        <v>0</v>
      </c>
      <c r="AR298" s="85" t="s">
        <v>700</v>
      </c>
      <c r="AT298" s="85" t="s">
        <v>696</v>
      </c>
      <c r="AU298" s="85" t="s">
        <v>618</v>
      </c>
      <c r="AY298" s="6" t="s">
        <v>694</v>
      </c>
      <c r="BE298" s="136">
        <f>IF($N$298="základní",$J$298,0)</f>
        <v>0</v>
      </c>
      <c r="BF298" s="136">
        <f>IF($N$298="snížená",$J$298,0)</f>
        <v>0</v>
      </c>
      <c r="BG298" s="136">
        <f>IF($N$298="zákl. přenesená",$J$298,0)</f>
        <v>0</v>
      </c>
      <c r="BH298" s="136">
        <f>IF($N$298="sníž. přenesená",$J$298,0)</f>
        <v>0</v>
      </c>
      <c r="BI298" s="136">
        <f>IF($N$298="nulová",$J$298,0)</f>
        <v>0</v>
      </c>
      <c r="BJ298" s="85" t="s">
        <v>561</v>
      </c>
      <c r="BK298" s="136">
        <f>ROUND($I$298*$H$298,2)</f>
        <v>0</v>
      </c>
      <c r="BL298" s="85" t="s">
        <v>700</v>
      </c>
      <c r="BM298" s="85" t="s">
        <v>852</v>
      </c>
    </row>
    <row r="299" spans="2:47" s="6" customFormat="1" ht="16.5" customHeight="1">
      <c r="B299" s="22"/>
      <c r="D299" s="137" t="s">
        <v>702</v>
      </c>
      <c r="F299" s="138" t="s">
        <v>853</v>
      </c>
      <c r="L299" s="22"/>
      <c r="M299" s="49"/>
      <c r="T299" s="50"/>
      <c r="AT299" s="6" t="s">
        <v>702</v>
      </c>
      <c r="AU299" s="6" t="s">
        <v>618</v>
      </c>
    </row>
    <row r="300" spans="2:51" s="6" customFormat="1" ht="15.75" customHeight="1">
      <c r="B300" s="139"/>
      <c r="D300" s="140" t="s">
        <v>704</v>
      </c>
      <c r="E300" s="141"/>
      <c r="F300" s="142" t="s">
        <v>711</v>
      </c>
      <c r="H300" s="141"/>
      <c r="L300" s="139"/>
      <c r="M300" s="143"/>
      <c r="T300" s="144"/>
      <c r="AT300" s="141" t="s">
        <v>704</v>
      </c>
      <c r="AU300" s="141" t="s">
        <v>618</v>
      </c>
      <c r="AV300" s="145" t="s">
        <v>561</v>
      </c>
      <c r="AW300" s="145" t="s">
        <v>667</v>
      </c>
      <c r="AX300" s="145" t="s">
        <v>610</v>
      </c>
      <c r="AY300" s="141" t="s">
        <v>694</v>
      </c>
    </row>
    <row r="301" spans="2:51" s="6" customFormat="1" ht="15.75" customHeight="1">
      <c r="B301" s="146"/>
      <c r="D301" s="140" t="s">
        <v>704</v>
      </c>
      <c r="E301" s="147"/>
      <c r="F301" s="148" t="s">
        <v>655</v>
      </c>
      <c r="H301" s="149">
        <v>23.94</v>
      </c>
      <c r="L301" s="146"/>
      <c r="M301" s="150"/>
      <c r="T301" s="151"/>
      <c r="AT301" s="147" t="s">
        <v>704</v>
      </c>
      <c r="AU301" s="147" t="s">
        <v>618</v>
      </c>
      <c r="AV301" s="152" t="s">
        <v>618</v>
      </c>
      <c r="AW301" s="152" t="s">
        <v>667</v>
      </c>
      <c r="AX301" s="152" t="s">
        <v>610</v>
      </c>
      <c r="AY301" s="147" t="s">
        <v>694</v>
      </c>
    </row>
    <row r="302" spans="2:51" s="6" customFormat="1" ht="15.75" customHeight="1">
      <c r="B302" s="153"/>
      <c r="D302" s="140" t="s">
        <v>704</v>
      </c>
      <c r="E302" s="154"/>
      <c r="F302" s="155" t="s">
        <v>706</v>
      </c>
      <c r="H302" s="156">
        <v>23.94</v>
      </c>
      <c r="L302" s="153"/>
      <c r="M302" s="157"/>
      <c r="T302" s="158"/>
      <c r="AT302" s="154" t="s">
        <v>704</v>
      </c>
      <c r="AU302" s="154" t="s">
        <v>618</v>
      </c>
      <c r="AV302" s="159" t="s">
        <v>700</v>
      </c>
      <c r="AW302" s="159" t="s">
        <v>667</v>
      </c>
      <c r="AX302" s="159" t="s">
        <v>561</v>
      </c>
      <c r="AY302" s="154" t="s">
        <v>694</v>
      </c>
    </row>
    <row r="303" spans="2:65" s="6" customFormat="1" ht="15.75" customHeight="1">
      <c r="B303" s="22"/>
      <c r="C303" s="125" t="s">
        <v>854</v>
      </c>
      <c r="D303" s="125" t="s">
        <v>696</v>
      </c>
      <c r="E303" s="126" t="s">
        <v>855</v>
      </c>
      <c r="F303" s="127" t="s">
        <v>856</v>
      </c>
      <c r="G303" s="128" t="s">
        <v>639</v>
      </c>
      <c r="H303" s="129">
        <v>19.725</v>
      </c>
      <c r="I303" s="130"/>
      <c r="J303" s="131">
        <f>ROUND($I$303*$H$303,2)</f>
        <v>0</v>
      </c>
      <c r="K303" s="127" t="s">
        <v>699</v>
      </c>
      <c r="L303" s="22"/>
      <c r="M303" s="132"/>
      <c r="N303" s="133" t="s">
        <v>581</v>
      </c>
      <c r="Q303" s="134">
        <v>0.12966</v>
      </c>
      <c r="R303" s="134">
        <f>$Q$303*$H$303</f>
        <v>2.5575435</v>
      </c>
      <c r="S303" s="134">
        <v>0</v>
      </c>
      <c r="T303" s="135">
        <f>$S$303*$H$303</f>
        <v>0</v>
      </c>
      <c r="AR303" s="85" t="s">
        <v>700</v>
      </c>
      <c r="AT303" s="85" t="s">
        <v>696</v>
      </c>
      <c r="AU303" s="85" t="s">
        <v>618</v>
      </c>
      <c r="AY303" s="6" t="s">
        <v>694</v>
      </c>
      <c r="BE303" s="136">
        <f>IF($N$303="základní",$J$303,0)</f>
        <v>0</v>
      </c>
      <c r="BF303" s="136">
        <f>IF($N$303="snížená",$J$303,0)</f>
        <v>0</v>
      </c>
      <c r="BG303" s="136">
        <f>IF($N$303="zákl. přenesená",$J$303,0)</f>
        <v>0</v>
      </c>
      <c r="BH303" s="136">
        <f>IF($N$303="sníž. přenesená",$J$303,0)</f>
        <v>0</v>
      </c>
      <c r="BI303" s="136">
        <f>IF($N$303="nulová",$J$303,0)</f>
        <v>0</v>
      </c>
      <c r="BJ303" s="85" t="s">
        <v>561</v>
      </c>
      <c r="BK303" s="136">
        <f>ROUND($I$303*$H$303,2)</f>
        <v>0</v>
      </c>
      <c r="BL303" s="85" t="s">
        <v>700</v>
      </c>
      <c r="BM303" s="85" t="s">
        <v>857</v>
      </c>
    </row>
    <row r="304" spans="2:47" s="6" customFormat="1" ht="16.5" customHeight="1">
      <c r="B304" s="22"/>
      <c r="D304" s="137" t="s">
        <v>702</v>
      </c>
      <c r="F304" s="138" t="s">
        <v>856</v>
      </c>
      <c r="L304" s="22"/>
      <c r="M304" s="49"/>
      <c r="T304" s="50"/>
      <c r="AT304" s="6" t="s">
        <v>702</v>
      </c>
      <c r="AU304" s="6" t="s">
        <v>618</v>
      </c>
    </row>
    <row r="305" spans="2:51" s="6" customFormat="1" ht="15.75" customHeight="1">
      <c r="B305" s="139"/>
      <c r="D305" s="140" t="s">
        <v>704</v>
      </c>
      <c r="E305" s="141"/>
      <c r="F305" s="142" t="s">
        <v>750</v>
      </c>
      <c r="H305" s="141"/>
      <c r="L305" s="139"/>
      <c r="M305" s="143"/>
      <c r="T305" s="144"/>
      <c r="AT305" s="141" t="s">
        <v>704</v>
      </c>
      <c r="AU305" s="141" t="s">
        <v>618</v>
      </c>
      <c r="AV305" s="145" t="s">
        <v>561</v>
      </c>
      <c r="AW305" s="145" t="s">
        <v>667</v>
      </c>
      <c r="AX305" s="145" t="s">
        <v>610</v>
      </c>
      <c r="AY305" s="141" t="s">
        <v>694</v>
      </c>
    </row>
    <row r="306" spans="2:51" s="6" customFormat="1" ht="15.75" customHeight="1">
      <c r="B306" s="139"/>
      <c r="D306" s="140" t="s">
        <v>704</v>
      </c>
      <c r="E306" s="141"/>
      <c r="F306" s="142" t="s">
        <v>721</v>
      </c>
      <c r="H306" s="141"/>
      <c r="L306" s="139"/>
      <c r="M306" s="143"/>
      <c r="T306" s="144"/>
      <c r="AT306" s="141" t="s">
        <v>704</v>
      </c>
      <c r="AU306" s="141" t="s">
        <v>618</v>
      </c>
      <c r="AV306" s="145" t="s">
        <v>561</v>
      </c>
      <c r="AW306" s="145" t="s">
        <v>667</v>
      </c>
      <c r="AX306" s="145" t="s">
        <v>610</v>
      </c>
      <c r="AY306" s="141" t="s">
        <v>694</v>
      </c>
    </row>
    <row r="307" spans="2:51" s="6" customFormat="1" ht="15.75" customHeight="1">
      <c r="B307" s="146"/>
      <c r="D307" s="140" t="s">
        <v>704</v>
      </c>
      <c r="E307" s="147"/>
      <c r="F307" s="148" t="s">
        <v>809</v>
      </c>
      <c r="H307" s="149">
        <v>16.125</v>
      </c>
      <c r="L307" s="146"/>
      <c r="M307" s="150"/>
      <c r="T307" s="151"/>
      <c r="AT307" s="147" t="s">
        <v>704</v>
      </c>
      <c r="AU307" s="147" t="s">
        <v>618</v>
      </c>
      <c r="AV307" s="152" t="s">
        <v>618</v>
      </c>
      <c r="AW307" s="152" t="s">
        <v>667</v>
      </c>
      <c r="AX307" s="152" t="s">
        <v>610</v>
      </c>
      <c r="AY307" s="147" t="s">
        <v>694</v>
      </c>
    </row>
    <row r="308" spans="2:51" s="6" customFormat="1" ht="15.75" customHeight="1">
      <c r="B308" s="139"/>
      <c r="D308" s="140" t="s">
        <v>704</v>
      </c>
      <c r="E308" s="141"/>
      <c r="F308" s="142" t="s">
        <v>743</v>
      </c>
      <c r="H308" s="141"/>
      <c r="L308" s="139"/>
      <c r="M308" s="143"/>
      <c r="T308" s="144"/>
      <c r="AT308" s="141" t="s">
        <v>704</v>
      </c>
      <c r="AU308" s="141" t="s">
        <v>618</v>
      </c>
      <c r="AV308" s="145" t="s">
        <v>561</v>
      </c>
      <c r="AW308" s="145" t="s">
        <v>667</v>
      </c>
      <c r="AX308" s="145" t="s">
        <v>610</v>
      </c>
      <c r="AY308" s="141" t="s">
        <v>694</v>
      </c>
    </row>
    <row r="309" spans="2:51" s="6" customFormat="1" ht="15.75" customHeight="1">
      <c r="B309" s="146"/>
      <c r="D309" s="140" t="s">
        <v>704</v>
      </c>
      <c r="E309" s="147"/>
      <c r="F309" s="148" t="s">
        <v>811</v>
      </c>
      <c r="H309" s="149">
        <v>3.6</v>
      </c>
      <c r="L309" s="146"/>
      <c r="M309" s="150"/>
      <c r="T309" s="151"/>
      <c r="AT309" s="147" t="s">
        <v>704</v>
      </c>
      <c r="AU309" s="147" t="s">
        <v>618</v>
      </c>
      <c r="AV309" s="152" t="s">
        <v>618</v>
      </c>
      <c r="AW309" s="152" t="s">
        <v>667</v>
      </c>
      <c r="AX309" s="152" t="s">
        <v>610</v>
      </c>
      <c r="AY309" s="147" t="s">
        <v>694</v>
      </c>
    </row>
    <row r="310" spans="2:51" s="6" customFormat="1" ht="15.75" customHeight="1">
      <c r="B310" s="153"/>
      <c r="D310" s="140" t="s">
        <v>704</v>
      </c>
      <c r="E310" s="154"/>
      <c r="F310" s="155" t="s">
        <v>706</v>
      </c>
      <c r="H310" s="156">
        <v>19.725</v>
      </c>
      <c r="L310" s="153"/>
      <c r="M310" s="157"/>
      <c r="T310" s="158"/>
      <c r="AT310" s="154" t="s">
        <v>704</v>
      </c>
      <c r="AU310" s="154" t="s">
        <v>618</v>
      </c>
      <c r="AV310" s="159" t="s">
        <v>700</v>
      </c>
      <c r="AW310" s="159" t="s">
        <v>667</v>
      </c>
      <c r="AX310" s="159" t="s">
        <v>561</v>
      </c>
      <c r="AY310" s="154" t="s">
        <v>694</v>
      </c>
    </row>
    <row r="311" spans="2:65" s="6" customFormat="1" ht="15.75" customHeight="1">
      <c r="B311" s="22"/>
      <c r="C311" s="125" t="s">
        <v>858</v>
      </c>
      <c r="D311" s="125" t="s">
        <v>696</v>
      </c>
      <c r="E311" s="126" t="s">
        <v>859</v>
      </c>
      <c r="F311" s="127" t="s">
        <v>860</v>
      </c>
      <c r="G311" s="128" t="s">
        <v>639</v>
      </c>
      <c r="H311" s="129">
        <v>114.235</v>
      </c>
      <c r="I311" s="130"/>
      <c r="J311" s="131">
        <f>ROUND($I$311*$H$311,2)</f>
        <v>0</v>
      </c>
      <c r="K311" s="127" t="s">
        <v>699</v>
      </c>
      <c r="L311" s="22"/>
      <c r="M311" s="132"/>
      <c r="N311" s="133" t="s">
        <v>581</v>
      </c>
      <c r="Q311" s="134">
        <v>0.00561</v>
      </c>
      <c r="R311" s="134">
        <f>$Q$311*$H$311</f>
        <v>0.64085835</v>
      </c>
      <c r="S311" s="134">
        <v>0</v>
      </c>
      <c r="T311" s="135">
        <f>$S$311*$H$311</f>
        <v>0</v>
      </c>
      <c r="AR311" s="85" t="s">
        <v>700</v>
      </c>
      <c r="AT311" s="85" t="s">
        <v>696</v>
      </c>
      <c r="AU311" s="85" t="s">
        <v>618</v>
      </c>
      <c r="AY311" s="6" t="s">
        <v>694</v>
      </c>
      <c r="BE311" s="136">
        <f>IF($N$311="základní",$J$311,0)</f>
        <v>0</v>
      </c>
      <c r="BF311" s="136">
        <f>IF($N$311="snížená",$J$311,0)</f>
        <v>0</v>
      </c>
      <c r="BG311" s="136">
        <f>IF($N$311="zákl. přenesená",$J$311,0)</f>
        <v>0</v>
      </c>
      <c r="BH311" s="136">
        <f>IF($N$311="sníž. přenesená",$J$311,0)</f>
        <v>0</v>
      </c>
      <c r="BI311" s="136">
        <f>IF($N$311="nulová",$J$311,0)</f>
        <v>0</v>
      </c>
      <c r="BJ311" s="85" t="s">
        <v>561</v>
      </c>
      <c r="BK311" s="136">
        <f>ROUND($I$311*$H$311,2)</f>
        <v>0</v>
      </c>
      <c r="BL311" s="85" t="s">
        <v>700</v>
      </c>
      <c r="BM311" s="85" t="s">
        <v>861</v>
      </c>
    </row>
    <row r="312" spans="2:47" s="6" customFormat="1" ht="16.5" customHeight="1">
      <c r="B312" s="22"/>
      <c r="D312" s="137" t="s">
        <v>702</v>
      </c>
      <c r="F312" s="138" t="s">
        <v>860</v>
      </c>
      <c r="L312" s="22"/>
      <c r="M312" s="49"/>
      <c r="T312" s="50"/>
      <c r="AT312" s="6" t="s">
        <v>702</v>
      </c>
      <c r="AU312" s="6" t="s">
        <v>618</v>
      </c>
    </row>
    <row r="313" spans="2:51" s="6" customFormat="1" ht="15.75" customHeight="1">
      <c r="B313" s="139"/>
      <c r="D313" s="140" t="s">
        <v>704</v>
      </c>
      <c r="E313" s="141"/>
      <c r="F313" s="142" t="s">
        <v>750</v>
      </c>
      <c r="H313" s="141"/>
      <c r="L313" s="139"/>
      <c r="M313" s="143"/>
      <c r="T313" s="144"/>
      <c r="AT313" s="141" t="s">
        <v>704</v>
      </c>
      <c r="AU313" s="141" t="s">
        <v>618</v>
      </c>
      <c r="AV313" s="145" t="s">
        <v>561</v>
      </c>
      <c r="AW313" s="145" t="s">
        <v>667</v>
      </c>
      <c r="AX313" s="145" t="s">
        <v>610</v>
      </c>
      <c r="AY313" s="141" t="s">
        <v>694</v>
      </c>
    </row>
    <row r="314" spans="2:51" s="6" customFormat="1" ht="15.75" customHeight="1">
      <c r="B314" s="139"/>
      <c r="D314" s="140" t="s">
        <v>704</v>
      </c>
      <c r="E314" s="141"/>
      <c r="F314" s="142" t="s">
        <v>721</v>
      </c>
      <c r="H314" s="141"/>
      <c r="L314" s="139"/>
      <c r="M314" s="143"/>
      <c r="T314" s="144"/>
      <c r="AT314" s="141" t="s">
        <v>704</v>
      </c>
      <c r="AU314" s="141" t="s">
        <v>618</v>
      </c>
      <c r="AV314" s="145" t="s">
        <v>561</v>
      </c>
      <c r="AW314" s="145" t="s">
        <v>667</v>
      </c>
      <c r="AX314" s="145" t="s">
        <v>610</v>
      </c>
      <c r="AY314" s="141" t="s">
        <v>694</v>
      </c>
    </row>
    <row r="315" spans="2:51" s="6" customFormat="1" ht="15.75" customHeight="1">
      <c r="B315" s="146"/>
      <c r="D315" s="140" t="s">
        <v>704</v>
      </c>
      <c r="E315" s="147"/>
      <c r="F315" s="148" t="s">
        <v>809</v>
      </c>
      <c r="H315" s="149">
        <v>16.125</v>
      </c>
      <c r="L315" s="146"/>
      <c r="M315" s="150"/>
      <c r="T315" s="151"/>
      <c r="AT315" s="147" t="s">
        <v>704</v>
      </c>
      <c r="AU315" s="147" t="s">
        <v>618</v>
      </c>
      <c r="AV315" s="152" t="s">
        <v>618</v>
      </c>
      <c r="AW315" s="152" t="s">
        <v>667</v>
      </c>
      <c r="AX315" s="152" t="s">
        <v>610</v>
      </c>
      <c r="AY315" s="147" t="s">
        <v>694</v>
      </c>
    </row>
    <row r="316" spans="2:51" s="6" customFormat="1" ht="15.75" customHeight="1">
      <c r="B316" s="139"/>
      <c r="D316" s="140" t="s">
        <v>704</v>
      </c>
      <c r="E316" s="141"/>
      <c r="F316" s="142" t="s">
        <v>777</v>
      </c>
      <c r="H316" s="141"/>
      <c r="L316" s="139"/>
      <c r="M316" s="143"/>
      <c r="T316" s="144"/>
      <c r="AT316" s="141" t="s">
        <v>704</v>
      </c>
      <c r="AU316" s="141" t="s">
        <v>618</v>
      </c>
      <c r="AV316" s="145" t="s">
        <v>561</v>
      </c>
      <c r="AW316" s="145" t="s">
        <v>667</v>
      </c>
      <c r="AX316" s="145" t="s">
        <v>610</v>
      </c>
      <c r="AY316" s="141" t="s">
        <v>694</v>
      </c>
    </row>
    <row r="317" spans="2:51" s="6" customFormat="1" ht="15.75" customHeight="1">
      <c r="B317" s="146"/>
      <c r="D317" s="140" t="s">
        <v>704</v>
      </c>
      <c r="E317" s="147"/>
      <c r="F317" s="148" t="s">
        <v>646</v>
      </c>
      <c r="H317" s="149">
        <v>9.41</v>
      </c>
      <c r="L317" s="146"/>
      <c r="M317" s="150"/>
      <c r="T317" s="151"/>
      <c r="AT317" s="147" t="s">
        <v>704</v>
      </c>
      <c r="AU317" s="147" t="s">
        <v>618</v>
      </c>
      <c r="AV317" s="152" t="s">
        <v>618</v>
      </c>
      <c r="AW317" s="152" t="s">
        <v>667</v>
      </c>
      <c r="AX317" s="152" t="s">
        <v>610</v>
      </c>
      <c r="AY317" s="147" t="s">
        <v>694</v>
      </c>
    </row>
    <row r="318" spans="2:51" s="6" customFormat="1" ht="15.75" customHeight="1">
      <c r="B318" s="139"/>
      <c r="D318" s="140" t="s">
        <v>704</v>
      </c>
      <c r="E318" s="141"/>
      <c r="F318" s="142" t="s">
        <v>732</v>
      </c>
      <c r="H318" s="141"/>
      <c r="L318" s="139"/>
      <c r="M318" s="143"/>
      <c r="T318" s="144"/>
      <c r="AT318" s="141" t="s">
        <v>704</v>
      </c>
      <c r="AU318" s="141" t="s">
        <v>618</v>
      </c>
      <c r="AV318" s="145" t="s">
        <v>561</v>
      </c>
      <c r="AW318" s="145" t="s">
        <v>667</v>
      </c>
      <c r="AX318" s="145" t="s">
        <v>610</v>
      </c>
      <c r="AY318" s="141" t="s">
        <v>694</v>
      </c>
    </row>
    <row r="319" spans="2:51" s="6" customFormat="1" ht="15.75" customHeight="1">
      <c r="B319" s="146"/>
      <c r="D319" s="140" t="s">
        <v>704</v>
      </c>
      <c r="E319" s="147"/>
      <c r="F319" s="148" t="s">
        <v>649</v>
      </c>
      <c r="H319" s="149">
        <v>85.1</v>
      </c>
      <c r="L319" s="146"/>
      <c r="M319" s="150"/>
      <c r="T319" s="151"/>
      <c r="AT319" s="147" t="s">
        <v>704</v>
      </c>
      <c r="AU319" s="147" t="s">
        <v>618</v>
      </c>
      <c r="AV319" s="152" t="s">
        <v>618</v>
      </c>
      <c r="AW319" s="152" t="s">
        <v>667</v>
      </c>
      <c r="AX319" s="152" t="s">
        <v>610</v>
      </c>
      <c r="AY319" s="147" t="s">
        <v>694</v>
      </c>
    </row>
    <row r="320" spans="2:51" s="6" customFormat="1" ht="15.75" customHeight="1">
      <c r="B320" s="139"/>
      <c r="D320" s="140" t="s">
        <v>704</v>
      </c>
      <c r="E320" s="141"/>
      <c r="F320" s="142" t="s">
        <v>743</v>
      </c>
      <c r="H320" s="141"/>
      <c r="L320" s="139"/>
      <c r="M320" s="143"/>
      <c r="T320" s="144"/>
      <c r="AT320" s="141" t="s">
        <v>704</v>
      </c>
      <c r="AU320" s="141" t="s">
        <v>618</v>
      </c>
      <c r="AV320" s="145" t="s">
        <v>561</v>
      </c>
      <c r="AW320" s="145" t="s">
        <v>667</v>
      </c>
      <c r="AX320" s="145" t="s">
        <v>610</v>
      </c>
      <c r="AY320" s="141" t="s">
        <v>694</v>
      </c>
    </row>
    <row r="321" spans="2:51" s="6" customFormat="1" ht="15.75" customHeight="1">
      <c r="B321" s="146"/>
      <c r="D321" s="140" t="s">
        <v>704</v>
      </c>
      <c r="E321" s="147"/>
      <c r="F321" s="148" t="s">
        <v>811</v>
      </c>
      <c r="H321" s="149">
        <v>3.6</v>
      </c>
      <c r="L321" s="146"/>
      <c r="M321" s="150"/>
      <c r="T321" s="151"/>
      <c r="AT321" s="147" t="s">
        <v>704</v>
      </c>
      <c r="AU321" s="147" t="s">
        <v>618</v>
      </c>
      <c r="AV321" s="152" t="s">
        <v>618</v>
      </c>
      <c r="AW321" s="152" t="s">
        <v>667</v>
      </c>
      <c r="AX321" s="152" t="s">
        <v>610</v>
      </c>
      <c r="AY321" s="147" t="s">
        <v>694</v>
      </c>
    </row>
    <row r="322" spans="2:51" s="6" customFormat="1" ht="15.75" customHeight="1">
      <c r="B322" s="153"/>
      <c r="D322" s="140" t="s">
        <v>704</v>
      </c>
      <c r="E322" s="154"/>
      <c r="F322" s="155" t="s">
        <v>706</v>
      </c>
      <c r="H322" s="156">
        <v>114.235</v>
      </c>
      <c r="L322" s="153"/>
      <c r="M322" s="157"/>
      <c r="T322" s="158"/>
      <c r="AT322" s="154" t="s">
        <v>704</v>
      </c>
      <c r="AU322" s="154" t="s">
        <v>618</v>
      </c>
      <c r="AV322" s="159" t="s">
        <v>700</v>
      </c>
      <c r="AW322" s="159" t="s">
        <v>667</v>
      </c>
      <c r="AX322" s="159" t="s">
        <v>561</v>
      </c>
      <c r="AY322" s="154" t="s">
        <v>694</v>
      </c>
    </row>
    <row r="323" spans="2:65" s="6" customFormat="1" ht="15.75" customHeight="1">
      <c r="B323" s="22"/>
      <c r="C323" s="125" t="s">
        <v>862</v>
      </c>
      <c r="D323" s="125" t="s">
        <v>696</v>
      </c>
      <c r="E323" s="126" t="s">
        <v>863</v>
      </c>
      <c r="F323" s="127" t="s">
        <v>864</v>
      </c>
      <c r="G323" s="128" t="s">
        <v>639</v>
      </c>
      <c r="H323" s="129">
        <v>114.235</v>
      </c>
      <c r="I323" s="130"/>
      <c r="J323" s="131">
        <f>ROUND($I$323*$H$323,2)</f>
        <v>0</v>
      </c>
      <c r="K323" s="127" t="s">
        <v>699</v>
      </c>
      <c r="L323" s="22"/>
      <c r="M323" s="132"/>
      <c r="N323" s="133" t="s">
        <v>581</v>
      </c>
      <c r="Q323" s="134">
        <v>0.00071</v>
      </c>
      <c r="R323" s="134">
        <f>$Q$323*$H$323</f>
        <v>0.08110685000000001</v>
      </c>
      <c r="S323" s="134">
        <v>0</v>
      </c>
      <c r="T323" s="135">
        <f>$S$323*$H$323</f>
        <v>0</v>
      </c>
      <c r="AR323" s="85" t="s">
        <v>700</v>
      </c>
      <c r="AT323" s="85" t="s">
        <v>696</v>
      </c>
      <c r="AU323" s="85" t="s">
        <v>618</v>
      </c>
      <c r="AY323" s="6" t="s">
        <v>694</v>
      </c>
      <c r="BE323" s="136">
        <f>IF($N$323="základní",$J$323,0)</f>
        <v>0</v>
      </c>
      <c r="BF323" s="136">
        <f>IF($N$323="snížená",$J$323,0)</f>
        <v>0</v>
      </c>
      <c r="BG323" s="136">
        <f>IF($N$323="zákl. přenesená",$J$323,0)</f>
        <v>0</v>
      </c>
      <c r="BH323" s="136">
        <f>IF($N$323="sníž. přenesená",$J$323,0)</f>
        <v>0</v>
      </c>
      <c r="BI323" s="136">
        <f>IF($N$323="nulová",$J$323,0)</f>
        <v>0</v>
      </c>
      <c r="BJ323" s="85" t="s">
        <v>561</v>
      </c>
      <c r="BK323" s="136">
        <f>ROUND($I$323*$H$323,2)</f>
        <v>0</v>
      </c>
      <c r="BL323" s="85" t="s">
        <v>700</v>
      </c>
      <c r="BM323" s="85" t="s">
        <v>865</v>
      </c>
    </row>
    <row r="324" spans="2:47" s="6" customFormat="1" ht="16.5" customHeight="1">
      <c r="B324" s="22"/>
      <c r="D324" s="137" t="s">
        <v>702</v>
      </c>
      <c r="F324" s="138" t="s">
        <v>864</v>
      </c>
      <c r="L324" s="22"/>
      <c r="M324" s="49"/>
      <c r="T324" s="50"/>
      <c r="AT324" s="6" t="s">
        <v>702</v>
      </c>
      <c r="AU324" s="6" t="s">
        <v>618</v>
      </c>
    </row>
    <row r="325" spans="2:51" s="6" customFormat="1" ht="15.75" customHeight="1">
      <c r="B325" s="139"/>
      <c r="D325" s="140" t="s">
        <v>704</v>
      </c>
      <c r="E325" s="141"/>
      <c r="F325" s="142" t="s">
        <v>750</v>
      </c>
      <c r="H325" s="141"/>
      <c r="L325" s="139"/>
      <c r="M325" s="143"/>
      <c r="T325" s="144"/>
      <c r="AT325" s="141" t="s">
        <v>704</v>
      </c>
      <c r="AU325" s="141" t="s">
        <v>618</v>
      </c>
      <c r="AV325" s="145" t="s">
        <v>561</v>
      </c>
      <c r="AW325" s="145" t="s">
        <v>667</v>
      </c>
      <c r="AX325" s="145" t="s">
        <v>610</v>
      </c>
      <c r="AY325" s="141" t="s">
        <v>694</v>
      </c>
    </row>
    <row r="326" spans="2:51" s="6" customFormat="1" ht="15.75" customHeight="1">
      <c r="B326" s="139"/>
      <c r="D326" s="140" t="s">
        <v>704</v>
      </c>
      <c r="E326" s="141"/>
      <c r="F326" s="142" t="s">
        <v>721</v>
      </c>
      <c r="H326" s="141"/>
      <c r="L326" s="139"/>
      <c r="M326" s="143"/>
      <c r="T326" s="144"/>
      <c r="AT326" s="141" t="s">
        <v>704</v>
      </c>
      <c r="AU326" s="141" t="s">
        <v>618</v>
      </c>
      <c r="AV326" s="145" t="s">
        <v>561</v>
      </c>
      <c r="AW326" s="145" t="s">
        <v>667</v>
      </c>
      <c r="AX326" s="145" t="s">
        <v>610</v>
      </c>
      <c r="AY326" s="141" t="s">
        <v>694</v>
      </c>
    </row>
    <row r="327" spans="2:51" s="6" customFormat="1" ht="15.75" customHeight="1">
      <c r="B327" s="146"/>
      <c r="D327" s="140" t="s">
        <v>704</v>
      </c>
      <c r="E327" s="147"/>
      <c r="F327" s="148" t="s">
        <v>809</v>
      </c>
      <c r="H327" s="149">
        <v>16.125</v>
      </c>
      <c r="L327" s="146"/>
      <c r="M327" s="150"/>
      <c r="T327" s="151"/>
      <c r="AT327" s="147" t="s">
        <v>704</v>
      </c>
      <c r="AU327" s="147" t="s">
        <v>618</v>
      </c>
      <c r="AV327" s="152" t="s">
        <v>618</v>
      </c>
      <c r="AW327" s="152" t="s">
        <v>667</v>
      </c>
      <c r="AX327" s="152" t="s">
        <v>610</v>
      </c>
      <c r="AY327" s="147" t="s">
        <v>694</v>
      </c>
    </row>
    <row r="328" spans="2:51" s="6" customFormat="1" ht="15.75" customHeight="1">
      <c r="B328" s="139"/>
      <c r="D328" s="140" t="s">
        <v>704</v>
      </c>
      <c r="E328" s="141"/>
      <c r="F328" s="142" t="s">
        <v>777</v>
      </c>
      <c r="H328" s="141"/>
      <c r="L328" s="139"/>
      <c r="M328" s="143"/>
      <c r="T328" s="144"/>
      <c r="AT328" s="141" t="s">
        <v>704</v>
      </c>
      <c r="AU328" s="141" t="s">
        <v>618</v>
      </c>
      <c r="AV328" s="145" t="s">
        <v>561</v>
      </c>
      <c r="AW328" s="145" t="s">
        <v>667</v>
      </c>
      <c r="AX328" s="145" t="s">
        <v>610</v>
      </c>
      <c r="AY328" s="141" t="s">
        <v>694</v>
      </c>
    </row>
    <row r="329" spans="2:51" s="6" customFormat="1" ht="15.75" customHeight="1">
      <c r="B329" s="146"/>
      <c r="D329" s="140" t="s">
        <v>704</v>
      </c>
      <c r="E329" s="147"/>
      <c r="F329" s="148" t="s">
        <v>646</v>
      </c>
      <c r="H329" s="149">
        <v>9.41</v>
      </c>
      <c r="L329" s="146"/>
      <c r="M329" s="150"/>
      <c r="T329" s="151"/>
      <c r="AT329" s="147" t="s">
        <v>704</v>
      </c>
      <c r="AU329" s="147" t="s">
        <v>618</v>
      </c>
      <c r="AV329" s="152" t="s">
        <v>618</v>
      </c>
      <c r="AW329" s="152" t="s">
        <v>667</v>
      </c>
      <c r="AX329" s="152" t="s">
        <v>610</v>
      </c>
      <c r="AY329" s="147" t="s">
        <v>694</v>
      </c>
    </row>
    <row r="330" spans="2:51" s="6" customFormat="1" ht="15.75" customHeight="1">
      <c r="B330" s="139"/>
      <c r="D330" s="140" t="s">
        <v>704</v>
      </c>
      <c r="E330" s="141"/>
      <c r="F330" s="142" t="s">
        <v>732</v>
      </c>
      <c r="H330" s="141"/>
      <c r="L330" s="139"/>
      <c r="M330" s="143"/>
      <c r="T330" s="144"/>
      <c r="AT330" s="141" t="s">
        <v>704</v>
      </c>
      <c r="AU330" s="141" t="s">
        <v>618</v>
      </c>
      <c r="AV330" s="145" t="s">
        <v>561</v>
      </c>
      <c r="AW330" s="145" t="s">
        <v>667</v>
      </c>
      <c r="AX330" s="145" t="s">
        <v>610</v>
      </c>
      <c r="AY330" s="141" t="s">
        <v>694</v>
      </c>
    </row>
    <row r="331" spans="2:51" s="6" customFormat="1" ht="15.75" customHeight="1">
      <c r="B331" s="146"/>
      <c r="D331" s="140" t="s">
        <v>704</v>
      </c>
      <c r="E331" s="147"/>
      <c r="F331" s="148" t="s">
        <v>649</v>
      </c>
      <c r="H331" s="149">
        <v>85.1</v>
      </c>
      <c r="L331" s="146"/>
      <c r="M331" s="150"/>
      <c r="T331" s="151"/>
      <c r="AT331" s="147" t="s">
        <v>704</v>
      </c>
      <c r="AU331" s="147" t="s">
        <v>618</v>
      </c>
      <c r="AV331" s="152" t="s">
        <v>618</v>
      </c>
      <c r="AW331" s="152" t="s">
        <v>667</v>
      </c>
      <c r="AX331" s="152" t="s">
        <v>610</v>
      </c>
      <c r="AY331" s="147" t="s">
        <v>694</v>
      </c>
    </row>
    <row r="332" spans="2:51" s="6" customFormat="1" ht="15.75" customHeight="1">
      <c r="B332" s="139"/>
      <c r="D332" s="140" t="s">
        <v>704</v>
      </c>
      <c r="E332" s="141"/>
      <c r="F332" s="142" t="s">
        <v>743</v>
      </c>
      <c r="H332" s="141"/>
      <c r="L332" s="139"/>
      <c r="M332" s="143"/>
      <c r="T332" s="144"/>
      <c r="AT332" s="141" t="s">
        <v>704</v>
      </c>
      <c r="AU332" s="141" t="s">
        <v>618</v>
      </c>
      <c r="AV332" s="145" t="s">
        <v>561</v>
      </c>
      <c r="AW332" s="145" t="s">
        <v>667</v>
      </c>
      <c r="AX332" s="145" t="s">
        <v>610</v>
      </c>
      <c r="AY332" s="141" t="s">
        <v>694</v>
      </c>
    </row>
    <row r="333" spans="2:51" s="6" customFormat="1" ht="15.75" customHeight="1">
      <c r="B333" s="146"/>
      <c r="D333" s="140" t="s">
        <v>704</v>
      </c>
      <c r="E333" s="147"/>
      <c r="F333" s="148" t="s">
        <v>811</v>
      </c>
      <c r="H333" s="149">
        <v>3.6</v>
      </c>
      <c r="L333" s="146"/>
      <c r="M333" s="150"/>
      <c r="T333" s="151"/>
      <c r="AT333" s="147" t="s">
        <v>704</v>
      </c>
      <c r="AU333" s="147" t="s">
        <v>618</v>
      </c>
      <c r="AV333" s="152" t="s">
        <v>618</v>
      </c>
      <c r="AW333" s="152" t="s">
        <v>667</v>
      </c>
      <c r="AX333" s="152" t="s">
        <v>610</v>
      </c>
      <c r="AY333" s="147" t="s">
        <v>694</v>
      </c>
    </row>
    <row r="334" spans="2:51" s="6" customFormat="1" ht="15.75" customHeight="1">
      <c r="B334" s="153"/>
      <c r="D334" s="140" t="s">
        <v>704</v>
      </c>
      <c r="E334" s="154"/>
      <c r="F334" s="155" t="s">
        <v>706</v>
      </c>
      <c r="H334" s="156">
        <v>114.235</v>
      </c>
      <c r="L334" s="153"/>
      <c r="M334" s="157"/>
      <c r="T334" s="158"/>
      <c r="AT334" s="154" t="s">
        <v>704</v>
      </c>
      <c r="AU334" s="154" t="s">
        <v>618</v>
      </c>
      <c r="AV334" s="159" t="s">
        <v>700</v>
      </c>
      <c r="AW334" s="159" t="s">
        <v>667</v>
      </c>
      <c r="AX334" s="159" t="s">
        <v>561</v>
      </c>
      <c r="AY334" s="154" t="s">
        <v>694</v>
      </c>
    </row>
    <row r="335" spans="2:65" s="6" customFormat="1" ht="15.75" customHeight="1">
      <c r="B335" s="22"/>
      <c r="C335" s="125" t="s">
        <v>866</v>
      </c>
      <c r="D335" s="125" t="s">
        <v>696</v>
      </c>
      <c r="E335" s="126" t="s">
        <v>867</v>
      </c>
      <c r="F335" s="127" t="s">
        <v>868</v>
      </c>
      <c r="G335" s="128" t="s">
        <v>639</v>
      </c>
      <c r="H335" s="129">
        <v>94.51</v>
      </c>
      <c r="I335" s="130"/>
      <c r="J335" s="131">
        <f>ROUND($I$335*$H$335,2)</f>
        <v>0</v>
      </c>
      <c r="K335" s="127" t="s">
        <v>699</v>
      </c>
      <c r="L335" s="22"/>
      <c r="M335" s="132"/>
      <c r="N335" s="133" t="s">
        <v>581</v>
      </c>
      <c r="Q335" s="134">
        <v>0</v>
      </c>
      <c r="R335" s="134">
        <f>$Q$335*$H$335</f>
        <v>0</v>
      </c>
      <c r="S335" s="134">
        <v>0</v>
      </c>
      <c r="T335" s="135">
        <f>$S$335*$H$335</f>
        <v>0</v>
      </c>
      <c r="AR335" s="85" t="s">
        <v>700</v>
      </c>
      <c r="AT335" s="85" t="s">
        <v>696</v>
      </c>
      <c r="AU335" s="85" t="s">
        <v>618</v>
      </c>
      <c r="AY335" s="6" t="s">
        <v>694</v>
      </c>
      <c r="BE335" s="136">
        <f>IF($N$335="základní",$J$335,0)</f>
        <v>0</v>
      </c>
      <c r="BF335" s="136">
        <f>IF($N$335="snížená",$J$335,0)</f>
        <v>0</v>
      </c>
      <c r="BG335" s="136">
        <f>IF($N$335="zákl. přenesená",$J$335,0)</f>
        <v>0</v>
      </c>
      <c r="BH335" s="136">
        <f>IF($N$335="sníž. přenesená",$J$335,0)</f>
        <v>0</v>
      </c>
      <c r="BI335" s="136">
        <f>IF($N$335="nulová",$J$335,0)</f>
        <v>0</v>
      </c>
      <c r="BJ335" s="85" t="s">
        <v>561</v>
      </c>
      <c r="BK335" s="136">
        <f>ROUND($I$335*$H$335,2)</f>
        <v>0</v>
      </c>
      <c r="BL335" s="85" t="s">
        <v>700</v>
      </c>
      <c r="BM335" s="85" t="s">
        <v>869</v>
      </c>
    </row>
    <row r="336" spans="2:47" s="6" customFormat="1" ht="27" customHeight="1">
      <c r="B336" s="22"/>
      <c r="D336" s="137" t="s">
        <v>702</v>
      </c>
      <c r="F336" s="138" t="s">
        <v>870</v>
      </c>
      <c r="L336" s="22"/>
      <c r="M336" s="49"/>
      <c r="T336" s="50"/>
      <c r="AT336" s="6" t="s">
        <v>702</v>
      </c>
      <c r="AU336" s="6" t="s">
        <v>618</v>
      </c>
    </row>
    <row r="337" spans="2:51" s="6" customFormat="1" ht="15.75" customHeight="1">
      <c r="B337" s="139"/>
      <c r="D337" s="140" t="s">
        <v>704</v>
      </c>
      <c r="E337" s="141"/>
      <c r="F337" s="142" t="s">
        <v>777</v>
      </c>
      <c r="H337" s="141"/>
      <c r="L337" s="139"/>
      <c r="M337" s="143"/>
      <c r="T337" s="144"/>
      <c r="AT337" s="141" t="s">
        <v>704</v>
      </c>
      <c r="AU337" s="141" t="s">
        <v>618</v>
      </c>
      <c r="AV337" s="145" t="s">
        <v>561</v>
      </c>
      <c r="AW337" s="145" t="s">
        <v>667</v>
      </c>
      <c r="AX337" s="145" t="s">
        <v>610</v>
      </c>
      <c r="AY337" s="141" t="s">
        <v>694</v>
      </c>
    </row>
    <row r="338" spans="2:51" s="6" customFormat="1" ht="15.75" customHeight="1">
      <c r="B338" s="146"/>
      <c r="D338" s="140" t="s">
        <v>704</v>
      </c>
      <c r="E338" s="147"/>
      <c r="F338" s="148" t="s">
        <v>646</v>
      </c>
      <c r="H338" s="149">
        <v>9.41</v>
      </c>
      <c r="L338" s="146"/>
      <c r="M338" s="150"/>
      <c r="T338" s="151"/>
      <c r="AT338" s="147" t="s">
        <v>704</v>
      </c>
      <c r="AU338" s="147" t="s">
        <v>618</v>
      </c>
      <c r="AV338" s="152" t="s">
        <v>618</v>
      </c>
      <c r="AW338" s="152" t="s">
        <v>667</v>
      </c>
      <c r="AX338" s="152" t="s">
        <v>610</v>
      </c>
      <c r="AY338" s="147" t="s">
        <v>694</v>
      </c>
    </row>
    <row r="339" spans="2:51" s="6" customFormat="1" ht="15.75" customHeight="1">
      <c r="B339" s="139"/>
      <c r="D339" s="140" t="s">
        <v>704</v>
      </c>
      <c r="E339" s="141"/>
      <c r="F339" s="142" t="s">
        <v>732</v>
      </c>
      <c r="H339" s="141"/>
      <c r="L339" s="139"/>
      <c r="M339" s="143"/>
      <c r="T339" s="144"/>
      <c r="AT339" s="141" t="s">
        <v>704</v>
      </c>
      <c r="AU339" s="141" t="s">
        <v>618</v>
      </c>
      <c r="AV339" s="145" t="s">
        <v>561</v>
      </c>
      <c r="AW339" s="145" t="s">
        <v>667</v>
      </c>
      <c r="AX339" s="145" t="s">
        <v>610</v>
      </c>
      <c r="AY339" s="141" t="s">
        <v>694</v>
      </c>
    </row>
    <row r="340" spans="2:51" s="6" customFormat="1" ht="15.75" customHeight="1">
      <c r="B340" s="146"/>
      <c r="D340" s="140" t="s">
        <v>704</v>
      </c>
      <c r="E340" s="147"/>
      <c r="F340" s="148" t="s">
        <v>649</v>
      </c>
      <c r="H340" s="149">
        <v>85.1</v>
      </c>
      <c r="L340" s="146"/>
      <c r="M340" s="150"/>
      <c r="T340" s="151"/>
      <c r="AT340" s="147" t="s">
        <v>704</v>
      </c>
      <c r="AU340" s="147" t="s">
        <v>618</v>
      </c>
      <c r="AV340" s="152" t="s">
        <v>618</v>
      </c>
      <c r="AW340" s="152" t="s">
        <v>667</v>
      </c>
      <c r="AX340" s="152" t="s">
        <v>610</v>
      </c>
      <c r="AY340" s="147" t="s">
        <v>694</v>
      </c>
    </row>
    <row r="341" spans="2:51" s="6" customFormat="1" ht="15.75" customHeight="1">
      <c r="B341" s="153"/>
      <c r="D341" s="140" t="s">
        <v>704</v>
      </c>
      <c r="E341" s="154"/>
      <c r="F341" s="155" t="s">
        <v>706</v>
      </c>
      <c r="H341" s="156">
        <v>94.51</v>
      </c>
      <c r="L341" s="153"/>
      <c r="M341" s="157"/>
      <c r="T341" s="158"/>
      <c r="AT341" s="154" t="s">
        <v>704</v>
      </c>
      <c r="AU341" s="154" t="s">
        <v>618</v>
      </c>
      <c r="AV341" s="159" t="s">
        <v>700</v>
      </c>
      <c r="AW341" s="159" t="s">
        <v>667</v>
      </c>
      <c r="AX341" s="159" t="s">
        <v>561</v>
      </c>
      <c r="AY341" s="154" t="s">
        <v>694</v>
      </c>
    </row>
    <row r="342" spans="2:65" s="6" customFormat="1" ht="15.75" customHeight="1">
      <c r="B342" s="22"/>
      <c r="C342" s="125" t="s">
        <v>871</v>
      </c>
      <c r="D342" s="125" t="s">
        <v>696</v>
      </c>
      <c r="E342" s="126" t="s">
        <v>872</v>
      </c>
      <c r="F342" s="127" t="s">
        <v>873</v>
      </c>
      <c r="G342" s="128" t="s">
        <v>639</v>
      </c>
      <c r="H342" s="129">
        <v>23.94</v>
      </c>
      <c r="I342" s="130"/>
      <c r="J342" s="131">
        <f>ROUND($I$342*$H$342,2)</f>
        <v>0</v>
      </c>
      <c r="K342" s="127" t="s">
        <v>699</v>
      </c>
      <c r="L342" s="22"/>
      <c r="M342" s="132"/>
      <c r="N342" s="133" t="s">
        <v>581</v>
      </c>
      <c r="Q342" s="134">
        <v>0.19536</v>
      </c>
      <c r="R342" s="134">
        <f>$Q$342*$H$342</f>
        <v>4.676918400000001</v>
      </c>
      <c r="S342" s="134">
        <v>0</v>
      </c>
      <c r="T342" s="135">
        <f>$S$342*$H$342</f>
        <v>0</v>
      </c>
      <c r="AR342" s="85" t="s">
        <v>700</v>
      </c>
      <c r="AT342" s="85" t="s">
        <v>696</v>
      </c>
      <c r="AU342" s="85" t="s">
        <v>618</v>
      </c>
      <c r="AY342" s="6" t="s">
        <v>694</v>
      </c>
      <c r="BE342" s="136">
        <f>IF($N$342="základní",$J$342,0)</f>
        <v>0</v>
      </c>
      <c r="BF342" s="136">
        <f>IF($N$342="snížená",$J$342,0)</f>
        <v>0</v>
      </c>
      <c r="BG342" s="136">
        <f>IF($N$342="zákl. přenesená",$J$342,0)</f>
        <v>0</v>
      </c>
      <c r="BH342" s="136">
        <f>IF($N$342="sníž. přenesená",$J$342,0)</f>
        <v>0</v>
      </c>
      <c r="BI342" s="136">
        <f>IF($N$342="nulová",$J$342,0)</f>
        <v>0</v>
      </c>
      <c r="BJ342" s="85" t="s">
        <v>561</v>
      </c>
      <c r="BK342" s="136">
        <f>ROUND($I$342*$H$342,2)</f>
        <v>0</v>
      </c>
      <c r="BL342" s="85" t="s">
        <v>700</v>
      </c>
      <c r="BM342" s="85" t="s">
        <v>874</v>
      </c>
    </row>
    <row r="343" spans="2:47" s="6" customFormat="1" ht="27" customHeight="1">
      <c r="B343" s="22"/>
      <c r="D343" s="137" t="s">
        <v>702</v>
      </c>
      <c r="F343" s="138" t="s">
        <v>875</v>
      </c>
      <c r="L343" s="22"/>
      <c r="M343" s="49"/>
      <c r="T343" s="50"/>
      <c r="AT343" s="6" t="s">
        <v>702</v>
      </c>
      <c r="AU343" s="6" t="s">
        <v>618</v>
      </c>
    </row>
    <row r="344" spans="2:51" s="6" customFormat="1" ht="15.75" customHeight="1">
      <c r="B344" s="139"/>
      <c r="D344" s="140" t="s">
        <v>704</v>
      </c>
      <c r="E344" s="141"/>
      <c r="F344" s="142" t="s">
        <v>711</v>
      </c>
      <c r="H344" s="141"/>
      <c r="L344" s="139"/>
      <c r="M344" s="143"/>
      <c r="T344" s="144"/>
      <c r="AT344" s="141" t="s">
        <v>704</v>
      </c>
      <c r="AU344" s="141" t="s">
        <v>618</v>
      </c>
      <c r="AV344" s="145" t="s">
        <v>561</v>
      </c>
      <c r="AW344" s="145" t="s">
        <v>667</v>
      </c>
      <c r="AX344" s="145" t="s">
        <v>610</v>
      </c>
      <c r="AY344" s="141" t="s">
        <v>694</v>
      </c>
    </row>
    <row r="345" spans="2:51" s="6" customFormat="1" ht="15.75" customHeight="1">
      <c r="B345" s="146"/>
      <c r="D345" s="140" t="s">
        <v>704</v>
      </c>
      <c r="E345" s="147"/>
      <c r="F345" s="148" t="s">
        <v>655</v>
      </c>
      <c r="H345" s="149">
        <v>23.94</v>
      </c>
      <c r="L345" s="146"/>
      <c r="M345" s="150"/>
      <c r="T345" s="151"/>
      <c r="AT345" s="147" t="s">
        <v>704</v>
      </c>
      <c r="AU345" s="147" t="s">
        <v>618</v>
      </c>
      <c r="AV345" s="152" t="s">
        <v>618</v>
      </c>
      <c r="AW345" s="152" t="s">
        <v>667</v>
      </c>
      <c r="AX345" s="152" t="s">
        <v>610</v>
      </c>
      <c r="AY345" s="147" t="s">
        <v>694</v>
      </c>
    </row>
    <row r="346" spans="2:51" s="6" customFormat="1" ht="15.75" customHeight="1">
      <c r="B346" s="153"/>
      <c r="D346" s="140" t="s">
        <v>704</v>
      </c>
      <c r="E346" s="154"/>
      <c r="F346" s="155" t="s">
        <v>706</v>
      </c>
      <c r="H346" s="156">
        <v>23.94</v>
      </c>
      <c r="L346" s="153"/>
      <c r="M346" s="157"/>
      <c r="T346" s="158"/>
      <c r="AT346" s="154" t="s">
        <v>704</v>
      </c>
      <c r="AU346" s="154" t="s">
        <v>618</v>
      </c>
      <c r="AV346" s="159" t="s">
        <v>700</v>
      </c>
      <c r="AW346" s="159" t="s">
        <v>667</v>
      </c>
      <c r="AX346" s="159" t="s">
        <v>561</v>
      </c>
      <c r="AY346" s="154" t="s">
        <v>694</v>
      </c>
    </row>
    <row r="347" spans="2:65" s="6" customFormat="1" ht="15.75" customHeight="1">
      <c r="B347" s="22"/>
      <c r="C347" s="160" t="s">
        <v>876</v>
      </c>
      <c r="D347" s="160" t="s">
        <v>877</v>
      </c>
      <c r="E347" s="161" t="s">
        <v>878</v>
      </c>
      <c r="F347" s="162" t="s">
        <v>879</v>
      </c>
      <c r="G347" s="163" t="s">
        <v>801</v>
      </c>
      <c r="H347" s="164">
        <v>4.884</v>
      </c>
      <c r="I347" s="165"/>
      <c r="J347" s="166">
        <f>ROUND($I$347*$H$347,2)</f>
        <v>0</v>
      </c>
      <c r="K347" s="162" t="s">
        <v>699</v>
      </c>
      <c r="L347" s="167"/>
      <c r="M347" s="168"/>
      <c r="N347" s="169" t="s">
        <v>581</v>
      </c>
      <c r="Q347" s="134">
        <v>1</v>
      </c>
      <c r="R347" s="134">
        <f>$Q$347*$H$347</f>
        <v>4.884</v>
      </c>
      <c r="S347" s="134">
        <v>0</v>
      </c>
      <c r="T347" s="135">
        <f>$S$347*$H$347</f>
        <v>0</v>
      </c>
      <c r="AR347" s="85" t="s">
        <v>745</v>
      </c>
      <c r="AT347" s="85" t="s">
        <v>877</v>
      </c>
      <c r="AU347" s="85" t="s">
        <v>618</v>
      </c>
      <c r="AY347" s="6" t="s">
        <v>694</v>
      </c>
      <c r="BE347" s="136">
        <f>IF($N$347="základní",$J$347,0)</f>
        <v>0</v>
      </c>
      <c r="BF347" s="136">
        <f>IF($N$347="snížená",$J$347,0)</f>
        <v>0</v>
      </c>
      <c r="BG347" s="136">
        <f>IF($N$347="zákl. přenesená",$J$347,0)</f>
        <v>0</v>
      </c>
      <c r="BH347" s="136">
        <f>IF($N$347="sníž. přenesená",$J$347,0)</f>
        <v>0</v>
      </c>
      <c r="BI347" s="136">
        <f>IF($N$347="nulová",$J$347,0)</f>
        <v>0</v>
      </c>
      <c r="BJ347" s="85" t="s">
        <v>561</v>
      </c>
      <c r="BK347" s="136">
        <f>ROUND($I$347*$H$347,2)</f>
        <v>0</v>
      </c>
      <c r="BL347" s="85" t="s">
        <v>700</v>
      </c>
      <c r="BM347" s="85" t="s">
        <v>880</v>
      </c>
    </row>
    <row r="348" spans="2:47" s="6" customFormat="1" ht="27" customHeight="1">
      <c r="B348" s="22"/>
      <c r="D348" s="137" t="s">
        <v>702</v>
      </c>
      <c r="F348" s="138" t="s">
        <v>881</v>
      </c>
      <c r="L348" s="22"/>
      <c r="M348" s="49"/>
      <c r="T348" s="50"/>
      <c r="AT348" s="6" t="s">
        <v>702</v>
      </c>
      <c r="AU348" s="6" t="s">
        <v>618</v>
      </c>
    </row>
    <row r="349" spans="2:47" s="6" customFormat="1" ht="30.75" customHeight="1">
      <c r="B349" s="22"/>
      <c r="D349" s="140" t="s">
        <v>882</v>
      </c>
      <c r="F349" s="170" t="s">
        <v>883</v>
      </c>
      <c r="L349" s="22"/>
      <c r="M349" s="49"/>
      <c r="T349" s="50"/>
      <c r="AT349" s="6" t="s">
        <v>882</v>
      </c>
      <c r="AU349" s="6" t="s">
        <v>618</v>
      </c>
    </row>
    <row r="350" spans="2:51" s="6" customFormat="1" ht="15.75" customHeight="1">
      <c r="B350" s="139"/>
      <c r="D350" s="140" t="s">
        <v>704</v>
      </c>
      <c r="E350" s="141"/>
      <c r="F350" s="142" t="s">
        <v>711</v>
      </c>
      <c r="H350" s="141"/>
      <c r="L350" s="139"/>
      <c r="M350" s="143"/>
      <c r="T350" s="144"/>
      <c r="AT350" s="141" t="s">
        <v>704</v>
      </c>
      <c r="AU350" s="141" t="s">
        <v>618</v>
      </c>
      <c r="AV350" s="145" t="s">
        <v>561</v>
      </c>
      <c r="AW350" s="145" t="s">
        <v>667</v>
      </c>
      <c r="AX350" s="145" t="s">
        <v>610</v>
      </c>
      <c r="AY350" s="141" t="s">
        <v>694</v>
      </c>
    </row>
    <row r="351" spans="2:51" s="6" customFormat="1" ht="15.75" customHeight="1">
      <c r="B351" s="146"/>
      <c r="D351" s="140" t="s">
        <v>704</v>
      </c>
      <c r="E351" s="147"/>
      <c r="F351" s="148" t="s">
        <v>884</v>
      </c>
      <c r="H351" s="149">
        <v>4.788</v>
      </c>
      <c r="L351" s="146"/>
      <c r="M351" s="150"/>
      <c r="T351" s="151"/>
      <c r="AT351" s="147" t="s">
        <v>704</v>
      </c>
      <c r="AU351" s="147" t="s">
        <v>618</v>
      </c>
      <c r="AV351" s="152" t="s">
        <v>618</v>
      </c>
      <c r="AW351" s="152" t="s">
        <v>667</v>
      </c>
      <c r="AX351" s="152" t="s">
        <v>610</v>
      </c>
      <c r="AY351" s="147" t="s">
        <v>694</v>
      </c>
    </row>
    <row r="352" spans="2:51" s="6" customFormat="1" ht="15.75" customHeight="1">
      <c r="B352" s="153"/>
      <c r="D352" s="140" t="s">
        <v>704</v>
      </c>
      <c r="E352" s="154"/>
      <c r="F352" s="155" t="s">
        <v>706</v>
      </c>
      <c r="H352" s="156">
        <v>4.788</v>
      </c>
      <c r="L352" s="153"/>
      <c r="M352" s="157"/>
      <c r="T352" s="158"/>
      <c r="AT352" s="154" t="s">
        <v>704</v>
      </c>
      <c r="AU352" s="154" t="s">
        <v>618</v>
      </c>
      <c r="AV352" s="159" t="s">
        <v>700</v>
      </c>
      <c r="AW352" s="159" t="s">
        <v>667</v>
      </c>
      <c r="AX352" s="159" t="s">
        <v>561</v>
      </c>
      <c r="AY352" s="154" t="s">
        <v>694</v>
      </c>
    </row>
    <row r="353" spans="2:51" s="6" customFormat="1" ht="15.75" customHeight="1">
      <c r="B353" s="146"/>
      <c r="D353" s="140" t="s">
        <v>704</v>
      </c>
      <c r="F353" s="148" t="s">
        <v>885</v>
      </c>
      <c r="H353" s="149">
        <v>4.884</v>
      </c>
      <c r="L353" s="146"/>
      <c r="M353" s="150"/>
      <c r="T353" s="151"/>
      <c r="AT353" s="147" t="s">
        <v>704</v>
      </c>
      <c r="AU353" s="147" t="s">
        <v>618</v>
      </c>
      <c r="AV353" s="152" t="s">
        <v>618</v>
      </c>
      <c r="AW353" s="152" t="s">
        <v>610</v>
      </c>
      <c r="AX353" s="152" t="s">
        <v>561</v>
      </c>
      <c r="AY353" s="147" t="s">
        <v>694</v>
      </c>
    </row>
    <row r="354" spans="2:65" s="6" customFormat="1" ht="15.75" customHeight="1">
      <c r="B354" s="22"/>
      <c r="C354" s="125" t="s">
        <v>886</v>
      </c>
      <c r="D354" s="125" t="s">
        <v>696</v>
      </c>
      <c r="E354" s="126" t="s">
        <v>887</v>
      </c>
      <c r="F354" s="127" t="s">
        <v>888</v>
      </c>
      <c r="G354" s="128" t="s">
        <v>639</v>
      </c>
      <c r="H354" s="129">
        <v>10.9</v>
      </c>
      <c r="I354" s="130"/>
      <c r="J354" s="131">
        <f>ROUND($I$354*$H$354,2)</f>
        <v>0</v>
      </c>
      <c r="K354" s="127" t="s">
        <v>699</v>
      </c>
      <c r="L354" s="22"/>
      <c r="M354" s="132"/>
      <c r="N354" s="133" t="s">
        <v>581</v>
      </c>
      <c r="Q354" s="134">
        <v>0.08425</v>
      </c>
      <c r="R354" s="134">
        <f>$Q$354*$H$354</f>
        <v>0.9183250000000001</v>
      </c>
      <c r="S354" s="134">
        <v>0</v>
      </c>
      <c r="T354" s="135">
        <f>$S$354*$H$354</f>
        <v>0</v>
      </c>
      <c r="AR354" s="85" t="s">
        <v>700</v>
      </c>
      <c r="AT354" s="85" t="s">
        <v>696</v>
      </c>
      <c r="AU354" s="85" t="s">
        <v>618</v>
      </c>
      <c r="AY354" s="6" t="s">
        <v>694</v>
      </c>
      <c r="BE354" s="136">
        <f>IF($N$354="základní",$J$354,0)</f>
        <v>0</v>
      </c>
      <c r="BF354" s="136">
        <f>IF($N$354="snížená",$J$354,0)</f>
        <v>0</v>
      </c>
      <c r="BG354" s="136">
        <f>IF($N$354="zákl. přenesená",$J$354,0)</f>
        <v>0</v>
      </c>
      <c r="BH354" s="136">
        <f>IF($N$354="sníž. přenesená",$J$354,0)</f>
        <v>0</v>
      </c>
      <c r="BI354" s="136">
        <f>IF($N$354="nulová",$J$354,0)</f>
        <v>0</v>
      </c>
      <c r="BJ354" s="85" t="s">
        <v>561</v>
      </c>
      <c r="BK354" s="136">
        <f>ROUND($I$354*$H$354,2)</f>
        <v>0</v>
      </c>
      <c r="BL354" s="85" t="s">
        <v>700</v>
      </c>
      <c r="BM354" s="85" t="s">
        <v>889</v>
      </c>
    </row>
    <row r="355" spans="2:47" s="6" customFormat="1" ht="38.25" customHeight="1">
      <c r="B355" s="22"/>
      <c r="D355" s="137" t="s">
        <v>702</v>
      </c>
      <c r="F355" s="138" t="s">
        <v>890</v>
      </c>
      <c r="L355" s="22"/>
      <c r="M355" s="49"/>
      <c r="T355" s="50"/>
      <c r="AT355" s="6" t="s">
        <v>702</v>
      </c>
      <c r="AU355" s="6" t="s">
        <v>618</v>
      </c>
    </row>
    <row r="356" spans="2:51" s="6" customFormat="1" ht="15.75" customHeight="1">
      <c r="B356" s="139"/>
      <c r="D356" s="140" t="s">
        <v>704</v>
      </c>
      <c r="E356" s="141"/>
      <c r="F356" s="142" t="s">
        <v>705</v>
      </c>
      <c r="H356" s="141"/>
      <c r="L356" s="139"/>
      <c r="M356" s="143"/>
      <c r="T356" s="144"/>
      <c r="AT356" s="141" t="s">
        <v>704</v>
      </c>
      <c r="AU356" s="141" t="s">
        <v>618</v>
      </c>
      <c r="AV356" s="145" t="s">
        <v>561</v>
      </c>
      <c r="AW356" s="145" t="s">
        <v>667</v>
      </c>
      <c r="AX356" s="145" t="s">
        <v>610</v>
      </c>
      <c r="AY356" s="141" t="s">
        <v>694</v>
      </c>
    </row>
    <row r="357" spans="2:51" s="6" customFormat="1" ht="15.75" customHeight="1">
      <c r="B357" s="146"/>
      <c r="D357" s="140" t="s">
        <v>704</v>
      </c>
      <c r="E357" s="147"/>
      <c r="F357" s="148" t="s">
        <v>652</v>
      </c>
      <c r="H357" s="149">
        <v>10.9</v>
      </c>
      <c r="L357" s="146"/>
      <c r="M357" s="150"/>
      <c r="T357" s="151"/>
      <c r="AT357" s="147" t="s">
        <v>704</v>
      </c>
      <c r="AU357" s="147" t="s">
        <v>618</v>
      </c>
      <c r="AV357" s="152" t="s">
        <v>618</v>
      </c>
      <c r="AW357" s="152" t="s">
        <v>667</v>
      </c>
      <c r="AX357" s="152" t="s">
        <v>610</v>
      </c>
      <c r="AY357" s="147" t="s">
        <v>694</v>
      </c>
    </row>
    <row r="358" spans="2:51" s="6" customFormat="1" ht="15.75" customHeight="1">
      <c r="B358" s="153"/>
      <c r="D358" s="140" t="s">
        <v>704</v>
      </c>
      <c r="E358" s="154"/>
      <c r="F358" s="155" t="s">
        <v>706</v>
      </c>
      <c r="H358" s="156">
        <v>10.9</v>
      </c>
      <c r="L358" s="153"/>
      <c r="M358" s="157"/>
      <c r="T358" s="158"/>
      <c r="AT358" s="154" t="s">
        <v>704</v>
      </c>
      <c r="AU358" s="154" t="s">
        <v>618</v>
      </c>
      <c r="AV358" s="159" t="s">
        <v>700</v>
      </c>
      <c r="AW358" s="159" t="s">
        <v>667</v>
      </c>
      <c r="AX358" s="159" t="s">
        <v>561</v>
      </c>
      <c r="AY358" s="154" t="s">
        <v>694</v>
      </c>
    </row>
    <row r="359" spans="2:65" s="6" customFormat="1" ht="15.75" customHeight="1">
      <c r="B359" s="22"/>
      <c r="C359" s="160" t="s">
        <v>891</v>
      </c>
      <c r="D359" s="160" t="s">
        <v>877</v>
      </c>
      <c r="E359" s="161" t="s">
        <v>892</v>
      </c>
      <c r="F359" s="162" t="s">
        <v>893</v>
      </c>
      <c r="G359" s="163" t="s">
        <v>639</v>
      </c>
      <c r="H359" s="164">
        <v>11.118</v>
      </c>
      <c r="I359" s="165"/>
      <c r="J359" s="166">
        <f>ROUND($I$359*$H$359,2)</f>
        <v>0</v>
      </c>
      <c r="K359" s="162"/>
      <c r="L359" s="167"/>
      <c r="M359" s="168"/>
      <c r="N359" s="169" t="s">
        <v>581</v>
      </c>
      <c r="Q359" s="134">
        <v>0.131</v>
      </c>
      <c r="R359" s="134">
        <f>$Q$359*$H$359</f>
        <v>1.456458</v>
      </c>
      <c r="S359" s="134">
        <v>0</v>
      </c>
      <c r="T359" s="135">
        <f>$S$359*$H$359</f>
        <v>0</v>
      </c>
      <c r="AR359" s="85" t="s">
        <v>745</v>
      </c>
      <c r="AT359" s="85" t="s">
        <v>877</v>
      </c>
      <c r="AU359" s="85" t="s">
        <v>618</v>
      </c>
      <c r="AY359" s="6" t="s">
        <v>694</v>
      </c>
      <c r="BE359" s="136">
        <f>IF($N$359="základní",$J$359,0)</f>
        <v>0</v>
      </c>
      <c r="BF359" s="136">
        <f>IF($N$359="snížená",$J$359,0)</f>
        <v>0</v>
      </c>
      <c r="BG359" s="136">
        <f>IF($N$359="zákl. přenesená",$J$359,0)</f>
        <v>0</v>
      </c>
      <c r="BH359" s="136">
        <f>IF($N$359="sníž. přenesená",$J$359,0)</f>
        <v>0</v>
      </c>
      <c r="BI359" s="136">
        <f>IF($N$359="nulová",$J$359,0)</f>
        <v>0</v>
      </c>
      <c r="BJ359" s="85" t="s">
        <v>561</v>
      </c>
      <c r="BK359" s="136">
        <f>ROUND($I$359*$H$359,2)</f>
        <v>0</v>
      </c>
      <c r="BL359" s="85" t="s">
        <v>700</v>
      </c>
      <c r="BM359" s="85" t="s">
        <v>894</v>
      </c>
    </row>
    <row r="360" spans="2:47" s="6" customFormat="1" ht="27" customHeight="1">
      <c r="B360" s="22"/>
      <c r="D360" s="137" t="s">
        <v>702</v>
      </c>
      <c r="F360" s="138" t="s">
        <v>895</v>
      </c>
      <c r="L360" s="22"/>
      <c r="M360" s="49"/>
      <c r="T360" s="50"/>
      <c r="AT360" s="6" t="s">
        <v>702</v>
      </c>
      <c r="AU360" s="6" t="s">
        <v>618</v>
      </c>
    </row>
    <row r="361" spans="2:51" s="6" customFormat="1" ht="15.75" customHeight="1">
      <c r="B361" s="146"/>
      <c r="D361" s="140" t="s">
        <v>704</v>
      </c>
      <c r="F361" s="148" t="s">
        <v>896</v>
      </c>
      <c r="H361" s="149">
        <v>11.118</v>
      </c>
      <c r="L361" s="146"/>
      <c r="M361" s="150"/>
      <c r="T361" s="151"/>
      <c r="AT361" s="147" t="s">
        <v>704</v>
      </c>
      <c r="AU361" s="147" t="s">
        <v>618</v>
      </c>
      <c r="AV361" s="152" t="s">
        <v>618</v>
      </c>
      <c r="AW361" s="152" t="s">
        <v>610</v>
      </c>
      <c r="AX361" s="152" t="s">
        <v>561</v>
      </c>
      <c r="AY361" s="147" t="s">
        <v>694</v>
      </c>
    </row>
    <row r="362" spans="2:65" s="6" customFormat="1" ht="15.75" customHeight="1">
      <c r="B362" s="22"/>
      <c r="C362" s="125" t="s">
        <v>897</v>
      </c>
      <c r="D362" s="125" t="s">
        <v>696</v>
      </c>
      <c r="E362" s="126" t="s">
        <v>898</v>
      </c>
      <c r="F362" s="127" t="s">
        <v>899</v>
      </c>
      <c r="G362" s="128" t="s">
        <v>639</v>
      </c>
      <c r="H362" s="129">
        <v>232.875</v>
      </c>
      <c r="I362" s="130"/>
      <c r="J362" s="131">
        <f>ROUND($I$362*$H$362,2)</f>
        <v>0</v>
      </c>
      <c r="K362" s="127" t="s">
        <v>699</v>
      </c>
      <c r="L362" s="22"/>
      <c r="M362" s="132"/>
      <c r="N362" s="133" t="s">
        <v>581</v>
      </c>
      <c r="Q362" s="134">
        <v>0.10362</v>
      </c>
      <c r="R362" s="134">
        <f>$Q$362*$H$362</f>
        <v>24.1305075</v>
      </c>
      <c r="S362" s="134">
        <v>0</v>
      </c>
      <c r="T362" s="135">
        <f>$S$362*$H$362</f>
        <v>0</v>
      </c>
      <c r="AR362" s="85" t="s">
        <v>700</v>
      </c>
      <c r="AT362" s="85" t="s">
        <v>696</v>
      </c>
      <c r="AU362" s="85" t="s">
        <v>618</v>
      </c>
      <c r="AY362" s="6" t="s">
        <v>694</v>
      </c>
      <c r="BE362" s="136">
        <f>IF($N$362="základní",$J$362,0)</f>
        <v>0</v>
      </c>
      <c r="BF362" s="136">
        <f>IF($N$362="snížená",$J$362,0)</f>
        <v>0</v>
      </c>
      <c r="BG362" s="136">
        <f>IF($N$362="zákl. přenesená",$J$362,0)</f>
        <v>0</v>
      </c>
      <c r="BH362" s="136">
        <f>IF($N$362="sníž. přenesená",$J$362,0)</f>
        <v>0</v>
      </c>
      <c r="BI362" s="136">
        <f>IF($N$362="nulová",$J$362,0)</f>
        <v>0</v>
      </c>
      <c r="BJ362" s="85" t="s">
        <v>561</v>
      </c>
      <c r="BK362" s="136">
        <f>ROUND($I$362*$H$362,2)</f>
        <v>0</v>
      </c>
      <c r="BL362" s="85" t="s">
        <v>700</v>
      </c>
      <c r="BM362" s="85" t="s">
        <v>900</v>
      </c>
    </row>
    <row r="363" spans="2:47" s="6" customFormat="1" ht="38.25" customHeight="1">
      <c r="B363" s="22"/>
      <c r="D363" s="137" t="s">
        <v>702</v>
      </c>
      <c r="F363" s="138" t="s">
        <v>901</v>
      </c>
      <c r="L363" s="22"/>
      <c r="M363" s="49"/>
      <c r="T363" s="50"/>
      <c r="AT363" s="6" t="s">
        <v>702</v>
      </c>
      <c r="AU363" s="6" t="s">
        <v>618</v>
      </c>
    </row>
    <row r="364" spans="2:51" s="6" customFormat="1" ht="15.75" customHeight="1">
      <c r="B364" s="139"/>
      <c r="D364" s="140" t="s">
        <v>704</v>
      </c>
      <c r="E364" s="141"/>
      <c r="F364" s="142" t="s">
        <v>830</v>
      </c>
      <c r="H364" s="141"/>
      <c r="L364" s="139"/>
      <c r="M364" s="143"/>
      <c r="T364" s="144"/>
      <c r="AT364" s="141" t="s">
        <v>704</v>
      </c>
      <c r="AU364" s="141" t="s">
        <v>618</v>
      </c>
      <c r="AV364" s="145" t="s">
        <v>561</v>
      </c>
      <c r="AW364" s="145" t="s">
        <v>667</v>
      </c>
      <c r="AX364" s="145" t="s">
        <v>610</v>
      </c>
      <c r="AY364" s="141" t="s">
        <v>694</v>
      </c>
    </row>
    <row r="365" spans="2:51" s="6" customFormat="1" ht="15.75" customHeight="1">
      <c r="B365" s="139"/>
      <c r="D365" s="140" t="s">
        <v>704</v>
      </c>
      <c r="E365" s="141"/>
      <c r="F365" s="142" t="s">
        <v>810</v>
      </c>
      <c r="H365" s="141"/>
      <c r="L365" s="139"/>
      <c r="M365" s="143"/>
      <c r="T365" s="144"/>
      <c r="AT365" s="141" t="s">
        <v>704</v>
      </c>
      <c r="AU365" s="141" t="s">
        <v>618</v>
      </c>
      <c r="AV365" s="145" t="s">
        <v>561</v>
      </c>
      <c r="AW365" s="145" t="s">
        <v>667</v>
      </c>
      <c r="AX365" s="145" t="s">
        <v>610</v>
      </c>
      <c r="AY365" s="141" t="s">
        <v>694</v>
      </c>
    </row>
    <row r="366" spans="2:51" s="6" customFormat="1" ht="15.75" customHeight="1">
      <c r="B366" s="146"/>
      <c r="D366" s="140" t="s">
        <v>704</v>
      </c>
      <c r="E366" s="147"/>
      <c r="F366" s="148" t="s">
        <v>642</v>
      </c>
      <c r="H366" s="149">
        <v>232.875</v>
      </c>
      <c r="L366" s="146"/>
      <c r="M366" s="150"/>
      <c r="T366" s="151"/>
      <c r="AT366" s="147" t="s">
        <v>704</v>
      </c>
      <c r="AU366" s="147" t="s">
        <v>618</v>
      </c>
      <c r="AV366" s="152" t="s">
        <v>618</v>
      </c>
      <c r="AW366" s="152" t="s">
        <v>667</v>
      </c>
      <c r="AX366" s="152" t="s">
        <v>610</v>
      </c>
      <c r="AY366" s="147" t="s">
        <v>694</v>
      </c>
    </row>
    <row r="367" spans="2:51" s="6" customFormat="1" ht="15.75" customHeight="1">
      <c r="B367" s="153"/>
      <c r="D367" s="140" t="s">
        <v>704</v>
      </c>
      <c r="E367" s="154"/>
      <c r="F367" s="155" t="s">
        <v>706</v>
      </c>
      <c r="H367" s="156">
        <v>232.875</v>
      </c>
      <c r="L367" s="153"/>
      <c r="M367" s="157"/>
      <c r="T367" s="158"/>
      <c r="AT367" s="154" t="s">
        <v>704</v>
      </c>
      <c r="AU367" s="154" t="s">
        <v>618</v>
      </c>
      <c r="AV367" s="159" t="s">
        <v>700</v>
      </c>
      <c r="AW367" s="159" t="s">
        <v>667</v>
      </c>
      <c r="AX367" s="159" t="s">
        <v>561</v>
      </c>
      <c r="AY367" s="154" t="s">
        <v>694</v>
      </c>
    </row>
    <row r="368" spans="2:65" s="6" customFormat="1" ht="15.75" customHeight="1">
      <c r="B368" s="22"/>
      <c r="C368" s="160" t="s">
        <v>902</v>
      </c>
      <c r="D368" s="160" t="s">
        <v>877</v>
      </c>
      <c r="E368" s="161" t="s">
        <v>903</v>
      </c>
      <c r="F368" s="162" t="s">
        <v>904</v>
      </c>
      <c r="G368" s="163" t="s">
        <v>639</v>
      </c>
      <c r="H368" s="164">
        <v>197.267</v>
      </c>
      <c r="I368" s="165"/>
      <c r="J368" s="166">
        <f>ROUND($I$368*$H$368,2)</f>
        <v>0</v>
      </c>
      <c r="K368" s="162"/>
      <c r="L368" s="167"/>
      <c r="M368" s="168"/>
      <c r="N368" s="169" t="s">
        <v>581</v>
      </c>
      <c r="Q368" s="134">
        <v>0.176</v>
      </c>
      <c r="R368" s="134">
        <f>$Q$368*$H$368</f>
        <v>34.718992</v>
      </c>
      <c r="S368" s="134">
        <v>0</v>
      </c>
      <c r="T368" s="135">
        <f>$S$368*$H$368</f>
        <v>0</v>
      </c>
      <c r="AR368" s="85" t="s">
        <v>745</v>
      </c>
      <c r="AT368" s="85" t="s">
        <v>877</v>
      </c>
      <c r="AU368" s="85" t="s">
        <v>618</v>
      </c>
      <c r="AY368" s="6" t="s">
        <v>694</v>
      </c>
      <c r="BE368" s="136">
        <f>IF($N$368="základní",$J$368,0)</f>
        <v>0</v>
      </c>
      <c r="BF368" s="136">
        <f>IF($N$368="snížená",$J$368,0)</f>
        <v>0</v>
      </c>
      <c r="BG368" s="136">
        <f>IF($N$368="zákl. přenesená",$J$368,0)</f>
        <v>0</v>
      </c>
      <c r="BH368" s="136">
        <f>IF($N$368="sníž. přenesená",$J$368,0)</f>
        <v>0</v>
      </c>
      <c r="BI368" s="136">
        <f>IF($N$368="nulová",$J$368,0)</f>
        <v>0</v>
      </c>
      <c r="BJ368" s="85" t="s">
        <v>561</v>
      </c>
      <c r="BK368" s="136">
        <f>ROUND($I$368*$H$368,2)</f>
        <v>0</v>
      </c>
      <c r="BL368" s="85" t="s">
        <v>700</v>
      </c>
      <c r="BM368" s="85" t="s">
        <v>905</v>
      </c>
    </row>
    <row r="369" spans="2:47" s="6" customFormat="1" ht="27" customHeight="1">
      <c r="B369" s="22"/>
      <c r="D369" s="137" t="s">
        <v>702</v>
      </c>
      <c r="F369" s="138" t="s">
        <v>906</v>
      </c>
      <c r="L369" s="22"/>
      <c r="M369" s="49"/>
      <c r="T369" s="50"/>
      <c r="AT369" s="6" t="s">
        <v>702</v>
      </c>
      <c r="AU369" s="6" t="s">
        <v>618</v>
      </c>
    </row>
    <row r="370" spans="2:51" s="6" customFormat="1" ht="15.75" customHeight="1">
      <c r="B370" s="139"/>
      <c r="D370" s="140" t="s">
        <v>704</v>
      </c>
      <c r="E370" s="141"/>
      <c r="F370" s="142" t="s">
        <v>830</v>
      </c>
      <c r="H370" s="141"/>
      <c r="L370" s="139"/>
      <c r="M370" s="143"/>
      <c r="T370" s="144"/>
      <c r="AT370" s="141" t="s">
        <v>704</v>
      </c>
      <c r="AU370" s="141" t="s">
        <v>618</v>
      </c>
      <c r="AV370" s="145" t="s">
        <v>561</v>
      </c>
      <c r="AW370" s="145" t="s">
        <v>667</v>
      </c>
      <c r="AX370" s="145" t="s">
        <v>610</v>
      </c>
      <c r="AY370" s="141" t="s">
        <v>694</v>
      </c>
    </row>
    <row r="371" spans="2:51" s="6" customFormat="1" ht="15.75" customHeight="1">
      <c r="B371" s="139"/>
      <c r="D371" s="140" t="s">
        <v>704</v>
      </c>
      <c r="E371" s="141"/>
      <c r="F371" s="142" t="s">
        <v>810</v>
      </c>
      <c r="H371" s="141"/>
      <c r="L371" s="139"/>
      <c r="M371" s="143"/>
      <c r="T371" s="144"/>
      <c r="AT371" s="141" t="s">
        <v>704</v>
      </c>
      <c r="AU371" s="141" t="s">
        <v>618</v>
      </c>
      <c r="AV371" s="145" t="s">
        <v>561</v>
      </c>
      <c r="AW371" s="145" t="s">
        <v>667</v>
      </c>
      <c r="AX371" s="145" t="s">
        <v>610</v>
      </c>
      <c r="AY371" s="141" t="s">
        <v>694</v>
      </c>
    </row>
    <row r="372" spans="2:51" s="6" customFormat="1" ht="15.75" customHeight="1">
      <c r="B372" s="146"/>
      <c r="D372" s="140" t="s">
        <v>704</v>
      </c>
      <c r="E372" s="147"/>
      <c r="F372" s="148" t="s">
        <v>642</v>
      </c>
      <c r="H372" s="149">
        <v>232.875</v>
      </c>
      <c r="L372" s="146"/>
      <c r="M372" s="150"/>
      <c r="T372" s="151"/>
      <c r="AT372" s="147" t="s">
        <v>704</v>
      </c>
      <c r="AU372" s="147" t="s">
        <v>618</v>
      </c>
      <c r="AV372" s="152" t="s">
        <v>618</v>
      </c>
      <c r="AW372" s="152" t="s">
        <v>667</v>
      </c>
      <c r="AX372" s="152" t="s">
        <v>610</v>
      </c>
      <c r="AY372" s="147" t="s">
        <v>694</v>
      </c>
    </row>
    <row r="373" spans="2:51" s="6" customFormat="1" ht="15.75" customHeight="1">
      <c r="B373" s="139"/>
      <c r="D373" s="140" t="s">
        <v>704</v>
      </c>
      <c r="E373" s="141"/>
      <c r="F373" s="142" t="s">
        <v>907</v>
      </c>
      <c r="H373" s="141"/>
      <c r="L373" s="139"/>
      <c r="M373" s="143"/>
      <c r="T373" s="144"/>
      <c r="AT373" s="141" t="s">
        <v>704</v>
      </c>
      <c r="AU373" s="141" t="s">
        <v>618</v>
      </c>
      <c r="AV373" s="145" t="s">
        <v>561</v>
      </c>
      <c r="AW373" s="145" t="s">
        <v>667</v>
      </c>
      <c r="AX373" s="145" t="s">
        <v>610</v>
      </c>
      <c r="AY373" s="141" t="s">
        <v>694</v>
      </c>
    </row>
    <row r="374" spans="2:51" s="6" customFormat="1" ht="15.75" customHeight="1">
      <c r="B374" s="146"/>
      <c r="D374" s="140" t="s">
        <v>704</v>
      </c>
      <c r="E374" s="147"/>
      <c r="F374" s="148" t="s">
        <v>908</v>
      </c>
      <c r="H374" s="149">
        <v>-8.1</v>
      </c>
      <c r="L374" s="146"/>
      <c r="M374" s="150"/>
      <c r="T374" s="151"/>
      <c r="AT374" s="147" t="s">
        <v>704</v>
      </c>
      <c r="AU374" s="147" t="s">
        <v>618</v>
      </c>
      <c r="AV374" s="152" t="s">
        <v>618</v>
      </c>
      <c r="AW374" s="152" t="s">
        <v>667</v>
      </c>
      <c r="AX374" s="152" t="s">
        <v>610</v>
      </c>
      <c r="AY374" s="147" t="s">
        <v>694</v>
      </c>
    </row>
    <row r="375" spans="2:51" s="6" customFormat="1" ht="15.75" customHeight="1">
      <c r="B375" s="139"/>
      <c r="D375" s="140" t="s">
        <v>704</v>
      </c>
      <c r="E375" s="141"/>
      <c r="F375" s="142" t="s">
        <v>909</v>
      </c>
      <c r="H375" s="141"/>
      <c r="L375" s="139"/>
      <c r="M375" s="143"/>
      <c r="T375" s="144"/>
      <c r="AT375" s="141" t="s">
        <v>704</v>
      </c>
      <c r="AU375" s="141" t="s">
        <v>618</v>
      </c>
      <c r="AV375" s="145" t="s">
        <v>561</v>
      </c>
      <c r="AW375" s="145" t="s">
        <v>667</v>
      </c>
      <c r="AX375" s="145" t="s">
        <v>610</v>
      </c>
      <c r="AY375" s="141" t="s">
        <v>694</v>
      </c>
    </row>
    <row r="376" spans="2:51" s="6" customFormat="1" ht="15.75" customHeight="1">
      <c r="B376" s="139"/>
      <c r="D376" s="140" t="s">
        <v>704</v>
      </c>
      <c r="E376" s="141"/>
      <c r="F376" s="142" t="s">
        <v>910</v>
      </c>
      <c r="H376" s="141"/>
      <c r="L376" s="139"/>
      <c r="M376" s="143"/>
      <c r="T376" s="144"/>
      <c r="AT376" s="141" t="s">
        <v>704</v>
      </c>
      <c r="AU376" s="141" t="s">
        <v>618</v>
      </c>
      <c r="AV376" s="145" t="s">
        <v>561</v>
      </c>
      <c r="AW376" s="145" t="s">
        <v>667</v>
      </c>
      <c r="AX376" s="145" t="s">
        <v>610</v>
      </c>
      <c r="AY376" s="141" t="s">
        <v>694</v>
      </c>
    </row>
    <row r="377" spans="2:51" s="6" customFormat="1" ht="15.75" customHeight="1">
      <c r="B377" s="146"/>
      <c r="D377" s="140" t="s">
        <v>704</v>
      </c>
      <c r="E377" s="147"/>
      <c r="F377" s="148" t="s">
        <v>911</v>
      </c>
      <c r="H377" s="149">
        <v>-17.938</v>
      </c>
      <c r="L377" s="146"/>
      <c r="M377" s="150"/>
      <c r="T377" s="151"/>
      <c r="AT377" s="147" t="s">
        <v>704</v>
      </c>
      <c r="AU377" s="147" t="s">
        <v>618</v>
      </c>
      <c r="AV377" s="152" t="s">
        <v>618</v>
      </c>
      <c r="AW377" s="152" t="s">
        <v>667</v>
      </c>
      <c r="AX377" s="152" t="s">
        <v>610</v>
      </c>
      <c r="AY377" s="147" t="s">
        <v>694</v>
      </c>
    </row>
    <row r="378" spans="2:51" s="6" customFormat="1" ht="15.75" customHeight="1">
      <c r="B378" s="139"/>
      <c r="D378" s="140" t="s">
        <v>704</v>
      </c>
      <c r="E378" s="141"/>
      <c r="F378" s="142" t="s">
        <v>750</v>
      </c>
      <c r="H378" s="141"/>
      <c r="L378" s="139"/>
      <c r="M378" s="143"/>
      <c r="T378" s="144"/>
      <c r="AT378" s="141" t="s">
        <v>704</v>
      </c>
      <c r="AU378" s="141" t="s">
        <v>618</v>
      </c>
      <c r="AV378" s="145" t="s">
        <v>561</v>
      </c>
      <c r="AW378" s="145" t="s">
        <v>667</v>
      </c>
      <c r="AX378" s="145" t="s">
        <v>610</v>
      </c>
      <c r="AY378" s="141" t="s">
        <v>694</v>
      </c>
    </row>
    <row r="379" spans="2:51" s="6" customFormat="1" ht="15.75" customHeight="1">
      <c r="B379" s="146"/>
      <c r="D379" s="140" t="s">
        <v>704</v>
      </c>
      <c r="E379" s="147"/>
      <c r="F379" s="148" t="s">
        <v>912</v>
      </c>
      <c r="H379" s="149">
        <v>-13.438</v>
      </c>
      <c r="L379" s="146"/>
      <c r="M379" s="150"/>
      <c r="T379" s="151"/>
      <c r="AT379" s="147" t="s">
        <v>704</v>
      </c>
      <c r="AU379" s="147" t="s">
        <v>618</v>
      </c>
      <c r="AV379" s="152" t="s">
        <v>618</v>
      </c>
      <c r="AW379" s="152" t="s">
        <v>667</v>
      </c>
      <c r="AX379" s="152" t="s">
        <v>610</v>
      </c>
      <c r="AY379" s="147" t="s">
        <v>694</v>
      </c>
    </row>
    <row r="380" spans="2:51" s="6" customFormat="1" ht="15.75" customHeight="1">
      <c r="B380" s="153"/>
      <c r="D380" s="140" t="s">
        <v>704</v>
      </c>
      <c r="E380" s="154"/>
      <c r="F380" s="155" t="s">
        <v>706</v>
      </c>
      <c r="H380" s="156">
        <v>193.399</v>
      </c>
      <c r="L380" s="153"/>
      <c r="M380" s="157"/>
      <c r="T380" s="158"/>
      <c r="AT380" s="154" t="s">
        <v>704</v>
      </c>
      <c r="AU380" s="154" t="s">
        <v>618</v>
      </c>
      <c r="AV380" s="159" t="s">
        <v>700</v>
      </c>
      <c r="AW380" s="159" t="s">
        <v>667</v>
      </c>
      <c r="AX380" s="159" t="s">
        <v>561</v>
      </c>
      <c r="AY380" s="154" t="s">
        <v>694</v>
      </c>
    </row>
    <row r="381" spans="2:51" s="6" customFormat="1" ht="15.75" customHeight="1">
      <c r="B381" s="146"/>
      <c r="D381" s="140" t="s">
        <v>704</v>
      </c>
      <c r="F381" s="148" t="s">
        <v>913</v>
      </c>
      <c r="H381" s="149">
        <v>197.267</v>
      </c>
      <c r="L381" s="146"/>
      <c r="M381" s="150"/>
      <c r="T381" s="151"/>
      <c r="AT381" s="147" t="s">
        <v>704</v>
      </c>
      <c r="AU381" s="147" t="s">
        <v>618</v>
      </c>
      <c r="AV381" s="152" t="s">
        <v>618</v>
      </c>
      <c r="AW381" s="152" t="s">
        <v>610</v>
      </c>
      <c r="AX381" s="152" t="s">
        <v>561</v>
      </c>
      <c r="AY381" s="147" t="s">
        <v>694</v>
      </c>
    </row>
    <row r="382" spans="2:65" s="6" customFormat="1" ht="15.75" customHeight="1">
      <c r="B382" s="22"/>
      <c r="C382" s="160" t="s">
        <v>914</v>
      </c>
      <c r="D382" s="160" t="s">
        <v>877</v>
      </c>
      <c r="E382" s="161" t="s">
        <v>915</v>
      </c>
      <c r="F382" s="162" t="s">
        <v>916</v>
      </c>
      <c r="G382" s="163" t="s">
        <v>639</v>
      </c>
      <c r="H382" s="164">
        <v>8.262</v>
      </c>
      <c r="I382" s="165"/>
      <c r="J382" s="166">
        <f>ROUND($I$382*$H$382,2)</f>
        <v>0</v>
      </c>
      <c r="K382" s="162"/>
      <c r="L382" s="167"/>
      <c r="M382" s="168"/>
      <c r="N382" s="169" t="s">
        <v>581</v>
      </c>
      <c r="Q382" s="134">
        <v>0.176</v>
      </c>
      <c r="R382" s="134">
        <f>$Q$382*$H$382</f>
        <v>1.454112</v>
      </c>
      <c r="S382" s="134">
        <v>0</v>
      </c>
      <c r="T382" s="135">
        <f>$S$382*$H$382</f>
        <v>0</v>
      </c>
      <c r="AR382" s="85" t="s">
        <v>745</v>
      </c>
      <c r="AT382" s="85" t="s">
        <v>877</v>
      </c>
      <c r="AU382" s="85" t="s">
        <v>618</v>
      </c>
      <c r="AY382" s="6" t="s">
        <v>694</v>
      </c>
      <c r="BE382" s="136">
        <f>IF($N$382="základní",$J$382,0)</f>
        <v>0</v>
      </c>
      <c r="BF382" s="136">
        <f>IF($N$382="snížená",$J$382,0)</f>
        <v>0</v>
      </c>
      <c r="BG382" s="136">
        <f>IF($N$382="zákl. přenesená",$J$382,0)</f>
        <v>0</v>
      </c>
      <c r="BH382" s="136">
        <f>IF($N$382="sníž. přenesená",$J$382,0)</f>
        <v>0</v>
      </c>
      <c r="BI382" s="136">
        <f>IF($N$382="nulová",$J$382,0)</f>
        <v>0</v>
      </c>
      <c r="BJ382" s="85" t="s">
        <v>561</v>
      </c>
      <c r="BK382" s="136">
        <f>ROUND($I$382*$H$382,2)</f>
        <v>0</v>
      </c>
      <c r="BL382" s="85" t="s">
        <v>700</v>
      </c>
      <c r="BM382" s="85" t="s">
        <v>917</v>
      </c>
    </row>
    <row r="383" spans="2:47" s="6" customFormat="1" ht="27" customHeight="1">
      <c r="B383" s="22"/>
      <c r="D383" s="137" t="s">
        <v>702</v>
      </c>
      <c r="F383" s="138" t="s">
        <v>918</v>
      </c>
      <c r="L383" s="22"/>
      <c r="M383" s="49"/>
      <c r="T383" s="50"/>
      <c r="AT383" s="6" t="s">
        <v>702</v>
      </c>
      <c r="AU383" s="6" t="s">
        <v>618</v>
      </c>
    </row>
    <row r="384" spans="2:51" s="6" customFormat="1" ht="15.75" customHeight="1">
      <c r="B384" s="139"/>
      <c r="D384" s="140" t="s">
        <v>704</v>
      </c>
      <c r="E384" s="141"/>
      <c r="F384" s="142" t="s">
        <v>830</v>
      </c>
      <c r="H384" s="141"/>
      <c r="L384" s="139"/>
      <c r="M384" s="143"/>
      <c r="T384" s="144"/>
      <c r="AT384" s="141" t="s">
        <v>704</v>
      </c>
      <c r="AU384" s="141" t="s">
        <v>618</v>
      </c>
      <c r="AV384" s="145" t="s">
        <v>561</v>
      </c>
      <c r="AW384" s="145" t="s">
        <v>667</v>
      </c>
      <c r="AX384" s="145" t="s">
        <v>610</v>
      </c>
      <c r="AY384" s="141" t="s">
        <v>694</v>
      </c>
    </row>
    <row r="385" spans="2:51" s="6" customFormat="1" ht="15.75" customHeight="1">
      <c r="B385" s="139"/>
      <c r="D385" s="140" t="s">
        <v>704</v>
      </c>
      <c r="E385" s="141"/>
      <c r="F385" s="142" t="s">
        <v>919</v>
      </c>
      <c r="H385" s="141"/>
      <c r="L385" s="139"/>
      <c r="M385" s="143"/>
      <c r="T385" s="144"/>
      <c r="AT385" s="141" t="s">
        <v>704</v>
      </c>
      <c r="AU385" s="141" t="s">
        <v>618</v>
      </c>
      <c r="AV385" s="145" t="s">
        <v>561</v>
      </c>
      <c r="AW385" s="145" t="s">
        <v>667</v>
      </c>
      <c r="AX385" s="145" t="s">
        <v>610</v>
      </c>
      <c r="AY385" s="141" t="s">
        <v>694</v>
      </c>
    </row>
    <row r="386" spans="2:51" s="6" customFormat="1" ht="15.75" customHeight="1">
      <c r="B386" s="146"/>
      <c r="D386" s="140" t="s">
        <v>704</v>
      </c>
      <c r="E386" s="147"/>
      <c r="F386" s="148" t="s">
        <v>920</v>
      </c>
      <c r="H386" s="149">
        <v>8.1</v>
      </c>
      <c r="L386" s="146"/>
      <c r="M386" s="150"/>
      <c r="T386" s="151"/>
      <c r="AT386" s="147" t="s">
        <v>704</v>
      </c>
      <c r="AU386" s="147" t="s">
        <v>618</v>
      </c>
      <c r="AV386" s="152" t="s">
        <v>618</v>
      </c>
      <c r="AW386" s="152" t="s">
        <v>667</v>
      </c>
      <c r="AX386" s="152" t="s">
        <v>610</v>
      </c>
      <c r="AY386" s="147" t="s">
        <v>694</v>
      </c>
    </row>
    <row r="387" spans="2:51" s="6" customFormat="1" ht="15.75" customHeight="1">
      <c r="B387" s="153"/>
      <c r="D387" s="140" t="s">
        <v>704</v>
      </c>
      <c r="E387" s="154"/>
      <c r="F387" s="155" t="s">
        <v>706</v>
      </c>
      <c r="H387" s="156">
        <v>8.1</v>
      </c>
      <c r="L387" s="153"/>
      <c r="M387" s="157"/>
      <c r="T387" s="158"/>
      <c r="AT387" s="154" t="s">
        <v>704</v>
      </c>
      <c r="AU387" s="154" t="s">
        <v>618</v>
      </c>
      <c r="AV387" s="159" t="s">
        <v>700</v>
      </c>
      <c r="AW387" s="159" t="s">
        <v>667</v>
      </c>
      <c r="AX387" s="159" t="s">
        <v>561</v>
      </c>
      <c r="AY387" s="154" t="s">
        <v>694</v>
      </c>
    </row>
    <row r="388" spans="2:51" s="6" customFormat="1" ht="15.75" customHeight="1">
      <c r="B388" s="146"/>
      <c r="D388" s="140" t="s">
        <v>704</v>
      </c>
      <c r="F388" s="148" t="s">
        <v>921</v>
      </c>
      <c r="H388" s="149">
        <v>8.262</v>
      </c>
      <c r="L388" s="146"/>
      <c r="M388" s="150"/>
      <c r="T388" s="151"/>
      <c r="AT388" s="147" t="s">
        <v>704</v>
      </c>
      <c r="AU388" s="147" t="s">
        <v>618</v>
      </c>
      <c r="AV388" s="152" t="s">
        <v>618</v>
      </c>
      <c r="AW388" s="152" t="s">
        <v>610</v>
      </c>
      <c r="AX388" s="152" t="s">
        <v>561</v>
      </c>
      <c r="AY388" s="147" t="s">
        <v>694</v>
      </c>
    </row>
    <row r="389" spans="2:63" s="114" customFormat="1" ht="30.75" customHeight="1">
      <c r="B389" s="115"/>
      <c r="D389" s="116" t="s">
        <v>609</v>
      </c>
      <c r="E389" s="123" t="s">
        <v>745</v>
      </c>
      <c r="F389" s="123" t="s">
        <v>922</v>
      </c>
      <c r="J389" s="124">
        <f>$BK$389</f>
        <v>0</v>
      </c>
      <c r="L389" s="115"/>
      <c r="M389" s="119"/>
      <c r="P389" s="120">
        <f>SUM($P$390:$P$399)</f>
        <v>0</v>
      </c>
      <c r="R389" s="120">
        <f>SUM($R$390:$R$399)</f>
        <v>0.84736</v>
      </c>
      <c r="T389" s="121">
        <f>SUM($T$390:$T$399)</f>
        <v>0</v>
      </c>
      <c r="AR389" s="116" t="s">
        <v>561</v>
      </c>
      <c r="AT389" s="116" t="s">
        <v>609</v>
      </c>
      <c r="AU389" s="116" t="s">
        <v>561</v>
      </c>
      <c r="AY389" s="116" t="s">
        <v>694</v>
      </c>
      <c r="BK389" s="122">
        <f>SUM($BK$390:$BK$399)</f>
        <v>0</v>
      </c>
    </row>
    <row r="390" spans="2:65" s="6" customFormat="1" ht="15.75" customHeight="1">
      <c r="B390" s="22"/>
      <c r="C390" s="125" t="s">
        <v>923</v>
      </c>
      <c r="D390" s="125" t="s">
        <v>696</v>
      </c>
      <c r="E390" s="126" t="s">
        <v>924</v>
      </c>
      <c r="F390" s="127" t="s">
        <v>925</v>
      </c>
      <c r="G390" s="128" t="s">
        <v>926</v>
      </c>
      <c r="H390" s="129">
        <v>2</v>
      </c>
      <c r="I390" s="130"/>
      <c r="J390" s="131">
        <f>ROUND($I$390*$H$390,2)</f>
        <v>0</v>
      </c>
      <c r="K390" s="127" t="s">
        <v>699</v>
      </c>
      <c r="L390" s="22"/>
      <c r="M390" s="132"/>
      <c r="N390" s="133" t="s">
        <v>581</v>
      </c>
      <c r="Q390" s="134">
        <v>0.42368</v>
      </c>
      <c r="R390" s="134">
        <f>$Q$390*$H$390</f>
        <v>0.84736</v>
      </c>
      <c r="S390" s="134">
        <v>0</v>
      </c>
      <c r="T390" s="135">
        <f>$S$390*$H$390</f>
        <v>0</v>
      </c>
      <c r="AR390" s="85" t="s">
        <v>700</v>
      </c>
      <c r="AT390" s="85" t="s">
        <v>696</v>
      </c>
      <c r="AU390" s="85" t="s">
        <v>618</v>
      </c>
      <c r="AY390" s="6" t="s">
        <v>694</v>
      </c>
      <c r="BE390" s="136">
        <f>IF($N$390="základní",$J$390,0)</f>
        <v>0</v>
      </c>
      <c r="BF390" s="136">
        <f>IF($N$390="snížená",$J$390,0)</f>
        <v>0</v>
      </c>
      <c r="BG390" s="136">
        <f>IF($N$390="zákl. přenesená",$J$390,0)</f>
        <v>0</v>
      </c>
      <c r="BH390" s="136">
        <f>IF($N$390="sníž. přenesená",$J$390,0)</f>
        <v>0</v>
      </c>
      <c r="BI390" s="136">
        <f>IF($N$390="nulová",$J$390,0)</f>
        <v>0</v>
      </c>
      <c r="BJ390" s="85" t="s">
        <v>561</v>
      </c>
      <c r="BK390" s="136">
        <f>ROUND($I$390*$H$390,2)</f>
        <v>0</v>
      </c>
      <c r="BL390" s="85" t="s">
        <v>700</v>
      </c>
      <c r="BM390" s="85" t="s">
        <v>927</v>
      </c>
    </row>
    <row r="391" spans="2:47" s="6" customFormat="1" ht="16.5" customHeight="1">
      <c r="B391" s="22"/>
      <c r="D391" s="137" t="s">
        <v>702</v>
      </c>
      <c r="F391" s="138" t="s">
        <v>925</v>
      </c>
      <c r="L391" s="22"/>
      <c r="M391" s="49"/>
      <c r="T391" s="50"/>
      <c r="AT391" s="6" t="s">
        <v>702</v>
      </c>
      <c r="AU391" s="6" t="s">
        <v>618</v>
      </c>
    </row>
    <row r="392" spans="2:51" s="6" customFormat="1" ht="15.75" customHeight="1">
      <c r="B392" s="146"/>
      <c r="D392" s="140" t="s">
        <v>704</v>
      </c>
      <c r="E392" s="147"/>
      <c r="F392" s="148" t="s">
        <v>928</v>
      </c>
      <c r="H392" s="149">
        <v>2</v>
      </c>
      <c r="L392" s="146"/>
      <c r="M392" s="150"/>
      <c r="T392" s="151"/>
      <c r="AT392" s="147" t="s">
        <v>704</v>
      </c>
      <c r="AU392" s="147" t="s">
        <v>618</v>
      </c>
      <c r="AV392" s="152" t="s">
        <v>618</v>
      </c>
      <c r="AW392" s="152" t="s">
        <v>667</v>
      </c>
      <c r="AX392" s="152" t="s">
        <v>610</v>
      </c>
      <c r="AY392" s="147" t="s">
        <v>694</v>
      </c>
    </row>
    <row r="393" spans="2:51" s="6" customFormat="1" ht="15.75" customHeight="1">
      <c r="B393" s="153"/>
      <c r="D393" s="140" t="s">
        <v>704</v>
      </c>
      <c r="E393" s="154"/>
      <c r="F393" s="155" t="s">
        <v>706</v>
      </c>
      <c r="H393" s="156">
        <v>2</v>
      </c>
      <c r="L393" s="153"/>
      <c r="M393" s="157"/>
      <c r="T393" s="158"/>
      <c r="AT393" s="154" t="s">
        <v>704</v>
      </c>
      <c r="AU393" s="154" t="s">
        <v>618</v>
      </c>
      <c r="AV393" s="159" t="s">
        <v>700</v>
      </c>
      <c r="AW393" s="159" t="s">
        <v>667</v>
      </c>
      <c r="AX393" s="159" t="s">
        <v>561</v>
      </c>
      <c r="AY393" s="154" t="s">
        <v>694</v>
      </c>
    </row>
    <row r="394" spans="2:65" s="6" customFormat="1" ht="15.75" customHeight="1">
      <c r="B394" s="22"/>
      <c r="C394" s="125" t="s">
        <v>929</v>
      </c>
      <c r="D394" s="125" t="s">
        <v>696</v>
      </c>
      <c r="E394" s="126" t="s">
        <v>930</v>
      </c>
      <c r="F394" s="127" t="s">
        <v>931</v>
      </c>
      <c r="G394" s="128" t="s">
        <v>767</v>
      </c>
      <c r="H394" s="129">
        <v>7.041</v>
      </c>
      <c r="I394" s="130"/>
      <c r="J394" s="131">
        <f>ROUND($I$394*$H$394,2)</f>
        <v>0</v>
      </c>
      <c r="K394" s="127" t="s">
        <v>699</v>
      </c>
      <c r="L394" s="22"/>
      <c r="M394" s="132"/>
      <c r="N394" s="133" t="s">
        <v>581</v>
      </c>
      <c r="Q394" s="134">
        <v>0</v>
      </c>
      <c r="R394" s="134">
        <f>$Q$394*$H$394</f>
        <v>0</v>
      </c>
      <c r="S394" s="134">
        <v>0</v>
      </c>
      <c r="T394" s="135">
        <f>$S$394*$H$394</f>
        <v>0</v>
      </c>
      <c r="AR394" s="85" t="s">
        <v>700</v>
      </c>
      <c r="AT394" s="85" t="s">
        <v>696</v>
      </c>
      <c r="AU394" s="85" t="s">
        <v>618</v>
      </c>
      <c r="AY394" s="6" t="s">
        <v>694</v>
      </c>
      <c r="BE394" s="136">
        <f>IF($N$394="základní",$J$394,0)</f>
        <v>0</v>
      </c>
      <c r="BF394" s="136">
        <f>IF($N$394="snížená",$J$394,0)</f>
        <v>0</v>
      </c>
      <c r="BG394" s="136">
        <f>IF($N$394="zákl. přenesená",$J$394,0)</f>
        <v>0</v>
      </c>
      <c r="BH394" s="136">
        <f>IF($N$394="sníž. přenesená",$J$394,0)</f>
        <v>0</v>
      </c>
      <c r="BI394" s="136">
        <f>IF($N$394="nulová",$J$394,0)</f>
        <v>0</v>
      </c>
      <c r="BJ394" s="85" t="s">
        <v>561</v>
      </c>
      <c r="BK394" s="136">
        <f>ROUND($I$394*$H$394,2)</f>
        <v>0</v>
      </c>
      <c r="BL394" s="85" t="s">
        <v>700</v>
      </c>
      <c r="BM394" s="85" t="s">
        <v>932</v>
      </c>
    </row>
    <row r="395" spans="2:47" s="6" customFormat="1" ht="16.5" customHeight="1">
      <c r="B395" s="22"/>
      <c r="D395" s="137" t="s">
        <v>702</v>
      </c>
      <c r="F395" s="138" t="s">
        <v>933</v>
      </c>
      <c r="L395" s="22"/>
      <c r="M395" s="49"/>
      <c r="T395" s="50"/>
      <c r="AT395" s="6" t="s">
        <v>702</v>
      </c>
      <c r="AU395" s="6" t="s">
        <v>618</v>
      </c>
    </row>
    <row r="396" spans="2:51" s="6" customFormat="1" ht="15.75" customHeight="1">
      <c r="B396" s="139"/>
      <c r="D396" s="140" t="s">
        <v>704</v>
      </c>
      <c r="E396" s="141"/>
      <c r="F396" s="142" t="s">
        <v>721</v>
      </c>
      <c r="H396" s="141"/>
      <c r="L396" s="139"/>
      <c r="M396" s="143"/>
      <c r="T396" s="144"/>
      <c r="AT396" s="141" t="s">
        <v>704</v>
      </c>
      <c r="AU396" s="141" t="s">
        <v>618</v>
      </c>
      <c r="AV396" s="145" t="s">
        <v>561</v>
      </c>
      <c r="AW396" s="145" t="s">
        <v>667</v>
      </c>
      <c r="AX396" s="145" t="s">
        <v>610</v>
      </c>
      <c r="AY396" s="141" t="s">
        <v>694</v>
      </c>
    </row>
    <row r="397" spans="2:51" s="6" customFormat="1" ht="15.75" customHeight="1">
      <c r="B397" s="139"/>
      <c r="D397" s="140" t="s">
        <v>704</v>
      </c>
      <c r="E397" s="141"/>
      <c r="F397" s="142" t="s">
        <v>934</v>
      </c>
      <c r="H397" s="141"/>
      <c r="L397" s="139"/>
      <c r="M397" s="143"/>
      <c r="T397" s="144"/>
      <c r="AT397" s="141" t="s">
        <v>704</v>
      </c>
      <c r="AU397" s="141" t="s">
        <v>618</v>
      </c>
      <c r="AV397" s="145" t="s">
        <v>561</v>
      </c>
      <c r="AW397" s="145" t="s">
        <v>667</v>
      </c>
      <c r="AX397" s="145" t="s">
        <v>610</v>
      </c>
      <c r="AY397" s="141" t="s">
        <v>694</v>
      </c>
    </row>
    <row r="398" spans="2:51" s="6" customFormat="1" ht="15.75" customHeight="1">
      <c r="B398" s="146"/>
      <c r="D398" s="140" t="s">
        <v>704</v>
      </c>
      <c r="E398" s="147"/>
      <c r="F398" s="148" t="s">
        <v>935</v>
      </c>
      <c r="H398" s="149">
        <v>7.041</v>
      </c>
      <c r="L398" s="146"/>
      <c r="M398" s="150"/>
      <c r="T398" s="151"/>
      <c r="AT398" s="147" t="s">
        <v>704</v>
      </c>
      <c r="AU398" s="147" t="s">
        <v>618</v>
      </c>
      <c r="AV398" s="152" t="s">
        <v>618</v>
      </c>
      <c r="AW398" s="152" t="s">
        <v>667</v>
      </c>
      <c r="AX398" s="152" t="s">
        <v>610</v>
      </c>
      <c r="AY398" s="147" t="s">
        <v>694</v>
      </c>
    </row>
    <row r="399" spans="2:51" s="6" customFormat="1" ht="15.75" customHeight="1">
      <c r="B399" s="153"/>
      <c r="D399" s="140" t="s">
        <v>704</v>
      </c>
      <c r="E399" s="154"/>
      <c r="F399" s="155" t="s">
        <v>706</v>
      </c>
      <c r="H399" s="156">
        <v>7.041</v>
      </c>
      <c r="L399" s="153"/>
      <c r="M399" s="157"/>
      <c r="T399" s="158"/>
      <c r="AT399" s="154" t="s">
        <v>704</v>
      </c>
      <c r="AU399" s="154" t="s">
        <v>618</v>
      </c>
      <c r="AV399" s="159" t="s">
        <v>700</v>
      </c>
      <c r="AW399" s="159" t="s">
        <v>667</v>
      </c>
      <c r="AX399" s="159" t="s">
        <v>561</v>
      </c>
      <c r="AY399" s="154" t="s">
        <v>694</v>
      </c>
    </row>
    <row r="400" spans="2:63" s="114" customFormat="1" ht="30.75" customHeight="1">
      <c r="B400" s="115"/>
      <c r="D400" s="116" t="s">
        <v>609</v>
      </c>
      <c r="E400" s="123" t="s">
        <v>752</v>
      </c>
      <c r="F400" s="123" t="s">
        <v>936</v>
      </c>
      <c r="J400" s="124">
        <f>$BK$400</f>
        <v>0</v>
      </c>
      <c r="L400" s="115"/>
      <c r="M400" s="119"/>
      <c r="P400" s="120">
        <f>$P$401+SUM($P$402:$P$617)</f>
        <v>0</v>
      </c>
      <c r="R400" s="120">
        <f>$R$401+SUM($R$402:$R$617)</f>
        <v>50.80559626624999</v>
      </c>
      <c r="T400" s="121">
        <f>$T$401+SUM($T$402:$T$617)</f>
        <v>0</v>
      </c>
      <c r="AR400" s="116" t="s">
        <v>561</v>
      </c>
      <c r="AT400" s="116" t="s">
        <v>609</v>
      </c>
      <c r="AU400" s="116" t="s">
        <v>561</v>
      </c>
      <c r="AY400" s="116" t="s">
        <v>694</v>
      </c>
      <c r="BK400" s="122">
        <f>$BK$401+SUM($BK$402:$BK$617)</f>
        <v>0</v>
      </c>
    </row>
    <row r="401" spans="2:65" s="6" customFormat="1" ht="15.75" customHeight="1">
      <c r="B401" s="22"/>
      <c r="C401" s="125" t="s">
        <v>937</v>
      </c>
      <c r="D401" s="125" t="s">
        <v>696</v>
      </c>
      <c r="E401" s="126" t="s">
        <v>938</v>
      </c>
      <c r="F401" s="127" t="s">
        <v>939</v>
      </c>
      <c r="G401" s="128" t="s">
        <v>926</v>
      </c>
      <c r="H401" s="129">
        <v>2</v>
      </c>
      <c r="I401" s="130"/>
      <c r="J401" s="131">
        <f>ROUND($I$401*$H$401,2)</f>
        <v>0</v>
      </c>
      <c r="K401" s="127" t="s">
        <v>699</v>
      </c>
      <c r="L401" s="22"/>
      <c r="M401" s="132"/>
      <c r="N401" s="133" t="s">
        <v>581</v>
      </c>
      <c r="Q401" s="134">
        <v>0</v>
      </c>
      <c r="R401" s="134">
        <f>$Q$401*$H$401</f>
        <v>0</v>
      </c>
      <c r="S401" s="134">
        <v>0</v>
      </c>
      <c r="T401" s="135">
        <f>$S$401*$H$401</f>
        <v>0</v>
      </c>
      <c r="AR401" s="85" t="s">
        <v>700</v>
      </c>
      <c r="AT401" s="85" t="s">
        <v>696</v>
      </c>
      <c r="AU401" s="85" t="s">
        <v>618</v>
      </c>
      <c r="AY401" s="6" t="s">
        <v>694</v>
      </c>
      <c r="BE401" s="136">
        <f>IF($N$401="základní",$J$401,0)</f>
        <v>0</v>
      </c>
      <c r="BF401" s="136">
        <f>IF($N$401="snížená",$J$401,0)</f>
        <v>0</v>
      </c>
      <c r="BG401" s="136">
        <f>IF($N$401="zákl. přenesená",$J$401,0)</f>
        <v>0</v>
      </c>
      <c r="BH401" s="136">
        <f>IF($N$401="sníž. přenesená",$J$401,0)</f>
        <v>0</v>
      </c>
      <c r="BI401" s="136">
        <f>IF($N$401="nulová",$J$401,0)</f>
        <v>0</v>
      </c>
      <c r="BJ401" s="85" t="s">
        <v>561</v>
      </c>
      <c r="BK401" s="136">
        <f>ROUND($I$401*$H$401,2)</f>
        <v>0</v>
      </c>
      <c r="BL401" s="85" t="s">
        <v>700</v>
      </c>
      <c r="BM401" s="85" t="s">
        <v>940</v>
      </c>
    </row>
    <row r="402" spans="2:47" s="6" customFormat="1" ht="16.5" customHeight="1">
      <c r="B402" s="22"/>
      <c r="D402" s="137" t="s">
        <v>702</v>
      </c>
      <c r="F402" s="138" t="s">
        <v>941</v>
      </c>
      <c r="L402" s="22"/>
      <c r="M402" s="49"/>
      <c r="T402" s="50"/>
      <c r="AT402" s="6" t="s">
        <v>702</v>
      </c>
      <c r="AU402" s="6" t="s">
        <v>618</v>
      </c>
    </row>
    <row r="403" spans="2:51" s="6" customFormat="1" ht="15.75" customHeight="1">
      <c r="B403" s="139"/>
      <c r="D403" s="140" t="s">
        <v>704</v>
      </c>
      <c r="E403" s="141"/>
      <c r="F403" s="142" t="s">
        <v>942</v>
      </c>
      <c r="H403" s="141"/>
      <c r="L403" s="139"/>
      <c r="M403" s="143"/>
      <c r="T403" s="144"/>
      <c r="AT403" s="141" t="s">
        <v>704</v>
      </c>
      <c r="AU403" s="141" t="s">
        <v>618</v>
      </c>
      <c r="AV403" s="145" t="s">
        <v>561</v>
      </c>
      <c r="AW403" s="145" t="s">
        <v>667</v>
      </c>
      <c r="AX403" s="145" t="s">
        <v>610</v>
      </c>
      <c r="AY403" s="141" t="s">
        <v>694</v>
      </c>
    </row>
    <row r="404" spans="2:51" s="6" customFormat="1" ht="15.75" customHeight="1">
      <c r="B404" s="146"/>
      <c r="D404" s="140" t="s">
        <v>704</v>
      </c>
      <c r="E404" s="147"/>
      <c r="F404" s="148" t="s">
        <v>943</v>
      </c>
      <c r="H404" s="149">
        <v>2</v>
      </c>
      <c r="L404" s="146"/>
      <c r="M404" s="150"/>
      <c r="T404" s="151"/>
      <c r="AT404" s="147" t="s">
        <v>704</v>
      </c>
      <c r="AU404" s="147" t="s">
        <v>618</v>
      </c>
      <c r="AV404" s="152" t="s">
        <v>618</v>
      </c>
      <c r="AW404" s="152" t="s">
        <v>667</v>
      </c>
      <c r="AX404" s="152" t="s">
        <v>610</v>
      </c>
      <c r="AY404" s="147" t="s">
        <v>694</v>
      </c>
    </row>
    <row r="405" spans="2:51" s="6" customFormat="1" ht="15.75" customHeight="1">
      <c r="B405" s="153"/>
      <c r="D405" s="140" t="s">
        <v>704</v>
      </c>
      <c r="E405" s="154"/>
      <c r="F405" s="155" t="s">
        <v>706</v>
      </c>
      <c r="H405" s="156">
        <v>2</v>
      </c>
      <c r="L405" s="153"/>
      <c r="M405" s="157"/>
      <c r="T405" s="158"/>
      <c r="AT405" s="154" t="s">
        <v>704</v>
      </c>
      <c r="AU405" s="154" t="s">
        <v>618</v>
      </c>
      <c r="AV405" s="159" t="s">
        <v>700</v>
      </c>
      <c r="AW405" s="159" t="s">
        <v>667</v>
      </c>
      <c r="AX405" s="159" t="s">
        <v>561</v>
      </c>
      <c r="AY405" s="154" t="s">
        <v>694</v>
      </c>
    </row>
    <row r="406" spans="2:65" s="6" customFormat="1" ht="15.75" customHeight="1">
      <c r="B406" s="22"/>
      <c r="C406" s="125" t="s">
        <v>944</v>
      </c>
      <c r="D406" s="125" t="s">
        <v>696</v>
      </c>
      <c r="E406" s="126" t="s">
        <v>945</v>
      </c>
      <c r="F406" s="127" t="s">
        <v>946</v>
      </c>
      <c r="G406" s="128" t="s">
        <v>926</v>
      </c>
      <c r="H406" s="129">
        <v>30</v>
      </c>
      <c r="I406" s="130"/>
      <c r="J406" s="131">
        <f>ROUND($I$406*$H$406,2)</f>
        <v>0</v>
      </c>
      <c r="K406" s="127" t="s">
        <v>699</v>
      </c>
      <c r="L406" s="22"/>
      <c r="M406" s="132"/>
      <c r="N406" s="133" t="s">
        <v>581</v>
      </c>
      <c r="Q406" s="134">
        <v>0</v>
      </c>
      <c r="R406" s="134">
        <f>$Q$406*$H$406</f>
        <v>0</v>
      </c>
      <c r="S406" s="134">
        <v>0</v>
      </c>
      <c r="T406" s="135">
        <f>$S$406*$H$406</f>
        <v>0</v>
      </c>
      <c r="AR406" s="85" t="s">
        <v>700</v>
      </c>
      <c r="AT406" s="85" t="s">
        <v>696</v>
      </c>
      <c r="AU406" s="85" t="s">
        <v>618</v>
      </c>
      <c r="AY406" s="6" t="s">
        <v>694</v>
      </c>
      <c r="BE406" s="136">
        <f>IF($N$406="základní",$J$406,0)</f>
        <v>0</v>
      </c>
      <c r="BF406" s="136">
        <f>IF($N$406="snížená",$J$406,0)</f>
        <v>0</v>
      </c>
      <c r="BG406" s="136">
        <f>IF($N$406="zákl. přenesená",$J$406,0)</f>
        <v>0</v>
      </c>
      <c r="BH406" s="136">
        <f>IF($N$406="sníž. přenesená",$J$406,0)</f>
        <v>0</v>
      </c>
      <c r="BI406" s="136">
        <f>IF($N$406="nulová",$J$406,0)</f>
        <v>0</v>
      </c>
      <c r="BJ406" s="85" t="s">
        <v>561</v>
      </c>
      <c r="BK406" s="136">
        <f>ROUND($I$406*$H$406,2)</f>
        <v>0</v>
      </c>
      <c r="BL406" s="85" t="s">
        <v>700</v>
      </c>
      <c r="BM406" s="85" t="s">
        <v>947</v>
      </c>
    </row>
    <row r="407" spans="2:47" s="6" customFormat="1" ht="27" customHeight="1">
      <c r="B407" s="22"/>
      <c r="D407" s="137" t="s">
        <v>702</v>
      </c>
      <c r="F407" s="138" t="s">
        <v>948</v>
      </c>
      <c r="L407" s="22"/>
      <c r="M407" s="49"/>
      <c r="T407" s="50"/>
      <c r="AT407" s="6" t="s">
        <v>702</v>
      </c>
      <c r="AU407" s="6" t="s">
        <v>618</v>
      </c>
    </row>
    <row r="408" spans="2:51" s="6" customFormat="1" ht="15.75" customHeight="1">
      <c r="B408" s="139"/>
      <c r="D408" s="140" t="s">
        <v>704</v>
      </c>
      <c r="E408" s="141"/>
      <c r="F408" s="142" t="s">
        <v>942</v>
      </c>
      <c r="H408" s="141"/>
      <c r="L408" s="139"/>
      <c r="M408" s="143"/>
      <c r="T408" s="144"/>
      <c r="AT408" s="141" t="s">
        <v>704</v>
      </c>
      <c r="AU408" s="141" t="s">
        <v>618</v>
      </c>
      <c r="AV408" s="145" t="s">
        <v>561</v>
      </c>
      <c r="AW408" s="145" t="s">
        <v>667</v>
      </c>
      <c r="AX408" s="145" t="s">
        <v>610</v>
      </c>
      <c r="AY408" s="141" t="s">
        <v>694</v>
      </c>
    </row>
    <row r="409" spans="2:51" s="6" customFormat="1" ht="15.75" customHeight="1">
      <c r="B409" s="146"/>
      <c r="D409" s="140" t="s">
        <v>704</v>
      </c>
      <c r="E409" s="147"/>
      <c r="F409" s="148" t="s">
        <v>943</v>
      </c>
      <c r="H409" s="149">
        <v>2</v>
      </c>
      <c r="L409" s="146"/>
      <c r="M409" s="150"/>
      <c r="T409" s="151"/>
      <c r="AT409" s="147" t="s">
        <v>704</v>
      </c>
      <c r="AU409" s="147" t="s">
        <v>618</v>
      </c>
      <c r="AV409" s="152" t="s">
        <v>618</v>
      </c>
      <c r="AW409" s="152" t="s">
        <v>667</v>
      </c>
      <c r="AX409" s="152" t="s">
        <v>610</v>
      </c>
      <c r="AY409" s="147" t="s">
        <v>694</v>
      </c>
    </row>
    <row r="410" spans="2:51" s="6" customFormat="1" ht="15.75" customHeight="1">
      <c r="B410" s="153"/>
      <c r="D410" s="140" t="s">
        <v>704</v>
      </c>
      <c r="E410" s="154"/>
      <c r="F410" s="155" t="s">
        <v>706</v>
      </c>
      <c r="H410" s="156">
        <v>2</v>
      </c>
      <c r="L410" s="153"/>
      <c r="M410" s="157"/>
      <c r="T410" s="158"/>
      <c r="AT410" s="154" t="s">
        <v>704</v>
      </c>
      <c r="AU410" s="154" t="s">
        <v>618</v>
      </c>
      <c r="AV410" s="159" t="s">
        <v>700</v>
      </c>
      <c r="AW410" s="159" t="s">
        <v>667</v>
      </c>
      <c r="AX410" s="159" t="s">
        <v>561</v>
      </c>
      <c r="AY410" s="154" t="s">
        <v>694</v>
      </c>
    </row>
    <row r="411" spans="2:51" s="6" customFormat="1" ht="15.75" customHeight="1">
      <c r="B411" s="146"/>
      <c r="D411" s="140" t="s">
        <v>704</v>
      </c>
      <c r="F411" s="148" t="s">
        <v>949</v>
      </c>
      <c r="H411" s="149">
        <v>30</v>
      </c>
      <c r="L411" s="146"/>
      <c r="M411" s="150"/>
      <c r="T411" s="151"/>
      <c r="AT411" s="147" t="s">
        <v>704</v>
      </c>
      <c r="AU411" s="147" t="s">
        <v>618</v>
      </c>
      <c r="AV411" s="152" t="s">
        <v>618</v>
      </c>
      <c r="AW411" s="152" t="s">
        <v>610</v>
      </c>
      <c r="AX411" s="152" t="s">
        <v>561</v>
      </c>
      <c r="AY411" s="147" t="s">
        <v>694</v>
      </c>
    </row>
    <row r="412" spans="2:65" s="6" customFormat="1" ht="15.75" customHeight="1">
      <c r="B412" s="22"/>
      <c r="C412" s="125" t="s">
        <v>950</v>
      </c>
      <c r="D412" s="125" t="s">
        <v>696</v>
      </c>
      <c r="E412" s="126" t="s">
        <v>951</v>
      </c>
      <c r="F412" s="127" t="s">
        <v>952</v>
      </c>
      <c r="G412" s="128" t="s">
        <v>926</v>
      </c>
      <c r="H412" s="129">
        <v>4</v>
      </c>
      <c r="I412" s="130"/>
      <c r="J412" s="131">
        <f>ROUND($I$412*$H$412,2)</f>
        <v>0</v>
      </c>
      <c r="K412" s="127" t="s">
        <v>699</v>
      </c>
      <c r="L412" s="22"/>
      <c r="M412" s="132"/>
      <c r="N412" s="133" t="s">
        <v>581</v>
      </c>
      <c r="Q412" s="134">
        <v>0</v>
      </c>
      <c r="R412" s="134">
        <f>$Q$412*$H$412</f>
        <v>0</v>
      </c>
      <c r="S412" s="134">
        <v>0</v>
      </c>
      <c r="T412" s="135">
        <f>$S$412*$H$412</f>
        <v>0</v>
      </c>
      <c r="AR412" s="85" t="s">
        <v>700</v>
      </c>
      <c r="AT412" s="85" t="s">
        <v>696</v>
      </c>
      <c r="AU412" s="85" t="s">
        <v>618</v>
      </c>
      <c r="AY412" s="6" t="s">
        <v>694</v>
      </c>
      <c r="BE412" s="136">
        <f>IF($N$412="základní",$J$412,0)</f>
        <v>0</v>
      </c>
      <c r="BF412" s="136">
        <f>IF($N$412="snížená",$J$412,0)</f>
        <v>0</v>
      </c>
      <c r="BG412" s="136">
        <f>IF($N$412="zákl. přenesená",$J$412,0)</f>
        <v>0</v>
      </c>
      <c r="BH412" s="136">
        <f>IF($N$412="sníž. přenesená",$J$412,0)</f>
        <v>0</v>
      </c>
      <c r="BI412" s="136">
        <f>IF($N$412="nulová",$J$412,0)</f>
        <v>0</v>
      </c>
      <c r="BJ412" s="85" t="s">
        <v>561</v>
      </c>
      <c r="BK412" s="136">
        <f>ROUND($I$412*$H$412,2)</f>
        <v>0</v>
      </c>
      <c r="BL412" s="85" t="s">
        <v>700</v>
      </c>
      <c r="BM412" s="85" t="s">
        <v>953</v>
      </c>
    </row>
    <row r="413" spans="2:47" s="6" customFormat="1" ht="16.5" customHeight="1">
      <c r="B413" s="22"/>
      <c r="D413" s="137" t="s">
        <v>702</v>
      </c>
      <c r="F413" s="138" t="s">
        <v>952</v>
      </c>
      <c r="L413" s="22"/>
      <c r="M413" s="49"/>
      <c r="T413" s="50"/>
      <c r="AT413" s="6" t="s">
        <v>702</v>
      </c>
      <c r="AU413" s="6" t="s">
        <v>618</v>
      </c>
    </row>
    <row r="414" spans="2:51" s="6" customFormat="1" ht="15.75" customHeight="1">
      <c r="B414" s="139"/>
      <c r="D414" s="140" t="s">
        <v>704</v>
      </c>
      <c r="E414" s="141"/>
      <c r="F414" s="142" t="s">
        <v>954</v>
      </c>
      <c r="H414" s="141"/>
      <c r="L414" s="139"/>
      <c r="M414" s="143"/>
      <c r="T414" s="144"/>
      <c r="AT414" s="141" t="s">
        <v>704</v>
      </c>
      <c r="AU414" s="141" t="s">
        <v>618</v>
      </c>
      <c r="AV414" s="145" t="s">
        <v>561</v>
      </c>
      <c r="AW414" s="145" t="s">
        <v>667</v>
      </c>
      <c r="AX414" s="145" t="s">
        <v>610</v>
      </c>
      <c r="AY414" s="141" t="s">
        <v>694</v>
      </c>
    </row>
    <row r="415" spans="2:51" s="6" customFormat="1" ht="15.75" customHeight="1">
      <c r="B415" s="146"/>
      <c r="D415" s="140" t="s">
        <v>704</v>
      </c>
      <c r="E415" s="147"/>
      <c r="F415" s="148" t="s">
        <v>955</v>
      </c>
      <c r="H415" s="149">
        <v>4</v>
      </c>
      <c r="L415" s="146"/>
      <c r="M415" s="150"/>
      <c r="T415" s="151"/>
      <c r="AT415" s="147" t="s">
        <v>704</v>
      </c>
      <c r="AU415" s="147" t="s">
        <v>618</v>
      </c>
      <c r="AV415" s="152" t="s">
        <v>618</v>
      </c>
      <c r="AW415" s="152" t="s">
        <v>667</v>
      </c>
      <c r="AX415" s="152" t="s">
        <v>610</v>
      </c>
      <c r="AY415" s="147" t="s">
        <v>694</v>
      </c>
    </row>
    <row r="416" spans="2:51" s="6" customFormat="1" ht="15.75" customHeight="1">
      <c r="B416" s="153"/>
      <c r="D416" s="140" t="s">
        <v>704</v>
      </c>
      <c r="E416" s="154"/>
      <c r="F416" s="155" t="s">
        <v>706</v>
      </c>
      <c r="H416" s="156">
        <v>4</v>
      </c>
      <c r="L416" s="153"/>
      <c r="M416" s="157"/>
      <c r="T416" s="158"/>
      <c r="AT416" s="154" t="s">
        <v>704</v>
      </c>
      <c r="AU416" s="154" t="s">
        <v>618</v>
      </c>
      <c r="AV416" s="159" t="s">
        <v>700</v>
      </c>
      <c r="AW416" s="159" t="s">
        <v>667</v>
      </c>
      <c r="AX416" s="159" t="s">
        <v>561</v>
      </c>
      <c r="AY416" s="154" t="s">
        <v>694</v>
      </c>
    </row>
    <row r="417" spans="2:65" s="6" customFormat="1" ht="15.75" customHeight="1">
      <c r="B417" s="22"/>
      <c r="C417" s="125" t="s">
        <v>956</v>
      </c>
      <c r="D417" s="125" t="s">
        <v>696</v>
      </c>
      <c r="E417" s="126" t="s">
        <v>957</v>
      </c>
      <c r="F417" s="127" t="s">
        <v>958</v>
      </c>
      <c r="G417" s="128" t="s">
        <v>926</v>
      </c>
      <c r="H417" s="129">
        <v>60</v>
      </c>
      <c r="I417" s="130"/>
      <c r="J417" s="131">
        <f>ROUND($I$417*$H$417,2)</f>
        <v>0</v>
      </c>
      <c r="K417" s="127" t="s">
        <v>699</v>
      </c>
      <c r="L417" s="22"/>
      <c r="M417" s="132"/>
      <c r="N417" s="133" t="s">
        <v>581</v>
      </c>
      <c r="Q417" s="134">
        <v>0</v>
      </c>
      <c r="R417" s="134">
        <f>$Q$417*$H$417</f>
        <v>0</v>
      </c>
      <c r="S417" s="134">
        <v>0</v>
      </c>
      <c r="T417" s="135">
        <f>$S$417*$H$417</f>
        <v>0</v>
      </c>
      <c r="AR417" s="85" t="s">
        <v>700</v>
      </c>
      <c r="AT417" s="85" t="s">
        <v>696</v>
      </c>
      <c r="AU417" s="85" t="s">
        <v>618</v>
      </c>
      <c r="AY417" s="6" t="s">
        <v>694</v>
      </c>
      <c r="BE417" s="136">
        <f>IF($N$417="základní",$J$417,0)</f>
        <v>0</v>
      </c>
      <c r="BF417" s="136">
        <f>IF($N$417="snížená",$J$417,0)</f>
        <v>0</v>
      </c>
      <c r="BG417" s="136">
        <f>IF($N$417="zákl. přenesená",$J$417,0)</f>
        <v>0</v>
      </c>
      <c r="BH417" s="136">
        <f>IF($N$417="sníž. přenesená",$J$417,0)</f>
        <v>0</v>
      </c>
      <c r="BI417" s="136">
        <f>IF($N$417="nulová",$J$417,0)</f>
        <v>0</v>
      </c>
      <c r="BJ417" s="85" t="s">
        <v>561</v>
      </c>
      <c r="BK417" s="136">
        <f>ROUND($I$417*$H$417,2)</f>
        <v>0</v>
      </c>
      <c r="BL417" s="85" t="s">
        <v>700</v>
      </c>
      <c r="BM417" s="85" t="s">
        <v>959</v>
      </c>
    </row>
    <row r="418" spans="2:47" s="6" customFormat="1" ht="16.5" customHeight="1">
      <c r="B418" s="22"/>
      <c r="D418" s="137" t="s">
        <v>702</v>
      </c>
      <c r="F418" s="138" t="s">
        <v>958</v>
      </c>
      <c r="L418" s="22"/>
      <c r="M418" s="49"/>
      <c r="T418" s="50"/>
      <c r="AT418" s="6" t="s">
        <v>702</v>
      </c>
      <c r="AU418" s="6" t="s">
        <v>618</v>
      </c>
    </row>
    <row r="419" spans="2:51" s="6" customFormat="1" ht="15.75" customHeight="1">
      <c r="B419" s="139"/>
      <c r="D419" s="140" t="s">
        <v>704</v>
      </c>
      <c r="E419" s="141"/>
      <c r="F419" s="142" t="s">
        <v>954</v>
      </c>
      <c r="H419" s="141"/>
      <c r="L419" s="139"/>
      <c r="M419" s="143"/>
      <c r="T419" s="144"/>
      <c r="AT419" s="141" t="s">
        <v>704</v>
      </c>
      <c r="AU419" s="141" t="s">
        <v>618</v>
      </c>
      <c r="AV419" s="145" t="s">
        <v>561</v>
      </c>
      <c r="AW419" s="145" t="s">
        <v>667</v>
      </c>
      <c r="AX419" s="145" t="s">
        <v>610</v>
      </c>
      <c r="AY419" s="141" t="s">
        <v>694</v>
      </c>
    </row>
    <row r="420" spans="2:51" s="6" customFormat="1" ht="15.75" customHeight="1">
      <c r="B420" s="146"/>
      <c r="D420" s="140" t="s">
        <v>704</v>
      </c>
      <c r="E420" s="147"/>
      <c r="F420" s="148" t="s">
        <v>955</v>
      </c>
      <c r="H420" s="149">
        <v>4</v>
      </c>
      <c r="L420" s="146"/>
      <c r="M420" s="150"/>
      <c r="T420" s="151"/>
      <c r="AT420" s="147" t="s">
        <v>704</v>
      </c>
      <c r="AU420" s="147" t="s">
        <v>618</v>
      </c>
      <c r="AV420" s="152" t="s">
        <v>618</v>
      </c>
      <c r="AW420" s="152" t="s">
        <v>667</v>
      </c>
      <c r="AX420" s="152" t="s">
        <v>610</v>
      </c>
      <c r="AY420" s="147" t="s">
        <v>694</v>
      </c>
    </row>
    <row r="421" spans="2:51" s="6" customFormat="1" ht="15.75" customHeight="1">
      <c r="B421" s="153"/>
      <c r="D421" s="140" t="s">
        <v>704</v>
      </c>
      <c r="E421" s="154"/>
      <c r="F421" s="155" t="s">
        <v>706</v>
      </c>
      <c r="H421" s="156">
        <v>4</v>
      </c>
      <c r="L421" s="153"/>
      <c r="M421" s="157"/>
      <c r="T421" s="158"/>
      <c r="AT421" s="154" t="s">
        <v>704</v>
      </c>
      <c r="AU421" s="154" t="s">
        <v>618</v>
      </c>
      <c r="AV421" s="159" t="s">
        <v>700</v>
      </c>
      <c r="AW421" s="159" t="s">
        <v>667</v>
      </c>
      <c r="AX421" s="159" t="s">
        <v>561</v>
      </c>
      <c r="AY421" s="154" t="s">
        <v>694</v>
      </c>
    </row>
    <row r="422" spans="2:51" s="6" customFormat="1" ht="15.75" customHeight="1">
      <c r="B422" s="146"/>
      <c r="D422" s="140" t="s">
        <v>704</v>
      </c>
      <c r="F422" s="148" t="s">
        <v>960</v>
      </c>
      <c r="H422" s="149">
        <v>60</v>
      </c>
      <c r="L422" s="146"/>
      <c r="M422" s="150"/>
      <c r="T422" s="151"/>
      <c r="AT422" s="147" t="s">
        <v>704</v>
      </c>
      <c r="AU422" s="147" t="s">
        <v>618</v>
      </c>
      <c r="AV422" s="152" t="s">
        <v>618</v>
      </c>
      <c r="AW422" s="152" t="s">
        <v>610</v>
      </c>
      <c r="AX422" s="152" t="s">
        <v>561</v>
      </c>
      <c r="AY422" s="147" t="s">
        <v>694</v>
      </c>
    </row>
    <row r="423" spans="2:65" s="6" customFormat="1" ht="15.75" customHeight="1">
      <c r="B423" s="22"/>
      <c r="C423" s="125" t="s">
        <v>961</v>
      </c>
      <c r="D423" s="125" t="s">
        <v>696</v>
      </c>
      <c r="E423" s="126" t="s">
        <v>962</v>
      </c>
      <c r="F423" s="127" t="s">
        <v>963</v>
      </c>
      <c r="G423" s="128" t="s">
        <v>926</v>
      </c>
      <c r="H423" s="129">
        <v>4</v>
      </c>
      <c r="I423" s="130"/>
      <c r="J423" s="131">
        <f>ROUND($I$423*$H$423,2)</f>
        <v>0</v>
      </c>
      <c r="K423" s="127" t="s">
        <v>699</v>
      </c>
      <c r="L423" s="22"/>
      <c r="M423" s="132"/>
      <c r="N423" s="133" t="s">
        <v>581</v>
      </c>
      <c r="Q423" s="134">
        <v>0</v>
      </c>
      <c r="R423" s="134">
        <f>$Q$423*$H$423</f>
        <v>0</v>
      </c>
      <c r="S423" s="134">
        <v>0</v>
      </c>
      <c r="T423" s="135">
        <f>$S$423*$H$423</f>
        <v>0</v>
      </c>
      <c r="AR423" s="85" t="s">
        <v>700</v>
      </c>
      <c r="AT423" s="85" t="s">
        <v>696</v>
      </c>
      <c r="AU423" s="85" t="s">
        <v>618</v>
      </c>
      <c r="AY423" s="6" t="s">
        <v>694</v>
      </c>
      <c r="BE423" s="136">
        <f>IF($N$423="základní",$J$423,0)</f>
        <v>0</v>
      </c>
      <c r="BF423" s="136">
        <f>IF($N$423="snížená",$J$423,0)</f>
        <v>0</v>
      </c>
      <c r="BG423" s="136">
        <f>IF($N$423="zákl. přenesená",$J$423,0)</f>
        <v>0</v>
      </c>
      <c r="BH423" s="136">
        <f>IF($N$423="sníž. přenesená",$J$423,0)</f>
        <v>0</v>
      </c>
      <c r="BI423" s="136">
        <f>IF($N$423="nulová",$J$423,0)</f>
        <v>0</v>
      </c>
      <c r="BJ423" s="85" t="s">
        <v>561</v>
      </c>
      <c r="BK423" s="136">
        <f>ROUND($I$423*$H$423,2)</f>
        <v>0</v>
      </c>
      <c r="BL423" s="85" t="s">
        <v>700</v>
      </c>
      <c r="BM423" s="85" t="s">
        <v>964</v>
      </c>
    </row>
    <row r="424" spans="2:47" s="6" customFormat="1" ht="16.5" customHeight="1">
      <c r="B424" s="22"/>
      <c r="D424" s="137" t="s">
        <v>702</v>
      </c>
      <c r="F424" s="138" t="s">
        <v>965</v>
      </c>
      <c r="L424" s="22"/>
      <c r="M424" s="49"/>
      <c r="T424" s="50"/>
      <c r="AT424" s="6" t="s">
        <v>702</v>
      </c>
      <c r="AU424" s="6" t="s">
        <v>618</v>
      </c>
    </row>
    <row r="425" spans="2:51" s="6" customFormat="1" ht="15.75" customHeight="1">
      <c r="B425" s="139"/>
      <c r="D425" s="140" t="s">
        <v>704</v>
      </c>
      <c r="E425" s="141"/>
      <c r="F425" s="142" t="s">
        <v>966</v>
      </c>
      <c r="H425" s="141"/>
      <c r="L425" s="139"/>
      <c r="M425" s="143"/>
      <c r="T425" s="144"/>
      <c r="AT425" s="141" t="s">
        <v>704</v>
      </c>
      <c r="AU425" s="141" t="s">
        <v>618</v>
      </c>
      <c r="AV425" s="145" t="s">
        <v>561</v>
      </c>
      <c r="AW425" s="145" t="s">
        <v>667</v>
      </c>
      <c r="AX425" s="145" t="s">
        <v>610</v>
      </c>
      <c r="AY425" s="141" t="s">
        <v>694</v>
      </c>
    </row>
    <row r="426" spans="2:51" s="6" customFormat="1" ht="15.75" customHeight="1">
      <c r="B426" s="146"/>
      <c r="D426" s="140" t="s">
        <v>704</v>
      </c>
      <c r="E426" s="147"/>
      <c r="F426" s="148" t="s">
        <v>955</v>
      </c>
      <c r="H426" s="149">
        <v>4</v>
      </c>
      <c r="L426" s="146"/>
      <c r="M426" s="150"/>
      <c r="T426" s="151"/>
      <c r="AT426" s="147" t="s">
        <v>704</v>
      </c>
      <c r="AU426" s="147" t="s">
        <v>618</v>
      </c>
      <c r="AV426" s="152" t="s">
        <v>618</v>
      </c>
      <c r="AW426" s="152" t="s">
        <v>667</v>
      </c>
      <c r="AX426" s="152" t="s">
        <v>610</v>
      </c>
      <c r="AY426" s="147" t="s">
        <v>694</v>
      </c>
    </row>
    <row r="427" spans="2:51" s="6" customFormat="1" ht="15.75" customHeight="1">
      <c r="B427" s="153"/>
      <c r="D427" s="140" t="s">
        <v>704</v>
      </c>
      <c r="E427" s="154"/>
      <c r="F427" s="155" t="s">
        <v>706</v>
      </c>
      <c r="H427" s="156">
        <v>4</v>
      </c>
      <c r="L427" s="153"/>
      <c r="M427" s="157"/>
      <c r="T427" s="158"/>
      <c r="AT427" s="154" t="s">
        <v>704</v>
      </c>
      <c r="AU427" s="154" t="s">
        <v>618</v>
      </c>
      <c r="AV427" s="159" t="s">
        <v>700</v>
      </c>
      <c r="AW427" s="159" t="s">
        <v>667</v>
      </c>
      <c r="AX427" s="159" t="s">
        <v>561</v>
      </c>
      <c r="AY427" s="154" t="s">
        <v>694</v>
      </c>
    </row>
    <row r="428" spans="2:65" s="6" customFormat="1" ht="15.75" customHeight="1">
      <c r="B428" s="22"/>
      <c r="C428" s="125" t="s">
        <v>967</v>
      </c>
      <c r="D428" s="125" t="s">
        <v>696</v>
      </c>
      <c r="E428" s="126" t="s">
        <v>968</v>
      </c>
      <c r="F428" s="127" t="s">
        <v>969</v>
      </c>
      <c r="G428" s="128" t="s">
        <v>926</v>
      </c>
      <c r="H428" s="129">
        <v>60</v>
      </c>
      <c r="I428" s="130"/>
      <c r="J428" s="131">
        <f>ROUND($I$428*$H$428,2)</f>
        <v>0</v>
      </c>
      <c r="K428" s="127" t="s">
        <v>699</v>
      </c>
      <c r="L428" s="22"/>
      <c r="M428" s="132"/>
      <c r="N428" s="133" t="s">
        <v>581</v>
      </c>
      <c r="Q428" s="134">
        <v>0</v>
      </c>
      <c r="R428" s="134">
        <f>$Q$428*$H$428</f>
        <v>0</v>
      </c>
      <c r="S428" s="134">
        <v>0</v>
      </c>
      <c r="T428" s="135">
        <f>$S$428*$H$428</f>
        <v>0</v>
      </c>
      <c r="AR428" s="85" t="s">
        <v>700</v>
      </c>
      <c r="AT428" s="85" t="s">
        <v>696</v>
      </c>
      <c r="AU428" s="85" t="s">
        <v>618</v>
      </c>
      <c r="AY428" s="6" t="s">
        <v>694</v>
      </c>
      <c r="BE428" s="136">
        <f>IF($N$428="základní",$J$428,0)</f>
        <v>0</v>
      </c>
      <c r="BF428" s="136">
        <f>IF($N$428="snížená",$J$428,0)</f>
        <v>0</v>
      </c>
      <c r="BG428" s="136">
        <f>IF($N$428="zákl. přenesená",$J$428,0)</f>
        <v>0</v>
      </c>
      <c r="BH428" s="136">
        <f>IF($N$428="sníž. přenesená",$J$428,0)</f>
        <v>0</v>
      </c>
      <c r="BI428" s="136">
        <f>IF($N$428="nulová",$J$428,0)</f>
        <v>0</v>
      </c>
      <c r="BJ428" s="85" t="s">
        <v>561</v>
      </c>
      <c r="BK428" s="136">
        <f>ROUND($I$428*$H$428,2)</f>
        <v>0</v>
      </c>
      <c r="BL428" s="85" t="s">
        <v>700</v>
      </c>
      <c r="BM428" s="85" t="s">
        <v>970</v>
      </c>
    </row>
    <row r="429" spans="2:47" s="6" customFormat="1" ht="27" customHeight="1">
      <c r="B429" s="22"/>
      <c r="D429" s="137" t="s">
        <v>702</v>
      </c>
      <c r="F429" s="138" t="s">
        <v>971</v>
      </c>
      <c r="L429" s="22"/>
      <c r="M429" s="49"/>
      <c r="T429" s="50"/>
      <c r="AT429" s="6" t="s">
        <v>702</v>
      </c>
      <c r="AU429" s="6" t="s">
        <v>618</v>
      </c>
    </row>
    <row r="430" spans="2:51" s="6" customFormat="1" ht="15.75" customHeight="1">
      <c r="B430" s="139"/>
      <c r="D430" s="140" t="s">
        <v>704</v>
      </c>
      <c r="E430" s="141"/>
      <c r="F430" s="142" t="s">
        <v>966</v>
      </c>
      <c r="H430" s="141"/>
      <c r="L430" s="139"/>
      <c r="M430" s="143"/>
      <c r="T430" s="144"/>
      <c r="AT430" s="141" t="s">
        <v>704</v>
      </c>
      <c r="AU430" s="141" t="s">
        <v>618</v>
      </c>
      <c r="AV430" s="145" t="s">
        <v>561</v>
      </c>
      <c r="AW430" s="145" t="s">
        <v>667</v>
      </c>
      <c r="AX430" s="145" t="s">
        <v>610</v>
      </c>
      <c r="AY430" s="141" t="s">
        <v>694</v>
      </c>
    </row>
    <row r="431" spans="2:51" s="6" customFormat="1" ht="15.75" customHeight="1">
      <c r="B431" s="146"/>
      <c r="D431" s="140" t="s">
        <v>704</v>
      </c>
      <c r="E431" s="147"/>
      <c r="F431" s="148" t="s">
        <v>955</v>
      </c>
      <c r="H431" s="149">
        <v>4</v>
      </c>
      <c r="L431" s="146"/>
      <c r="M431" s="150"/>
      <c r="T431" s="151"/>
      <c r="AT431" s="147" t="s">
        <v>704</v>
      </c>
      <c r="AU431" s="147" t="s">
        <v>618</v>
      </c>
      <c r="AV431" s="152" t="s">
        <v>618</v>
      </c>
      <c r="AW431" s="152" t="s">
        <v>667</v>
      </c>
      <c r="AX431" s="152" t="s">
        <v>610</v>
      </c>
      <c r="AY431" s="147" t="s">
        <v>694</v>
      </c>
    </row>
    <row r="432" spans="2:51" s="6" customFormat="1" ht="15.75" customHeight="1">
      <c r="B432" s="153"/>
      <c r="D432" s="140" t="s">
        <v>704</v>
      </c>
      <c r="E432" s="154"/>
      <c r="F432" s="155" t="s">
        <v>706</v>
      </c>
      <c r="H432" s="156">
        <v>4</v>
      </c>
      <c r="L432" s="153"/>
      <c r="M432" s="157"/>
      <c r="T432" s="158"/>
      <c r="AT432" s="154" t="s">
        <v>704</v>
      </c>
      <c r="AU432" s="154" t="s">
        <v>618</v>
      </c>
      <c r="AV432" s="159" t="s">
        <v>700</v>
      </c>
      <c r="AW432" s="159" t="s">
        <v>667</v>
      </c>
      <c r="AX432" s="159" t="s">
        <v>561</v>
      </c>
      <c r="AY432" s="154" t="s">
        <v>694</v>
      </c>
    </row>
    <row r="433" spans="2:51" s="6" customFormat="1" ht="15.75" customHeight="1">
      <c r="B433" s="146"/>
      <c r="D433" s="140" t="s">
        <v>704</v>
      </c>
      <c r="F433" s="148" t="s">
        <v>960</v>
      </c>
      <c r="H433" s="149">
        <v>60</v>
      </c>
      <c r="L433" s="146"/>
      <c r="M433" s="150"/>
      <c r="T433" s="151"/>
      <c r="AT433" s="147" t="s">
        <v>704</v>
      </c>
      <c r="AU433" s="147" t="s">
        <v>618</v>
      </c>
      <c r="AV433" s="152" t="s">
        <v>618</v>
      </c>
      <c r="AW433" s="152" t="s">
        <v>610</v>
      </c>
      <c r="AX433" s="152" t="s">
        <v>561</v>
      </c>
      <c r="AY433" s="147" t="s">
        <v>694</v>
      </c>
    </row>
    <row r="434" spans="2:65" s="6" customFormat="1" ht="15.75" customHeight="1">
      <c r="B434" s="22"/>
      <c r="C434" s="125" t="s">
        <v>972</v>
      </c>
      <c r="D434" s="125" t="s">
        <v>696</v>
      </c>
      <c r="E434" s="126" t="s">
        <v>973</v>
      </c>
      <c r="F434" s="127" t="s">
        <v>974</v>
      </c>
      <c r="G434" s="128" t="s">
        <v>926</v>
      </c>
      <c r="H434" s="129">
        <v>28</v>
      </c>
      <c r="I434" s="130"/>
      <c r="J434" s="131">
        <f>ROUND($I$434*$H$434,2)</f>
        <v>0</v>
      </c>
      <c r="K434" s="127" t="s">
        <v>699</v>
      </c>
      <c r="L434" s="22"/>
      <c r="M434" s="132"/>
      <c r="N434" s="133" t="s">
        <v>581</v>
      </c>
      <c r="Q434" s="134">
        <v>0</v>
      </c>
      <c r="R434" s="134">
        <f>$Q$434*$H$434</f>
        <v>0</v>
      </c>
      <c r="S434" s="134">
        <v>0</v>
      </c>
      <c r="T434" s="135">
        <f>$S$434*$H$434</f>
        <v>0</v>
      </c>
      <c r="AR434" s="85" t="s">
        <v>700</v>
      </c>
      <c r="AT434" s="85" t="s">
        <v>696</v>
      </c>
      <c r="AU434" s="85" t="s">
        <v>618</v>
      </c>
      <c r="AY434" s="6" t="s">
        <v>694</v>
      </c>
      <c r="BE434" s="136">
        <f>IF($N$434="základní",$J$434,0)</f>
        <v>0</v>
      </c>
      <c r="BF434" s="136">
        <f>IF($N$434="snížená",$J$434,0)</f>
        <v>0</v>
      </c>
      <c r="BG434" s="136">
        <f>IF($N$434="zákl. přenesená",$J$434,0)</f>
        <v>0</v>
      </c>
      <c r="BH434" s="136">
        <f>IF($N$434="sníž. přenesená",$J$434,0)</f>
        <v>0</v>
      </c>
      <c r="BI434" s="136">
        <f>IF($N$434="nulová",$J$434,0)</f>
        <v>0</v>
      </c>
      <c r="BJ434" s="85" t="s">
        <v>561</v>
      </c>
      <c r="BK434" s="136">
        <f>ROUND($I$434*$H$434,2)</f>
        <v>0</v>
      </c>
      <c r="BL434" s="85" t="s">
        <v>700</v>
      </c>
      <c r="BM434" s="85" t="s">
        <v>975</v>
      </c>
    </row>
    <row r="435" spans="2:47" s="6" customFormat="1" ht="16.5" customHeight="1">
      <c r="B435" s="22"/>
      <c r="D435" s="137" t="s">
        <v>702</v>
      </c>
      <c r="F435" s="138" t="s">
        <v>974</v>
      </c>
      <c r="L435" s="22"/>
      <c r="M435" s="49"/>
      <c r="T435" s="50"/>
      <c r="AT435" s="6" t="s">
        <v>702</v>
      </c>
      <c r="AU435" s="6" t="s">
        <v>618</v>
      </c>
    </row>
    <row r="436" spans="2:51" s="6" customFormat="1" ht="15.75" customHeight="1">
      <c r="B436" s="139"/>
      <c r="D436" s="140" t="s">
        <v>704</v>
      </c>
      <c r="E436" s="141"/>
      <c r="F436" s="142" t="s">
        <v>976</v>
      </c>
      <c r="H436" s="141"/>
      <c r="L436" s="139"/>
      <c r="M436" s="143"/>
      <c r="T436" s="144"/>
      <c r="AT436" s="141" t="s">
        <v>704</v>
      </c>
      <c r="AU436" s="141" t="s">
        <v>618</v>
      </c>
      <c r="AV436" s="145" t="s">
        <v>561</v>
      </c>
      <c r="AW436" s="145" t="s">
        <v>667</v>
      </c>
      <c r="AX436" s="145" t="s">
        <v>610</v>
      </c>
      <c r="AY436" s="141" t="s">
        <v>694</v>
      </c>
    </row>
    <row r="437" spans="2:51" s="6" customFormat="1" ht="15.75" customHeight="1">
      <c r="B437" s="146"/>
      <c r="D437" s="140" t="s">
        <v>704</v>
      </c>
      <c r="E437" s="147"/>
      <c r="F437" s="148" t="s">
        <v>955</v>
      </c>
      <c r="H437" s="149">
        <v>4</v>
      </c>
      <c r="L437" s="146"/>
      <c r="M437" s="150"/>
      <c r="T437" s="151"/>
      <c r="AT437" s="147" t="s">
        <v>704</v>
      </c>
      <c r="AU437" s="147" t="s">
        <v>618</v>
      </c>
      <c r="AV437" s="152" t="s">
        <v>618</v>
      </c>
      <c r="AW437" s="152" t="s">
        <v>667</v>
      </c>
      <c r="AX437" s="152" t="s">
        <v>610</v>
      </c>
      <c r="AY437" s="147" t="s">
        <v>694</v>
      </c>
    </row>
    <row r="438" spans="2:51" s="6" customFormat="1" ht="15.75" customHeight="1">
      <c r="B438" s="139"/>
      <c r="D438" s="140" t="s">
        <v>704</v>
      </c>
      <c r="E438" s="141"/>
      <c r="F438" s="142" t="s">
        <v>977</v>
      </c>
      <c r="H438" s="141"/>
      <c r="L438" s="139"/>
      <c r="M438" s="143"/>
      <c r="T438" s="144"/>
      <c r="AT438" s="141" t="s">
        <v>704</v>
      </c>
      <c r="AU438" s="141" t="s">
        <v>618</v>
      </c>
      <c r="AV438" s="145" t="s">
        <v>561</v>
      </c>
      <c r="AW438" s="145" t="s">
        <v>667</v>
      </c>
      <c r="AX438" s="145" t="s">
        <v>610</v>
      </c>
      <c r="AY438" s="141" t="s">
        <v>694</v>
      </c>
    </row>
    <row r="439" spans="2:51" s="6" customFormat="1" ht="15.75" customHeight="1">
      <c r="B439" s="146"/>
      <c r="D439" s="140" t="s">
        <v>704</v>
      </c>
      <c r="E439" s="147"/>
      <c r="F439" s="148" t="s">
        <v>641</v>
      </c>
      <c r="H439" s="149">
        <v>3</v>
      </c>
      <c r="L439" s="146"/>
      <c r="M439" s="150"/>
      <c r="T439" s="151"/>
      <c r="AT439" s="147" t="s">
        <v>704</v>
      </c>
      <c r="AU439" s="147" t="s">
        <v>618</v>
      </c>
      <c r="AV439" s="152" t="s">
        <v>618</v>
      </c>
      <c r="AW439" s="152" t="s">
        <v>667</v>
      </c>
      <c r="AX439" s="152" t="s">
        <v>610</v>
      </c>
      <c r="AY439" s="147" t="s">
        <v>694</v>
      </c>
    </row>
    <row r="440" spans="2:51" s="6" customFormat="1" ht="15.75" customHeight="1">
      <c r="B440" s="139"/>
      <c r="D440" s="140" t="s">
        <v>704</v>
      </c>
      <c r="E440" s="141"/>
      <c r="F440" s="142" t="s">
        <v>978</v>
      </c>
      <c r="H440" s="141"/>
      <c r="L440" s="139"/>
      <c r="M440" s="143"/>
      <c r="T440" s="144"/>
      <c r="AT440" s="141" t="s">
        <v>704</v>
      </c>
      <c r="AU440" s="141" t="s">
        <v>618</v>
      </c>
      <c r="AV440" s="145" t="s">
        <v>561</v>
      </c>
      <c r="AW440" s="145" t="s">
        <v>667</v>
      </c>
      <c r="AX440" s="145" t="s">
        <v>610</v>
      </c>
      <c r="AY440" s="141" t="s">
        <v>694</v>
      </c>
    </row>
    <row r="441" spans="2:51" s="6" customFormat="1" ht="15.75" customHeight="1">
      <c r="B441" s="146"/>
      <c r="D441" s="140" t="s">
        <v>704</v>
      </c>
      <c r="E441" s="147"/>
      <c r="F441" s="148" t="s">
        <v>727</v>
      </c>
      <c r="H441" s="149">
        <v>6</v>
      </c>
      <c r="L441" s="146"/>
      <c r="M441" s="150"/>
      <c r="T441" s="151"/>
      <c r="AT441" s="147" t="s">
        <v>704</v>
      </c>
      <c r="AU441" s="147" t="s">
        <v>618</v>
      </c>
      <c r="AV441" s="152" t="s">
        <v>618</v>
      </c>
      <c r="AW441" s="152" t="s">
        <v>667</v>
      </c>
      <c r="AX441" s="152" t="s">
        <v>610</v>
      </c>
      <c r="AY441" s="147" t="s">
        <v>694</v>
      </c>
    </row>
    <row r="442" spans="2:51" s="6" customFormat="1" ht="15.75" customHeight="1">
      <c r="B442" s="139"/>
      <c r="D442" s="140" t="s">
        <v>704</v>
      </c>
      <c r="E442" s="141"/>
      <c r="F442" s="142" t="s">
        <v>979</v>
      </c>
      <c r="H442" s="141"/>
      <c r="L442" s="139"/>
      <c r="M442" s="143"/>
      <c r="T442" s="144"/>
      <c r="AT442" s="141" t="s">
        <v>704</v>
      </c>
      <c r="AU442" s="141" t="s">
        <v>618</v>
      </c>
      <c r="AV442" s="145" t="s">
        <v>561</v>
      </c>
      <c r="AW442" s="145" t="s">
        <v>667</v>
      </c>
      <c r="AX442" s="145" t="s">
        <v>610</v>
      </c>
      <c r="AY442" s="141" t="s">
        <v>694</v>
      </c>
    </row>
    <row r="443" spans="2:51" s="6" customFormat="1" ht="15.75" customHeight="1">
      <c r="B443" s="146"/>
      <c r="D443" s="140" t="s">
        <v>704</v>
      </c>
      <c r="E443" s="147"/>
      <c r="F443" s="148" t="s">
        <v>980</v>
      </c>
      <c r="H443" s="149">
        <v>9</v>
      </c>
      <c r="L443" s="146"/>
      <c r="M443" s="150"/>
      <c r="T443" s="151"/>
      <c r="AT443" s="147" t="s">
        <v>704</v>
      </c>
      <c r="AU443" s="147" t="s">
        <v>618</v>
      </c>
      <c r="AV443" s="152" t="s">
        <v>618</v>
      </c>
      <c r="AW443" s="152" t="s">
        <v>667</v>
      </c>
      <c r="AX443" s="152" t="s">
        <v>610</v>
      </c>
      <c r="AY443" s="147" t="s">
        <v>694</v>
      </c>
    </row>
    <row r="444" spans="2:51" s="6" customFormat="1" ht="15.75" customHeight="1">
      <c r="B444" s="139"/>
      <c r="D444" s="140" t="s">
        <v>704</v>
      </c>
      <c r="E444" s="141"/>
      <c r="F444" s="142" t="s">
        <v>981</v>
      </c>
      <c r="H444" s="141"/>
      <c r="L444" s="139"/>
      <c r="M444" s="143"/>
      <c r="T444" s="144"/>
      <c r="AT444" s="141" t="s">
        <v>704</v>
      </c>
      <c r="AU444" s="141" t="s">
        <v>618</v>
      </c>
      <c r="AV444" s="145" t="s">
        <v>561</v>
      </c>
      <c r="AW444" s="145" t="s">
        <v>667</v>
      </c>
      <c r="AX444" s="145" t="s">
        <v>610</v>
      </c>
      <c r="AY444" s="141" t="s">
        <v>694</v>
      </c>
    </row>
    <row r="445" spans="2:51" s="6" customFormat="1" ht="15.75" customHeight="1">
      <c r="B445" s="146"/>
      <c r="D445" s="140" t="s">
        <v>704</v>
      </c>
      <c r="E445" s="147"/>
      <c r="F445" s="148" t="s">
        <v>982</v>
      </c>
      <c r="H445" s="149">
        <v>6</v>
      </c>
      <c r="L445" s="146"/>
      <c r="M445" s="150"/>
      <c r="T445" s="151"/>
      <c r="AT445" s="147" t="s">
        <v>704</v>
      </c>
      <c r="AU445" s="147" t="s">
        <v>618</v>
      </c>
      <c r="AV445" s="152" t="s">
        <v>618</v>
      </c>
      <c r="AW445" s="152" t="s">
        <v>667</v>
      </c>
      <c r="AX445" s="152" t="s">
        <v>610</v>
      </c>
      <c r="AY445" s="147" t="s">
        <v>694</v>
      </c>
    </row>
    <row r="446" spans="2:51" s="6" customFormat="1" ht="15.75" customHeight="1">
      <c r="B446" s="153"/>
      <c r="D446" s="140" t="s">
        <v>704</v>
      </c>
      <c r="E446" s="154"/>
      <c r="F446" s="155" t="s">
        <v>706</v>
      </c>
      <c r="H446" s="156">
        <v>28</v>
      </c>
      <c r="L446" s="153"/>
      <c r="M446" s="157"/>
      <c r="T446" s="158"/>
      <c r="AT446" s="154" t="s">
        <v>704</v>
      </c>
      <c r="AU446" s="154" t="s">
        <v>618</v>
      </c>
      <c r="AV446" s="159" t="s">
        <v>700</v>
      </c>
      <c r="AW446" s="159" t="s">
        <v>667</v>
      </c>
      <c r="AX446" s="159" t="s">
        <v>561</v>
      </c>
      <c r="AY446" s="154" t="s">
        <v>694</v>
      </c>
    </row>
    <row r="447" spans="2:65" s="6" customFormat="1" ht="15.75" customHeight="1">
      <c r="B447" s="22"/>
      <c r="C447" s="125" t="s">
        <v>983</v>
      </c>
      <c r="D447" s="125" t="s">
        <v>696</v>
      </c>
      <c r="E447" s="126" t="s">
        <v>984</v>
      </c>
      <c r="F447" s="127" t="s">
        <v>985</v>
      </c>
      <c r="G447" s="128" t="s">
        <v>926</v>
      </c>
      <c r="H447" s="129">
        <v>1</v>
      </c>
      <c r="I447" s="130"/>
      <c r="J447" s="131">
        <f>ROUND($I$447*$H$447,2)</f>
        <v>0</v>
      </c>
      <c r="K447" s="127" t="s">
        <v>699</v>
      </c>
      <c r="L447" s="22"/>
      <c r="M447" s="132"/>
      <c r="N447" s="133" t="s">
        <v>581</v>
      </c>
      <c r="Q447" s="134">
        <v>0</v>
      </c>
      <c r="R447" s="134">
        <f>$Q$447*$H$447</f>
        <v>0</v>
      </c>
      <c r="S447" s="134">
        <v>0</v>
      </c>
      <c r="T447" s="135">
        <f>$S$447*$H$447</f>
        <v>0</v>
      </c>
      <c r="AR447" s="85" t="s">
        <v>700</v>
      </c>
      <c r="AT447" s="85" t="s">
        <v>696</v>
      </c>
      <c r="AU447" s="85" t="s">
        <v>618</v>
      </c>
      <c r="AY447" s="6" t="s">
        <v>694</v>
      </c>
      <c r="BE447" s="136">
        <f>IF($N$447="základní",$J$447,0)</f>
        <v>0</v>
      </c>
      <c r="BF447" s="136">
        <f>IF($N$447="snížená",$J$447,0)</f>
        <v>0</v>
      </c>
      <c r="BG447" s="136">
        <f>IF($N$447="zákl. přenesená",$J$447,0)</f>
        <v>0</v>
      </c>
      <c r="BH447" s="136">
        <f>IF($N$447="sníž. přenesená",$J$447,0)</f>
        <v>0</v>
      </c>
      <c r="BI447" s="136">
        <f>IF($N$447="nulová",$J$447,0)</f>
        <v>0</v>
      </c>
      <c r="BJ447" s="85" t="s">
        <v>561</v>
      </c>
      <c r="BK447" s="136">
        <f>ROUND($I$447*$H$447,2)</f>
        <v>0</v>
      </c>
      <c r="BL447" s="85" t="s">
        <v>700</v>
      </c>
      <c r="BM447" s="85" t="s">
        <v>986</v>
      </c>
    </row>
    <row r="448" spans="2:47" s="6" customFormat="1" ht="16.5" customHeight="1">
      <c r="B448" s="22"/>
      <c r="D448" s="137" t="s">
        <v>702</v>
      </c>
      <c r="F448" s="138" t="s">
        <v>985</v>
      </c>
      <c r="L448" s="22"/>
      <c r="M448" s="49"/>
      <c r="T448" s="50"/>
      <c r="AT448" s="6" t="s">
        <v>702</v>
      </c>
      <c r="AU448" s="6" t="s">
        <v>618</v>
      </c>
    </row>
    <row r="449" spans="2:51" s="6" customFormat="1" ht="15.75" customHeight="1">
      <c r="B449" s="139"/>
      <c r="D449" s="140" t="s">
        <v>704</v>
      </c>
      <c r="E449" s="141"/>
      <c r="F449" s="142" t="s">
        <v>987</v>
      </c>
      <c r="H449" s="141"/>
      <c r="L449" s="139"/>
      <c r="M449" s="143"/>
      <c r="T449" s="144"/>
      <c r="AT449" s="141" t="s">
        <v>704</v>
      </c>
      <c r="AU449" s="141" t="s">
        <v>618</v>
      </c>
      <c r="AV449" s="145" t="s">
        <v>561</v>
      </c>
      <c r="AW449" s="145" t="s">
        <v>667</v>
      </c>
      <c r="AX449" s="145" t="s">
        <v>610</v>
      </c>
      <c r="AY449" s="141" t="s">
        <v>694</v>
      </c>
    </row>
    <row r="450" spans="2:51" s="6" customFormat="1" ht="15.75" customHeight="1">
      <c r="B450" s="146"/>
      <c r="D450" s="140" t="s">
        <v>704</v>
      </c>
      <c r="E450" s="147"/>
      <c r="F450" s="148" t="s">
        <v>561</v>
      </c>
      <c r="H450" s="149">
        <v>1</v>
      </c>
      <c r="L450" s="146"/>
      <c r="M450" s="150"/>
      <c r="T450" s="151"/>
      <c r="AT450" s="147" t="s">
        <v>704</v>
      </c>
      <c r="AU450" s="147" t="s">
        <v>618</v>
      </c>
      <c r="AV450" s="152" t="s">
        <v>618</v>
      </c>
      <c r="AW450" s="152" t="s">
        <v>667</v>
      </c>
      <c r="AX450" s="152" t="s">
        <v>610</v>
      </c>
      <c r="AY450" s="147" t="s">
        <v>694</v>
      </c>
    </row>
    <row r="451" spans="2:51" s="6" customFormat="1" ht="15.75" customHeight="1">
      <c r="B451" s="153"/>
      <c r="D451" s="140" t="s">
        <v>704</v>
      </c>
      <c r="E451" s="154"/>
      <c r="F451" s="155" t="s">
        <v>706</v>
      </c>
      <c r="H451" s="156">
        <v>1</v>
      </c>
      <c r="L451" s="153"/>
      <c r="M451" s="157"/>
      <c r="T451" s="158"/>
      <c r="AT451" s="154" t="s">
        <v>704</v>
      </c>
      <c r="AU451" s="154" t="s">
        <v>618</v>
      </c>
      <c r="AV451" s="159" t="s">
        <v>700</v>
      </c>
      <c r="AW451" s="159" t="s">
        <v>667</v>
      </c>
      <c r="AX451" s="159" t="s">
        <v>561</v>
      </c>
      <c r="AY451" s="154" t="s">
        <v>694</v>
      </c>
    </row>
    <row r="452" spans="2:65" s="6" customFormat="1" ht="15.75" customHeight="1">
      <c r="B452" s="22"/>
      <c r="C452" s="125" t="s">
        <v>988</v>
      </c>
      <c r="D452" s="125" t="s">
        <v>696</v>
      </c>
      <c r="E452" s="126" t="s">
        <v>989</v>
      </c>
      <c r="F452" s="127" t="s">
        <v>990</v>
      </c>
      <c r="G452" s="128" t="s">
        <v>926</v>
      </c>
      <c r="H452" s="129">
        <v>420</v>
      </c>
      <c r="I452" s="130"/>
      <c r="J452" s="131">
        <f>ROUND($I$452*$H$452,2)</f>
        <v>0</v>
      </c>
      <c r="K452" s="127" t="s">
        <v>699</v>
      </c>
      <c r="L452" s="22"/>
      <c r="M452" s="132"/>
      <c r="N452" s="133" t="s">
        <v>581</v>
      </c>
      <c r="Q452" s="134">
        <v>0</v>
      </c>
      <c r="R452" s="134">
        <f>$Q$452*$H$452</f>
        <v>0</v>
      </c>
      <c r="S452" s="134">
        <v>0</v>
      </c>
      <c r="T452" s="135">
        <f>$S$452*$H$452</f>
        <v>0</v>
      </c>
      <c r="AR452" s="85" t="s">
        <v>700</v>
      </c>
      <c r="AT452" s="85" t="s">
        <v>696</v>
      </c>
      <c r="AU452" s="85" t="s">
        <v>618</v>
      </c>
      <c r="AY452" s="6" t="s">
        <v>694</v>
      </c>
      <c r="BE452" s="136">
        <f>IF($N$452="základní",$J$452,0)</f>
        <v>0</v>
      </c>
      <c r="BF452" s="136">
        <f>IF($N$452="snížená",$J$452,0)</f>
        <v>0</v>
      </c>
      <c r="BG452" s="136">
        <f>IF($N$452="zákl. přenesená",$J$452,0)</f>
        <v>0</v>
      </c>
      <c r="BH452" s="136">
        <f>IF($N$452="sníž. přenesená",$J$452,0)</f>
        <v>0</v>
      </c>
      <c r="BI452" s="136">
        <f>IF($N$452="nulová",$J$452,0)</f>
        <v>0</v>
      </c>
      <c r="BJ452" s="85" t="s">
        <v>561</v>
      </c>
      <c r="BK452" s="136">
        <f>ROUND($I$452*$H$452,2)</f>
        <v>0</v>
      </c>
      <c r="BL452" s="85" t="s">
        <v>700</v>
      </c>
      <c r="BM452" s="85" t="s">
        <v>991</v>
      </c>
    </row>
    <row r="453" spans="2:47" s="6" customFormat="1" ht="16.5" customHeight="1">
      <c r="B453" s="22"/>
      <c r="D453" s="137" t="s">
        <v>702</v>
      </c>
      <c r="F453" s="138" t="s">
        <v>990</v>
      </c>
      <c r="L453" s="22"/>
      <c r="M453" s="49"/>
      <c r="T453" s="50"/>
      <c r="AT453" s="6" t="s">
        <v>702</v>
      </c>
      <c r="AU453" s="6" t="s">
        <v>618</v>
      </c>
    </row>
    <row r="454" spans="2:51" s="6" customFormat="1" ht="15.75" customHeight="1">
      <c r="B454" s="139"/>
      <c r="D454" s="140" t="s">
        <v>704</v>
      </c>
      <c r="E454" s="141"/>
      <c r="F454" s="142" t="s">
        <v>976</v>
      </c>
      <c r="H454" s="141"/>
      <c r="L454" s="139"/>
      <c r="M454" s="143"/>
      <c r="T454" s="144"/>
      <c r="AT454" s="141" t="s">
        <v>704</v>
      </c>
      <c r="AU454" s="141" t="s">
        <v>618</v>
      </c>
      <c r="AV454" s="145" t="s">
        <v>561</v>
      </c>
      <c r="AW454" s="145" t="s">
        <v>667</v>
      </c>
      <c r="AX454" s="145" t="s">
        <v>610</v>
      </c>
      <c r="AY454" s="141" t="s">
        <v>694</v>
      </c>
    </row>
    <row r="455" spans="2:51" s="6" customFormat="1" ht="15.75" customHeight="1">
      <c r="B455" s="146"/>
      <c r="D455" s="140" t="s">
        <v>704</v>
      </c>
      <c r="E455" s="147"/>
      <c r="F455" s="148" t="s">
        <v>955</v>
      </c>
      <c r="H455" s="149">
        <v>4</v>
      </c>
      <c r="L455" s="146"/>
      <c r="M455" s="150"/>
      <c r="T455" s="151"/>
      <c r="AT455" s="147" t="s">
        <v>704</v>
      </c>
      <c r="AU455" s="147" t="s">
        <v>618</v>
      </c>
      <c r="AV455" s="152" t="s">
        <v>618</v>
      </c>
      <c r="AW455" s="152" t="s">
        <v>667</v>
      </c>
      <c r="AX455" s="152" t="s">
        <v>610</v>
      </c>
      <c r="AY455" s="147" t="s">
        <v>694</v>
      </c>
    </row>
    <row r="456" spans="2:51" s="6" customFormat="1" ht="15.75" customHeight="1">
      <c r="B456" s="139"/>
      <c r="D456" s="140" t="s">
        <v>704</v>
      </c>
      <c r="E456" s="141"/>
      <c r="F456" s="142" t="s">
        <v>977</v>
      </c>
      <c r="H456" s="141"/>
      <c r="L456" s="139"/>
      <c r="M456" s="143"/>
      <c r="T456" s="144"/>
      <c r="AT456" s="141" t="s">
        <v>704</v>
      </c>
      <c r="AU456" s="141" t="s">
        <v>618</v>
      </c>
      <c r="AV456" s="145" t="s">
        <v>561</v>
      </c>
      <c r="AW456" s="145" t="s">
        <v>667</v>
      </c>
      <c r="AX456" s="145" t="s">
        <v>610</v>
      </c>
      <c r="AY456" s="141" t="s">
        <v>694</v>
      </c>
    </row>
    <row r="457" spans="2:51" s="6" customFormat="1" ht="15.75" customHeight="1">
      <c r="B457" s="146"/>
      <c r="D457" s="140" t="s">
        <v>704</v>
      </c>
      <c r="E457" s="147"/>
      <c r="F457" s="148" t="s">
        <v>641</v>
      </c>
      <c r="H457" s="149">
        <v>3</v>
      </c>
      <c r="L457" s="146"/>
      <c r="M457" s="150"/>
      <c r="T457" s="151"/>
      <c r="AT457" s="147" t="s">
        <v>704</v>
      </c>
      <c r="AU457" s="147" t="s">
        <v>618</v>
      </c>
      <c r="AV457" s="152" t="s">
        <v>618</v>
      </c>
      <c r="AW457" s="152" t="s">
        <v>667</v>
      </c>
      <c r="AX457" s="152" t="s">
        <v>610</v>
      </c>
      <c r="AY457" s="147" t="s">
        <v>694</v>
      </c>
    </row>
    <row r="458" spans="2:51" s="6" customFormat="1" ht="15.75" customHeight="1">
      <c r="B458" s="139"/>
      <c r="D458" s="140" t="s">
        <v>704</v>
      </c>
      <c r="E458" s="141"/>
      <c r="F458" s="142" t="s">
        <v>978</v>
      </c>
      <c r="H458" s="141"/>
      <c r="L458" s="139"/>
      <c r="M458" s="143"/>
      <c r="T458" s="144"/>
      <c r="AT458" s="141" t="s">
        <v>704</v>
      </c>
      <c r="AU458" s="141" t="s">
        <v>618</v>
      </c>
      <c r="AV458" s="145" t="s">
        <v>561</v>
      </c>
      <c r="AW458" s="145" t="s">
        <v>667</v>
      </c>
      <c r="AX458" s="145" t="s">
        <v>610</v>
      </c>
      <c r="AY458" s="141" t="s">
        <v>694</v>
      </c>
    </row>
    <row r="459" spans="2:51" s="6" customFormat="1" ht="15.75" customHeight="1">
      <c r="B459" s="146"/>
      <c r="D459" s="140" t="s">
        <v>704</v>
      </c>
      <c r="E459" s="147"/>
      <c r="F459" s="148" t="s">
        <v>727</v>
      </c>
      <c r="H459" s="149">
        <v>6</v>
      </c>
      <c r="L459" s="146"/>
      <c r="M459" s="150"/>
      <c r="T459" s="151"/>
      <c r="AT459" s="147" t="s">
        <v>704</v>
      </c>
      <c r="AU459" s="147" t="s">
        <v>618</v>
      </c>
      <c r="AV459" s="152" t="s">
        <v>618</v>
      </c>
      <c r="AW459" s="152" t="s">
        <v>667</v>
      </c>
      <c r="AX459" s="152" t="s">
        <v>610</v>
      </c>
      <c r="AY459" s="147" t="s">
        <v>694</v>
      </c>
    </row>
    <row r="460" spans="2:51" s="6" customFormat="1" ht="15.75" customHeight="1">
      <c r="B460" s="139"/>
      <c r="D460" s="140" t="s">
        <v>704</v>
      </c>
      <c r="E460" s="141"/>
      <c r="F460" s="142" t="s">
        <v>979</v>
      </c>
      <c r="H460" s="141"/>
      <c r="L460" s="139"/>
      <c r="M460" s="143"/>
      <c r="T460" s="144"/>
      <c r="AT460" s="141" t="s">
        <v>704</v>
      </c>
      <c r="AU460" s="141" t="s">
        <v>618</v>
      </c>
      <c r="AV460" s="145" t="s">
        <v>561</v>
      </c>
      <c r="AW460" s="145" t="s">
        <v>667</v>
      </c>
      <c r="AX460" s="145" t="s">
        <v>610</v>
      </c>
      <c r="AY460" s="141" t="s">
        <v>694</v>
      </c>
    </row>
    <row r="461" spans="2:51" s="6" customFormat="1" ht="15.75" customHeight="1">
      <c r="B461" s="146"/>
      <c r="D461" s="140" t="s">
        <v>704</v>
      </c>
      <c r="E461" s="147"/>
      <c r="F461" s="148" t="s">
        <v>980</v>
      </c>
      <c r="H461" s="149">
        <v>9</v>
      </c>
      <c r="L461" s="146"/>
      <c r="M461" s="150"/>
      <c r="T461" s="151"/>
      <c r="AT461" s="147" t="s">
        <v>704</v>
      </c>
      <c r="AU461" s="147" t="s">
        <v>618</v>
      </c>
      <c r="AV461" s="152" t="s">
        <v>618</v>
      </c>
      <c r="AW461" s="152" t="s">
        <v>667</v>
      </c>
      <c r="AX461" s="152" t="s">
        <v>610</v>
      </c>
      <c r="AY461" s="147" t="s">
        <v>694</v>
      </c>
    </row>
    <row r="462" spans="2:51" s="6" customFormat="1" ht="15.75" customHeight="1">
      <c r="B462" s="139"/>
      <c r="D462" s="140" t="s">
        <v>704</v>
      </c>
      <c r="E462" s="141"/>
      <c r="F462" s="142" t="s">
        <v>981</v>
      </c>
      <c r="H462" s="141"/>
      <c r="L462" s="139"/>
      <c r="M462" s="143"/>
      <c r="T462" s="144"/>
      <c r="AT462" s="141" t="s">
        <v>704</v>
      </c>
      <c r="AU462" s="141" t="s">
        <v>618</v>
      </c>
      <c r="AV462" s="145" t="s">
        <v>561</v>
      </c>
      <c r="AW462" s="145" t="s">
        <v>667</v>
      </c>
      <c r="AX462" s="145" t="s">
        <v>610</v>
      </c>
      <c r="AY462" s="141" t="s">
        <v>694</v>
      </c>
    </row>
    <row r="463" spans="2:51" s="6" customFormat="1" ht="15.75" customHeight="1">
      <c r="B463" s="146"/>
      <c r="D463" s="140" t="s">
        <v>704</v>
      </c>
      <c r="E463" s="147"/>
      <c r="F463" s="148" t="s">
        <v>982</v>
      </c>
      <c r="H463" s="149">
        <v>6</v>
      </c>
      <c r="L463" s="146"/>
      <c r="M463" s="150"/>
      <c r="T463" s="151"/>
      <c r="AT463" s="147" t="s">
        <v>704</v>
      </c>
      <c r="AU463" s="147" t="s">
        <v>618</v>
      </c>
      <c r="AV463" s="152" t="s">
        <v>618</v>
      </c>
      <c r="AW463" s="152" t="s">
        <v>667</v>
      </c>
      <c r="AX463" s="152" t="s">
        <v>610</v>
      </c>
      <c r="AY463" s="147" t="s">
        <v>694</v>
      </c>
    </row>
    <row r="464" spans="2:51" s="6" customFormat="1" ht="15.75" customHeight="1">
      <c r="B464" s="153"/>
      <c r="D464" s="140" t="s">
        <v>704</v>
      </c>
      <c r="E464" s="154"/>
      <c r="F464" s="155" t="s">
        <v>706</v>
      </c>
      <c r="H464" s="156">
        <v>28</v>
      </c>
      <c r="L464" s="153"/>
      <c r="M464" s="157"/>
      <c r="T464" s="158"/>
      <c r="AT464" s="154" t="s">
        <v>704</v>
      </c>
      <c r="AU464" s="154" t="s">
        <v>618</v>
      </c>
      <c r="AV464" s="159" t="s">
        <v>700</v>
      </c>
      <c r="AW464" s="159" t="s">
        <v>667</v>
      </c>
      <c r="AX464" s="159" t="s">
        <v>561</v>
      </c>
      <c r="AY464" s="154" t="s">
        <v>694</v>
      </c>
    </row>
    <row r="465" spans="2:51" s="6" customFormat="1" ht="15.75" customHeight="1">
      <c r="B465" s="146"/>
      <c r="D465" s="140" t="s">
        <v>704</v>
      </c>
      <c r="F465" s="148" t="s">
        <v>992</v>
      </c>
      <c r="H465" s="149">
        <v>420</v>
      </c>
      <c r="L465" s="146"/>
      <c r="M465" s="150"/>
      <c r="T465" s="151"/>
      <c r="AT465" s="147" t="s">
        <v>704</v>
      </c>
      <c r="AU465" s="147" t="s">
        <v>618</v>
      </c>
      <c r="AV465" s="152" t="s">
        <v>618</v>
      </c>
      <c r="AW465" s="152" t="s">
        <v>610</v>
      </c>
      <c r="AX465" s="152" t="s">
        <v>561</v>
      </c>
      <c r="AY465" s="147" t="s">
        <v>694</v>
      </c>
    </row>
    <row r="466" spans="2:65" s="6" customFormat="1" ht="15.75" customHeight="1">
      <c r="B466" s="22"/>
      <c r="C466" s="125" t="s">
        <v>993</v>
      </c>
      <c r="D466" s="125" t="s">
        <v>696</v>
      </c>
      <c r="E466" s="126" t="s">
        <v>994</v>
      </c>
      <c r="F466" s="127" t="s">
        <v>995</v>
      </c>
      <c r="G466" s="128" t="s">
        <v>926</v>
      </c>
      <c r="H466" s="129">
        <v>30</v>
      </c>
      <c r="I466" s="130"/>
      <c r="J466" s="131">
        <f>ROUND($I$466*$H$466,2)</f>
        <v>0</v>
      </c>
      <c r="K466" s="127" t="s">
        <v>699</v>
      </c>
      <c r="L466" s="22"/>
      <c r="M466" s="132"/>
      <c r="N466" s="133" t="s">
        <v>581</v>
      </c>
      <c r="Q466" s="134">
        <v>0</v>
      </c>
      <c r="R466" s="134">
        <f>$Q$466*$H$466</f>
        <v>0</v>
      </c>
      <c r="S466" s="134">
        <v>0</v>
      </c>
      <c r="T466" s="135">
        <f>$S$466*$H$466</f>
        <v>0</v>
      </c>
      <c r="AR466" s="85" t="s">
        <v>700</v>
      </c>
      <c r="AT466" s="85" t="s">
        <v>696</v>
      </c>
      <c r="AU466" s="85" t="s">
        <v>618</v>
      </c>
      <c r="AY466" s="6" t="s">
        <v>694</v>
      </c>
      <c r="BE466" s="136">
        <f>IF($N$466="základní",$J$466,0)</f>
        <v>0</v>
      </c>
      <c r="BF466" s="136">
        <f>IF($N$466="snížená",$J$466,0)</f>
        <v>0</v>
      </c>
      <c r="BG466" s="136">
        <f>IF($N$466="zákl. přenesená",$J$466,0)</f>
        <v>0</v>
      </c>
      <c r="BH466" s="136">
        <f>IF($N$466="sníž. přenesená",$J$466,0)</f>
        <v>0</v>
      </c>
      <c r="BI466" s="136">
        <f>IF($N$466="nulová",$J$466,0)</f>
        <v>0</v>
      </c>
      <c r="BJ466" s="85" t="s">
        <v>561</v>
      </c>
      <c r="BK466" s="136">
        <f>ROUND($I$466*$H$466,2)</f>
        <v>0</v>
      </c>
      <c r="BL466" s="85" t="s">
        <v>700</v>
      </c>
      <c r="BM466" s="85" t="s">
        <v>996</v>
      </c>
    </row>
    <row r="467" spans="2:47" s="6" customFormat="1" ht="16.5" customHeight="1">
      <c r="B467" s="22"/>
      <c r="D467" s="137" t="s">
        <v>702</v>
      </c>
      <c r="F467" s="138" t="s">
        <v>995</v>
      </c>
      <c r="L467" s="22"/>
      <c r="M467" s="49"/>
      <c r="T467" s="50"/>
      <c r="AT467" s="6" t="s">
        <v>702</v>
      </c>
      <c r="AU467" s="6" t="s">
        <v>618</v>
      </c>
    </row>
    <row r="468" spans="2:51" s="6" customFormat="1" ht="15.75" customHeight="1">
      <c r="B468" s="139"/>
      <c r="D468" s="140" t="s">
        <v>704</v>
      </c>
      <c r="E468" s="141"/>
      <c r="F468" s="142" t="s">
        <v>987</v>
      </c>
      <c r="H468" s="141"/>
      <c r="L468" s="139"/>
      <c r="M468" s="143"/>
      <c r="T468" s="144"/>
      <c r="AT468" s="141" t="s">
        <v>704</v>
      </c>
      <c r="AU468" s="141" t="s">
        <v>618</v>
      </c>
      <c r="AV468" s="145" t="s">
        <v>561</v>
      </c>
      <c r="AW468" s="145" t="s">
        <v>667</v>
      </c>
      <c r="AX468" s="145" t="s">
        <v>610</v>
      </c>
      <c r="AY468" s="141" t="s">
        <v>694</v>
      </c>
    </row>
    <row r="469" spans="2:51" s="6" customFormat="1" ht="15.75" customHeight="1">
      <c r="B469" s="146"/>
      <c r="D469" s="140" t="s">
        <v>704</v>
      </c>
      <c r="E469" s="147"/>
      <c r="F469" s="148" t="s">
        <v>561</v>
      </c>
      <c r="H469" s="149">
        <v>1</v>
      </c>
      <c r="L469" s="146"/>
      <c r="M469" s="150"/>
      <c r="T469" s="151"/>
      <c r="AT469" s="147" t="s">
        <v>704</v>
      </c>
      <c r="AU469" s="147" t="s">
        <v>618</v>
      </c>
      <c r="AV469" s="152" t="s">
        <v>618</v>
      </c>
      <c r="AW469" s="152" t="s">
        <v>667</v>
      </c>
      <c r="AX469" s="152" t="s">
        <v>610</v>
      </c>
      <c r="AY469" s="147" t="s">
        <v>694</v>
      </c>
    </row>
    <row r="470" spans="2:51" s="6" customFormat="1" ht="15.75" customHeight="1">
      <c r="B470" s="153"/>
      <c r="D470" s="140" t="s">
        <v>704</v>
      </c>
      <c r="E470" s="154"/>
      <c r="F470" s="155" t="s">
        <v>706</v>
      </c>
      <c r="H470" s="156">
        <v>1</v>
      </c>
      <c r="L470" s="153"/>
      <c r="M470" s="157"/>
      <c r="T470" s="158"/>
      <c r="AT470" s="154" t="s">
        <v>704</v>
      </c>
      <c r="AU470" s="154" t="s">
        <v>618</v>
      </c>
      <c r="AV470" s="159" t="s">
        <v>700</v>
      </c>
      <c r="AW470" s="159" t="s">
        <v>667</v>
      </c>
      <c r="AX470" s="159" t="s">
        <v>561</v>
      </c>
      <c r="AY470" s="154" t="s">
        <v>694</v>
      </c>
    </row>
    <row r="471" spans="2:51" s="6" customFormat="1" ht="15.75" customHeight="1">
      <c r="B471" s="146"/>
      <c r="D471" s="140" t="s">
        <v>704</v>
      </c>
      <c r="F471" s="148" t="s">
        <v>997</v>
      </c>
      <c r="H471" s="149">
        <v>30</v>
      </c>
      <c r="L471" s="146"/>
      <c r="M471" s="150"/>
      <c r="T471" s="151"/>
      <c r="AT471" s="147" t="s">
        <v>704</v>
      </c>
      <c r="AU471" s="147" t="s">
        <v>618</v>
      </c>
      <c r="AV471" s="152" t="s">
        <v>618</v>
      </c>
      <c r="AW471" s="152" t="s">
        <v>610</v>
      </c>
      <c r="AX471" s="152" t="s">
        <v>561</v>
      </c>
      <c r="AY471" s="147" t="s">
        <v>694</v>
      </c>
    </row>
    <row r="472" spans="2:65" s="6" customFormat="1" ht="15.75" customHeight="1">
      <c r="B472" s="22"/>
      <c r="C472" s="125" t="s">
        <v>998</v>
      </c>
      <c r="D472" s="125" t="s">
        <v>696</v>
      </c>
      <c r="E472" s="126" t="s">
        <v>999</v>
      </c>
      <c r="F472" s="127" t="s">
        <v>1000</v>
      </c>
      <c r="G472" s="128" t="s">
        <v>926</v>
      </c>
      <c r="H472" s="129">
        <v>6</v>
      </c>
      <c r="I472" s="130"/>
      <c r="J472" s="131">
        <f>ROUND($I$472*$H$472,2)</f>
        <v>0</v>
      </c>
      <c r="K472" s="127" t="s">
        <v>699</v>
      </c>
      <c r="L472" s="22"/>
      <c r="M472" s="132"/>
      <c r="N472" s="133" t="s">
        <v>581</v>
      </c>
      <c r="Q472" s="134">
        <v>0.0007</v>
      </c>
      <c r="R472" s="134">
        <f>$Q$472*$H$472</f>
        <v>0.0042</v>
      </c>
      <c r="S472" s="134">
        <v>0</v>
      </c>
      <c r="T472" s="135">
        <f>$S$472*$H$472</f>
        <v>0</v>
      </c>
      <c r="AR472" s="85" t="s">
        <v>700</v>
      </c>
      <c r="AT472" s="85" t="s">
        <v>696</v>
      </c>
      <c r="AU472" s="85" t="s">
        <v>618</v>
      </c>
      <c r="AY472" s="6" t="s">
        <v>694</v>
      </c>
      <c r="BE472" s="136">
        <f>IF($N$472="základní",$J$472,0)</f>
        <v>0</v>
      </c>
      <c r="BF472" s="136">
        <f>IF($N$472="snížená",$J$472,0)</f>
        <v>0</v>
      </c>
      <c r="BG472" s="136">
        <f>IF($N$472="zákl. přenesená",$J$472,0)</f>
        <v>0</v>
      </c>
      <c r="BH472" s="136">
        <f>IF($N$472="sníž. přenesená",$J$472,0)</f>
        <v>0</v>
      </c>
      <c r="BI472" s="136">
        <f>IF($N$472="nulová",$J$472,0)</f>
        <v>0</v>
      </c>
      <c r="BJ472" s="85" t="s">
        <v>561</v>
      </c>
      <c r="BK472" s="136">
        <f>ROUND($I$472*$H$472,2)</f>
        <v>0</v>
      </c>
      <c r="BL472" s="85" t="s">
        <v>700</v>
      </c>
      <c r="BM472" s="85" t="s">
        <v>1001</v>
      </c>
    </row>
    <row r="473" spans="2:47" s="6" customFormat="1" ht="16.5" customHeight="1">
      <c r="B473" s="22"/>
      <c r="D473" s="137" t="s">
        <v>702</v>
      </c>
      <c r="F473" s="138" t="s">
        <v>1000</v>
      </c>
      <c r="L473" s="22"/>
      <c r="M473" s="49"/>
      <c r="T473" s="50"/>
      <c r="AT473" s="6" t="s">
        <v>702</v>
      </c>
      <c r="AU473" s="6" t="s">
        <v>618</v>
      </c>
    </row>
    <row r="474" spans="2:51" s="6" customFormat="1" ht="15.75" customHeight="1">
      <c r="B474" s="139"/>
      <c r="D474" s="140" t="s">
        <v>704</v>
      </c>
      <c r="E474" s="141"/>
      <c r="F474" s="142" t="s">
        <v>1002</v>
      </c>
      <c r="H474" s="141"/>
      <c r="L474" s="139"/>
      <c r="M474" s="143"/>
      <c r="T474" s="144"/>
      <c r="AT474" s="141" t="s">
        <v>704</v>
      </c>
      <c r="AU474" s="141" t="s">
        <v>618</v>
      </c>
      <c r="AV474" s="145" t="s">
        <v>561</v>
      </c>
      <c r="AW474" s="145" t="s">
        <v>667</v>
      </c>
      <c r="AX474" s="145" t="s">
        <v>610</v>
      </c>
      <c r="AY474" s="141" t="s">
        <v>694</v>
      </c>
    </row>
    <row r="475" spans="2:51" s="6" customFormat="1" ht="15.75" customHeight="1">
      <c r="B475" s="146"/>
      <c r="D475" s="140" t="s">
        <v>704</v>
      </c>
      <c r="E475" s="147"/>
      <c r="F475" s="148" t="s">
        <v>1003</v>
      </c>
      <c r="H475" s="149">
        <v>6</v>
      </c>
      <c r="L475" s="146"/>
      <c r="M475" s="150"/>
      <c r="T475" s="151"/>
      <c r="AT475" s="147" t="s">
        <v>704</v>
      </c>
      <c r="AU475" s="147" t="s">
        <v>618</v>
      </c>
      <c r="AV475" s="152" t="s">
        <v>618</v>
      </c>
      <c r="AW475" s="152" t="s">
        <v>667</v>
      </c>
      <c r="AX475" s="152" t="s">
        <v>610</v>
      </c>
      <c r="AY475" s="147" t="s">
        <v>694</v>
      </c>
    </row>
    <row r="476" spans="2:51" s="6" customFormat="1" ht="15.75" customHeight="1">
      <c r="B476" s="153"/>
      <c r="D476" s="140" t="s">
        <v>704</v>
      </c>
      <c r="E476" s="154"/>
      <c r="F476" s="155" t="s">
        <v>706</v>
      </c>
      <c r="H476" s="156">
        <v>6</v>
      </c>
      <c r="L476" s="153"/>
      <c r="M476" s="157"/>
      <c r="T476" s="158"/>
      <c r="AT476" s="154" t="s">
        <v>704</v>
      </c>
      <c r="AU476" s="154" t="s">
        <v>618</v>
      </c>
      <c r="AV476" s="159" t="s">
        <v>700</v>
      </c>
      <c r="AW476" s="159" t="s">
        <v>667</v>
      </c>
      <c r="AX476" s="159" t="s">
        <v>561</v>
      </c>
      <c r="AY476" s="154" t="s">
        <v>694</v>
      </c>
    </row>
    <row r="477" spans="2:65" s="6" customFormat="1" ht="15.75" customHeight="1">
      <c r="B477" s="22"/>
      <c r="C477" s="160" t="s">
        <v>1004</v>
      </c>
      <c r="D477" s="160" t="s">
        <v>877</v>
      </c>
      <c r="E477" s="161" t="s">
        <v>1005</v>
      </c>
      <c r="F477" s="162" t="s">
        <v>1006</v>
      </c>
      <c r="G477" s="163" t="s">
        <v>926</v>
      </c>
      <c r="H477" s="164">
        <v>1</v>
      </c>
      <c r="I477" s="165"/>
      <c r="J477" s="166">
        <f>ROUND($I$477*$H$477,2)</f>
        <v>0</v>
      </c>
      <c r="K477" s="162" t="s">
        <v>699</v>
      </c>
      <c r="L477" s="167"/>
      <c r="M477" s="168"/>
      <c r="N477" s="169" t="s">
        <v>581</v>
      </c>
      <c r="Q477" s="134">
        <v>0.004</v>
      </c>
      <c r="R477" s="134">
        <f>$Q$477*$H$477</f>
        <v>0.004</v>
      </c>
      <c r="S477" s="134">
        <v>0</v>
      </c>
      <c r="T477" s="135">
        <f>$S$477*$H$477</f>
        <v>0</v>
      </c>
      <c r="AR477" s="85" t="s">
        <v>745</v>
      </c>
      <c r="AT477" s="85" t="s">
        <v>877</v>
      </c>
      <c r="AU477" s="85" t="s">
        <v>618</v>
      </c>
      <c r="AY477" s="6" t="s">
        <v>694</v>
      </c>
      <c r="BE477" s="136">
        <f>IF($N$477="základní",$J$477,0)</f>
        <v>0</v>
      </c>
      <c r="BF477" s="136">
        <f>IF($N$477="snížená",$J$477,0)</f>
        <v>0</v>
      </c>
      <c r="BG477" s="136">
        <f>IF($N$477="zákl. přenesená",$J$477,0)</f>
        <v>0</v>
      </c>
      <c r="BH477" s="136">
        <f>IF($N$477="sníž. přenesená",$J$477,0)</f>
        <v>0</v>
      </c>
      <c r="BI477" s="136">
        <f>IF($N$477="nulová",$J$477,0)</f>
        <v>0</v>
      </c>
      <c r="BJ477" s="85" t="s">
        <v>561</v>
      </c>
      <c r="BK477" s="136">
        <f>ROUND($I$477*$H$477,2)</f>
        <v>0</v>
      </c>
      <c r="BL477" s="85" t="s">
        <v>700</v>
      </c>
      <c r="BM477" s="85" t="s">
        <v>1007</v>
      </c>
    </row>
    <row r="478" spans="2:47" s="6" customFormat="1" ht="38.25" customHeight="1">
      <c r="B478" s="22"/>
      <c r="D478" s="137" t="s">
        <v>702</v>
      </c>
      <c r="F478" s="138" t="s">
        <v>1008</v>
      </c>
      <c r="L478" s="22"/>
      <c r="M478" s="49"/>
      <c r="T478" s="50"/>
      <c r="AT478" s="6" t="s">
        <v>702</v>
      </c>
      <c r="AU478" s="6" t="s">
        <v>618</v>
      </c>
    </row>
    <row r="479" spans="2:51" s="6" customFormat="1" ht="15.75" customHeight="1">
      <c r="B479" s="139"/>
      <c r="D479" s="140" t="s">
        <v>704</v>
      </c>
      <c r="E479" s="141"/>
      <c r="F479" s="142" t="s">
        <v>1009</v>
      </c>
      <c r="H479" s="141"/>
      <c r="L479" s="139"/>
      <c r="M479" s="143"/>
      <c r="T479" s="144"/>
      <c r="AT479" s="141" t="s">
        <v>704</v>
      </c>
      <c r="AU479" s="141" t="s">
        <v>618</v>
      </c>
      <c r="AV479" s="145" t="s">
        <v>561</v>
      </c>
      <c r="AW479" s="145" t="s">
        <v>667</v>
      </c>
      <c r="AX479" s="145" t="s">
        <v>610</v>
      </c>
      <c r="AY479" s="141" t="s">
        <v>694</v>
      </c>
    </row>
    <row r="480" spans="2:51" s="6" customFormat="1" ht="15.75" customHeight="1">
      <c r="B480" s="146"/>
      <c r="D480" s="140" t="s">
        <v>704</v>
      </c>
      <c r="E480" s="147"/>
      <c r="F480" s="148" t="s">
        <v>561</v>
      </c>
      <c r="H480" s="149">
        <v>1</v>
      </c>
      <c r="L480" s="146"/>
      <c r="M480" s="150"/>
      <c r="T480" s="151"/>
      <c r="AT480" s="147" t="s">
        <v>704</v>
      </c>
      <c r="AU480" s="147" t="s">
        <v>618</v>
      </c>
      <c r="AV480" s="152" t="s">
        <v>618</v>
      </c>
      <c r="AW480" s="152" t="s">
        <v>667</v>
      </c>
      <c r="AX480" s="152" t="s">
        <v>610</v>
      </c>
      <c r="AY480" s="147" t="s">
        <v>694</v>
      </c>
    </row>
    <row r="481" spans="2:51" s="6" customFormat="1" ht="15.75" customHeight="1">
      <c r="B481" s="153"/>
      <c r="D481" s="140" t="s">
        <v>704</v>
      </c>
      <c r="E481" s="154"/>
      <c r="F481" s="155" t="s">
        <v>706</v>
      </c>
      <c r="H481" s="156">
        <v>1</v>
      </c>
      <c r="L481" s="153"/>
      <c r="M481" s="157"/>
      <c r="T481" s="158"/>
      <c r="AT481" s="154" t="s">
        <v>704</v>
      </c>
      <c r="AU481" s="154" t="s">
        <v>618</v>
      </c>
      <c r="AV481" s="159" t="s">
        <v>700</v>
      </c>
      <c r="AW481" s="159" t="s">
        <v>667</v>
      </c>
      <c r="AX481" s="159" t="s">
        <v>561</v>
      </c>
      <c r="AY481" s="154" t="s">
        <v>694</v>
      </c>
    </row>
    <row r="482" spans="2:65" s="6" customFormat="1" ht="15.75" customHeight="1">
      <c r="B482" s="22"/>
      <c r="C482" s="160" t="s">
        <v>1010</v>
      </c>
      <c r="D482" s="160" t="s">
        <v>877</v>
      </c>
      <c r="E482" s="161" t="s">
        <v>1011</v>
      </c>
      <c r="F482" s="162" t="s">
        <v>1012</v>
      </c>
      <c r="G482" s="163" t="s">
        <v>926</v>
      </c>
      <c r="H482" s="164">
        <v>2</v>
      </c>
      <c r="I482" s="165"/>
      <c r="J482" s="166">
        <f>ROUND($I$482*$H$482,2)</f>
        <v>0</v>
      </c>
      <c r="K482" s="162" t="s">
        <v>699</v>
      </c>
      <c r="L482" s="167"/>
      <c r="M482" s="168"/>
      <c r="N482" s="169" t="s">
        <v>581</v>
      </c>
      <c r="Q482" s="134">
        <v>0.0031</v>
      </c>
      <c r="R482" s="134">
        <f>$Q$482*$H$482</f>
        <v>0.0062</v>
      </c>
      <c r="S482" s="134">
        <v>0</v>
      </c>
      <c r="T482" s="135">
        <f>$S$482*$H$482</f>
        <v>0</v>
      </c>
      <c r="AR482" s="85" t="s">
        <v>745</v>
      </c>
      <c r="AT482" s="85" t="s">
        <v>877</v>
      </c>
      <c r="AU482" s="85" t="s">
        <v>618</v>
      </c>
      <c r="AY482" s="6" t="s">
        <v>694</v>
      </c>
      <c r="BE482" s="136">
        <f>IF($N$482="základní",$J$482,0)</f>
        <v>0</v>
      </c>
      <c r="BF482" s="136">
        <f>IF($N$482="snížená",$J$482,0)</f>
        <v>0</v>
      </c>
      <c r="BG482" s="136">
        <f>IF($N$482="zákl. přenesená",$J$482,0)</f>
        <v>0</v>
      </c>
      <c r="BH482" s="136">
        <f>IF($N$482="sníž. přenesená",$J$482,0)</f>
        <v>0</v>
      </c>
      <c r="BI482" s="136">
        <f>IF($N$482="nulová",$J$482,0)</f>
        <v>0</v>
      </c>
      <c r="BJ482" s="85" t="s">
        <v>561</v>
      </c>
      <c r="BK482" s="136">
        <f>ROUND($I$482*$H$482,2)</f>
        <v>0</v>
      </c>
      <c r="BL482" s="85" t="s">
        <v>700</v>
      </c>
      <c r="BM482" s="85" t="s">
        <v>1013</v>
      </c>
    </row>
    <row r="483" spans="2:47" s="6" customFormat="1" ht="38.25" customHeight="1">
      <c r="B483" s="22"/>
      <c r="D483" s="137" t="s">
        <v>702</v>
      </c>
      <c r="F483" s="138" t="s">
        <v>1014</v>
      </c>
      <c r="L483" s="22"/>
      <c r="M483" s="49"/>
      <c r="T483" s="50"/>
      <c r="AT483" s="6" t="s">
        <v>702</v>
      </c>
      <c r="AU483" s="6" t="s">
        <v>618</v>
      </c>
    </row>
    <row r="484" spans="2:51" s="6" customFormat="1" ht="15.75" customHeight="1">
      <c r="B484" s="139"/>
      <c r="D484" s="140" t="s">
        <v>704</v>
      </c>
      <c r="E484" s="141"/>
      <c r="F484" s="142" t="s">
        <v>1015</v>
      </c>
      <c r="H484" s="141"/>
      <c r="L484" s="139"/>
      <c r="M484" s="143"/>
      <c r="T484" s="144"/>
      <c r="AT484" s="141" t="s">
        <v>704</v>
      </c>
      <c r="AU484" s="141" t="s">
        <v>618</v>
      </c>
      <c r="AV484" s="145" t="s">
        <v>561</v>
      </c>
      <c r="AW484" s="145" t="s">
        <v>667</v>
      </c>
      <c r="AX484" s="145" t="s">
        <v>610</v>
      </c>
      <c r="AY484" s="141" t="s">
        <v>694</v>
      </c>
    </row>
    <row r="485" spans="2:51" s="6" customFormat="1" ht="15.75" customHeight="1">
      <c r="B485" s="146"/>
      <c r="D485" s="140" t="s">
        <v>704</v>
      </c>
      <c r="E485" s="147"/>
      <c r="F485" s="148" t="s">
        <v>618</v>
      </c>
      <c r="H485" s="149">
        <v>2</v>
      </c>
      <c r="L485" s="146"/>
      <c r="M485" s="150"/>
      <c r="T485" s="151"/>
      <c r="AT485" s="147" t="s">
        <v>704</v>
      </c>
      <c r="AU485" s="147" t="s">
        <v>618</v>
      </c>
      <c r="AV485" s="152" t="s">
        <v>618</v>
      </c>
      <c r="AW485" s="152" t="s">
        <v>667</v>
      </c>
      <c r="AX485" s="152" t="s">
        <v>610</v>
      </c>
      <c r="AY485" s="147" t="s">
        <v>694</v>
      </c>
    </row>
    <row r="486" spans="2:51" s="6" customFormat="1" ht="15.75" customHeight="1">
      <c r="B486" s="153"/>
      <c r="D486" s="140" t="s">
        <v>704</v>
      </c>
      <c r="E486" s="154"/>
      <c r="F486" s="155" t="s">
        <v>706</v>
      </c>
      <c r="H486" s="156">
        <v>2</v>
      </c>
      <c r="L486" s="153"/>
      <c r="M486" s="157"/>
      <c r="T486" s="158"/>
      <c r="AT486" s="154" t="s">
        <v>704</v>
      </c>
      <c r="AU486" s="154" t="s">
        <v>618</v>
      </c>
      <c r="AV486" s="159" t="s">
        <v>700</v>
      </c>
      <c r="AW486" s="159" t="s">
        <v>667</v>
      </c>
      <c r="AX486" s="159" t="s">
        <v>561</v>
      </c>
      <c r="AY486" s="154" t="s">
        <v>694</v>
      </c>
    </row>
    <row r="487" spans="2:65" s="6" customFormat="1" ht="15.75" customHeight="1">
      <c r="B487" s="22"/>
      <c r="C487" s="160" t="s">
        <v>1016</v>
      </c>
      <c r="D487" s="160" t="s">
        <v>877</v>
      </c>
      <c r="E487" s="161" t="s">
        <v>1017</v>
      </c>
      <c r="F487" s="162" t="s">
        <v>1018</v>
      </c>
      <c r="G487" s="163" t="s">
        <v>926</v>
      </c>
      <c r="H487" s="164">
        <v>1</v>
      </c>
      <c r="I487" s="165"/>
      <c r="J487" s="166">
        <f>ROUND($I$487*$H$487,2)</f>
        <v>0</v>
      </c>
      <c r="K487" s="162" t="s">
        <v>699</v>
      </c>
      <c r="L487" s="167"/>
      <c r="M487" s="168"/>
      <c r="N487" s="169" t="s">
        <v>581</v>
      </c>
      <c r="Q487" s="134">
        <v>0.003</v>
      </c>
      <c r="R487" s="134">
        <f>$Q$487*$H$487</f>
        <v>0.003</v>
      </c>
      <c r="S487" s="134">
        <v>0</v>
      </c>
      <c r="T487" s="135">
        <f>$S$487*$H$487</f>
        <v>0</v>
      </c>
      <c r="AR487" s="85" t="s">
        <v>745</v>
      </c>
      <c r="AT487" s="85" t="s">
        <v>877</v>
      </c>
      <c r="AU487" s="85" t="s">
        <v>618</v>
      </c>
      <c r="AY487" s="6" t="s">
        <v>694</v>
      </c>
      <c r="BE487" s="136">
        <f>IF($N$487="základní",$J$487,0)</f>
        <v>0</v>
      </c>
      <c r="BF487" s="136">
        <f>IF($N$487="snížená",$J$487,0)</f>
        <v>0</v>
      </c>
      <c r="BG487" s="136">
        <f>IF($N$487="zákl. přenesená",$J$487,0)</f>
        <v>0</v>
      </c>
      <c r="BH487" s="136">
        <f>IF($N$487="sníž. přenesená",$J$487,0)</f>
        <v>0</v>
      </c>
      <c r="BI487" s="136">
        <f>IF($N$487="nulová",$J$487,0)</f>
        <v>0</v>
      </c>
      <c r="BJ487" s="85" t="s">
        <v>561</v>
      </c>
      <c r="BK487" s="136">
        <f>ROUND($I$487*$H$487,2)</f>
        <v>0</v>
      </c>
      <c r="BL487" s="85" t="s">
        <v>700</v>
      </c>
      <c r="BM487" s="85" t="s">
        <v>1019</v>
      </c>
    </row>
    <row r="488" spans="2:47" s="6" customFormat="1" ht="38.25" customHeight="1">
      <c r="B488" s="22"/>
      <c r="D488" s="137" t="s">
        <v>702</v>
      </c>
      <c r="F488" s="138" t="s">
        <v>1020</v>
      </c>
      <c r="L488" s="22"/>
      <c r="M488" s="49"/>
      <c r="T488" s="50"/>
      <c r="AT488" s="6" t="s">
        <v>702</v>
      </c>
      <c r="AU488" s="6" t="s">
        <v>618</v>
      </c>
    </row>
    <row r="489" spans="2:51" s="6" customFormat="1" ht="15.75" customHeight="1">
      <c r="B489" s="139"/>
      <c r="D489" s="140" t="s">
        <v>704</v>
      </c>
      <c r="E489" s="141"/>
      <c r="F489" s="142" t="s">
        <v>1021</v>
      </c>
      <c r="H489" s="141"/>
      <c r="L489" s="139"/>
      <c r="M489" s="143"/>
      <c r="T489" s="144"/>
      <c r="AT489" s="141" t="s">
        <v>704</v>
      </c>
      <c r="AU489" s="141" t="s">
        <v>618</v>
      </c>
      <c r="AV489" s="145" t="s">
        <v>561</v>
      </c>
      <c r="AW489" s="145" t="s">
        <v>667</v>
      </c>
      <c r="AX489" s="145" t="s">
        <v>610</v>
      </c>
      <c r="AY489" s="141" t="s">
        <v>694</v>
      </c>
    </row>
    <row r="490" spans="2:51" s="6" customFormat="1" ht="15.75" customHeight="1">
      <c r="B490" s="146"/>
      <c r="D490" s="140" t="s">
        <v>704</v>
      </c>
      <c r="E490" s="147"/>
      <c r="F490" s="148" t="s">
        <v>561</v>
      </c>
      <c r="H490" s="149">
        <v>1</v>
      </c>
      <c r="L490" s="146"/>
      <c r="M490" s="150"/>
      <c r="T490" s="151"/>
      <c r="AT490" s="147" t="s">
        <v>704</v>
      </c>
      <c r="AU490" s="147" t="s">
        <v>618</v>
      </c>
      <c r="AV490" s="152" t="s">
        <v>618</v>
      </c>
      <c r="AW490" s="152" t="s">
        <v>667</v>
      </c>
      <c r="AX490" s="152" t="s">
        <v>610</v>
      </c>
      <c r="AY490" s="147" t="s">
        <v>694</v>
      </c>
    </row>
    <row r="491" spans="2:51" s="6" customFormat="1" ht="15.75" customHeight="1">
      <c r="B491" s="153"/>
      <c r="D491" s="140" t="s">
        <v>704</v>
      </c>
      <c r="E491" s="154"/>
      <c r="F491" s="155" t="s">
        <v>706</v>
      </c>
      <c r="H491" s="156">
        <v>1</v>
      </c>
      <c r="L491" s="153"/>
      <c r="M491" s="157"/>
      <c r="T491" s="158"/>
      <c r="AT491" s="154" t="s">
        <v>704</v>
      </c>
      <c r="AU491" s="154" t="s">
        <v>618</v>
      </c>
      <c r="AV491" s="159" t="s">
        <v>700</v>
      </c>
      <c r="AW491" s="159" t="s">
        <v>667</v>
      </c>
      <c r="AX491" s="159" t="s">
        <v>561</v>
      </c>
      <c r="AY491" s="154" t="s">
        <v>694</v>
      </c>
    </row>
    <row r="492" spans="2:65" s="6" customFormat="1" ht="15.75" customHeight="1">
      <c r="B492" s="22"/>
      <c r="C492" s="160" t="s">
        <v>1022</v>
      </c>
      <c r="D492" s="160" t="s">
        <v>877</v>
      </c>
      <c r="E492" s="161" t="s">
        <v>1023</v>
      </c>
      <c r="F492" s="162" t="s">
        <v>1024</v>
      </c>
      <c r="G492" s="163" t="s">
        <v>926</v>
      </c>
      <c r="H492" s="164">
        <v>2</v>
      </c>
      <c r="I492" s="165"/>
      <c r="J492" s="166">
        <f>ROUND($I$492*$H$492,2)</f>
        <v>0</v>
      </c>
      <c r="K492" s="162" t="s">
        <v>699</v>
      </c>
      <c r="L492" s="167"/>
      <c r="M492" s="168"/>
      <c r="N492" s="169" t="s">
        <v>581</v>
      </c>
      <c r="Q492" s="134">
        <v>0.0021</v>
      </c>
      <c r="R492" s="134">
        <f>$Q$492*$H$492</f>
        <v>0.0042</v>
      </c>
      <c r="S492" s="134">
        <v>0</v>
      </c>
      <c r="T492" s="135">
        <f>$S$492*$H$492</f>
        <v>0</v>
      </c>
      <c r="AR492" s="85" t="s">
        <v>745</v>
      </c>
      <c r="AT492" s="85" t="s">
        <v>877</v>
      </c>
      <c r="AU492" s="85" t="s">
        <v>618</v>
      </c>
      <c r="AY492" s="6" t="s">
        <v>694</v>
      </c>
      <c r="BE492" s="136">
        <f>IF($N$492="základní",$J$492,0)</f>
        <v>0</v>
      </c>
      <c r="BF492" s="136">
        <f>IF($N$492="snížená",$J$492,0)</f>
        <v>0</v>
      </c>
      <c r="BG492" s="136">
        <f>IF($N$492="zákl. přenesená",$J$492,0)</f>
        <v>0</v>
      </c>
      <c r="BH492" s="136">
        <f>IF($N$492="sníž. přenesená",$J$492,0)</f>
        <v>0</v>
      </c>
      <c r="BI492" s="136">
        <f>IF($N$492="nulová",$J$492,0)</f>
        <v>0</v>
      </c>
      <c r="BJ492" s="85" t="s">
        <v>561</v>
      </c>
      <c r="BK492" s="136">
        <f>ROUND($I$492*$H$492,2)</f>
        <v>0</v>
      </c>
      <c r="BL492" s="85" t="s">
        <v>700</v>
      </c>
      <c r="BM492" s="85" t="s">
        <v>1025</v>
      </c>
    </row>
    <row r="493" spans="2:47" s="6" customFormat="1" ht="27" customHeight="1">
      <c r="B493" s="22"/>
      <c r="D493" s="137" t="s">
        <v>702</v>
      </c>
      <c r="F493" s="138" t="s">
        <v>1026</v>
      </c>
      <c r="L493" s="22"/>
      <c r="M493" s="49"/>
      <c r="T493" s="50"/>
      <c r="AT493" s="6" t="s">
        <v>702</v>
      </c>
      <c r="AU493" s="6" t="s">
        <v>618</v>
      </c>
    </row>
    <row r="494" spans="2:51" s="6" customFormat="1" ht="15.75" customHeight="1">
      <c r="B494" s="139"/>
      <c r="D494" s="140" t="s">
        <v>704</v>
      </c>
      <c r="E494" s="141"/>
      <c r="F494" s="142" t="s">
        <v>1027</v>
      </c>
      <c r="H494" s="141"/>
      <c r="L494" s="139"/>
      <c r="M494" s="143"/>
      <c r="T494" s="144"/>
      <c r="AT494" s="141" t="s">
        <v>704</v>
      </c>
      <c r="AU494" s="141" t="s">
        <v>618</v>
      </c>
      <c r="AV494" s="145" t="s">
        <v>561</v>
      </c>
      <c r="AW494" s="145" t="s">
        <v>667</v>
      </c>
      <c r="AX494" s="145" t="s">
        <v>610</v>
      </c>
      <c r="AY494" s="141" t="s">
        <v>694</v>
      </c>
    </row>
    <row r="495" spans="2:51" s="6" customFormat="1" ht="15.75" customHeight="1">
      <c r="B495" s="146"/>
      <c r="D495" s="140" t="s">
        <v>704</v>
      </c>
      <c r="E495" s="147"/>
      <c r="F495" s="148" t="s">
        <v>618</v>
      </c>
      <c r="H495" s="149">
        <v>2</v>
      </c>
      <c r="L495" s="146"/>
      <c r="M495" s="150"/>
      <c r="T495" s="151"/>
      <c r="AT495" s="147" t="s">
        <v>704</v>
      </c>
      <c r="AU495" s="147" t="s">
        <v>618</v>
      </c>
      <c r="AV495" s="152" t="s">
        <v>618</v>
      </c>
      <c r="AW495" s="152" t="s">
        <v>667</v>
      </c>
      <c r="AX495" s="152" t="s">
        <v>610</v>
      </c>
      <c r="AY495" s="147" t="s">
        <v>694</v>
      </c>
    </row>
    <row r="496" spans="2:51" s="6" customFormat="1" ht="15.75" customHeight="1">
      <c r="B496" s="153"/>
      <c r="D496" s="140" t="s">
        <v>704</v>
      </c>
      <c r="E496" s="154"/>
      <c r="F496" s="155" t="s">
        <v>706</v>
      </c>
      <c r="H496" s="156">
        <v>2</v>
      </c>
      <c r="L496" s="153"/>
      <c r="M496" s="157"/>
      <c r="T496" s="158"/>
      <c r="AT496" s="154" t="s">
        <v>704</v>
      </c>
      <c r="AU496" s="154" t="s">
        <v>618</v>
      </c>
      <c r="AV496" s="159" t="s">
        <v>700</v>
      </c>
      <c r="AW496" s="159" t="s">
        <v>667</v>
      </c>
      <c r="AX496" s="159" t="s">
        <v>561</v>
      </c>
      <c r="AY496" s="154" t="s">
        <v>694</v>
      </c>
    </row>
    <row r="497" spans="2:65" s="6" customFormat="1" ht="15.75" customHeight="1">
      <c r="B497" s="22"/>
      <c r="C497" s="125" t="s">
        <v>1028</v>
      </c>
      <c r="D497" s="125" t="s">
        <v>696</v>
      </c>
      <c r="E497" s="126" t="s">
        <v>1029</v>
      </c>
      <c r="F497" s="127" t="s">
        <v>1030</v>
      </c>
      <c r="G497" s="128" t="s">
        <v>926</v>
      </c>
      <c r="H497" s="129">
        <v>5</v>
      </c>
      <c r="I497" s="130"/>
      <c r="J497" s="131">
        <f>ROUND($I$497*$H$497,2)</f>
        <v>0</v>
      </c>
      <c r="K497" s="127" t="s">
        <v>699</v>
      </c>
      <c r="L497" s="22"/>
      <c r="M497" s="132"/>
      <c r="N497" s="133" t="s">
        <v>581</v>
      </c>
      <c r="Q497" s="134">
        <v>0.109405</v>
      </c>
      <c r="R497" s="134">
        <f>$Q$497*$H$497</f>
        <v>0.547025</v>
      </c>
      <c r="S497" s="134">
        <v>0</v>
      </c>
      <c r="T497" s="135">
        <f>$S$497*$H$497</f>
        <v>0</v>
      </c>
      <c r="AR497" s="85" t="s">
        <v>700</v>
      </c>
      <c r="AT497" s="85" t="s">
        <v>696</v>
      </c>
      <c r="AU497" s="85" t="s">
        <v>618</v>
      </c>
      <c r="AY497" s="6" t="s">
        <v>694</v>
      </c>
      <c r="BE497" s="136">
        <f>IF($N$497="základní",$J$497,0)</f>
        <v>0</v>
      </c>
      <c r="BF497" s="136">
        <f>IF($N$497="snížená",$J$497,0)</f>
        <v>0</v>
      </c>
      <c r="BG497" s="136">
        <f>IF($N$497="zákl. přenesená",$J$497,0)</f>
        <v>0</v>
      </c>
      <c r="BH497" s="136">
        <f>IF($N$497="sníž. přenesená",$J$497,0)</f>
        <v>0</v>
      </c>
      <c r="BI497" s="136">
        <f>IF($N$497="nulová",$J$497,0)</f>
        <v>0</v>
      </c>
      <c r="BJ497" s="85" t="s">
        <v>561</v>
      </c>
      <c r="BK497" s="136">
        <f>ROUND($I$497*$H$497,2)</f>
        <v>0</v>
      </c>
      <c r="BL497" s="85" t="s">
        <v>700</v>
      </c>
      <c r="BM497" s="85" t="s">
        <v>1031</v>
      </c>
    </row>
    <row r="498" spans="2:47" s="6" customFormat="1" ht="16.5" customHeight="1">
      <c r="B498" s="22"/>
      <c r="D498" s="137" t="s">
        <v>702</v>
      </c>
      <c r="F498" s="138" t="s">
        <v>1030</v>
      </c>
      <c r="L498" s="22"/>
      <c r="M498" s="49"/>
      <c r="T498" s="50"/>
      <c r="AT498" s="6" t="s">
        <v>702</v>
      </c>
      <c r="AU498" s="6" t="s">
        <v>618</v>
      </c>
    </row>
    <row r="499" spans="2:51" s="6" customFormat="1" ht="15.75" customHeight="1">
      <c r="B499" s="139"/>
      <c r="D499" s="140" t="s">
        <v>704</v>
      </c>
      <c r="E499" s="141"/>
      <c r="F499" s="142" t="s">
        <v>1032</v>
      </c>
      <c r="H499" s="141"/>
      <c r="L499" s="139"/>
      <c r="M499" s="143"/>
      <c r="T499" s="144"/>
      <c r="AT499" s="141" t="s">
        <v>704</v>
      </c>
      <c r="AU499" s="141" t="s">
        <v>618</v>
      </c>
      <c r="AV499" s="145" t="s">
        <v>561</v>
      </c>
      <c r="AW499" s="145" t="s">
        <v>667</v>
      </c>
      <c r="AX499" s="145" t="s">
        <v>610</v>
      </c>
      <c r="AY499" s="141" t="s">
        <v>694</v>
      </c>
    </row>
    <row r="500" spans="2:51" s="6" customFormat="1" ht="15.75" customHeight="1">
      <c r="B500" s="146"/>
      <c r="D500" s="140" t="s">
        <v>704</v>
      </c>
      <c r="E500" s="147"/>
      <c r="F500" s="148" t="s">
        <v>1033</v>
      </c>
      <c r="H500" s="149">
        <v>5</v>
      </c>
      <c r="L500" s="146"/>
      <c r="M500" s="150"/>
      <c r="T500" s="151"/>
      <c r="AT500" s="147" t="s">
        <v>704</v>
      </c>
      <c r="AU500" s="147" t="s">
        <v>618</v>
      </c>
      <c r="AV500" s="152" t="s">
        <v>618</v>
      </c>
      <c r="AW500" s="152" t="s">
        <v>667</v>
      </c>
      <c r="AX500" s="152" t="s">
        <v>610</v>
      </c>
      <c r="AY500" s="147" t="s">
        <v>694</v>
      </c>
    </row>
    <row r="501" spans="2:51" s="6" customFormat="1" ht="15.75" customHeight="1">
      <c r="B501" s="153"/>
      <c r="D501" s="140" t="s">
        <v>704</v>
      </c>
      <c r="E501" s="154"/>
      <c r="F501" s="155" t="s">
        <v>706</v>
      </c>
      <c r="H501" s="156">
        <v>5</v>
      </c>
      <c r="L501" s="153"/>
      <c r="M501" s="157"/>
      <c r="T501" s="158"/>
      <c r="AT501" s="154" t="s">
        <v>704</v>
      </c>
      <c r="AU501" s="154" t="s">
        <v>618</v>
      </c>
      <c r="AV501" s="159" t="s">
        <v>700</v>
      </c>
      <c r="AW501" s="159" t="s">
        <v>667</v>
      </c>
      <c r="AX501" s="159" t="s">
        <v>561</v>
      </c>
      <c r="AY501" s="154" t="s">
        <v>694</v>
      </c>
    </row>
    <row r="502" spans="2:65" s="6" customFormat="1" ht="15.75" customHeight="1">
      <c r="B502" s="22"/>
      <c r="C502" s="160" t="s">
        <v>1034</v>
      </c>
      <c r="D502" s="160" t="s">
        <v>877</v>
      </c>
      <c r="E502" s="161" t="s">
        <v>1035</v>
      </c>
      <c r="F502" s="162" t="s">
        <v>1036</v>
      </c>
      <c r="G502" s="163" t="s">
        <v>926</v>
      </c>
      <c r="H502" s="164">
        <v>5</v>
      </c>
      <c r="I502" s="165"/>
      <c r="J502" s="166">
        <f>ROUND($I$502*$H$502,2)</f>
        <v>0</v>
      </c>
      <c r="K502" s="162" t="s">
        <v>699</v>
      </c>
      <c r="L502" s="167"/>
      <c r="M502" s="168"/>
      <c r="N502" s="169" t="s">
        <v>581</v>
      </c>
      <c r="Q502" s="134">
        <v>0.0061</v>
      </c>
      <c r="R502" s="134">
        <f>$Q$502*$H$502</f>
        <v>0.030500000000000003</v>
      </c>
      <c r="S502" s="134">
        <v>0</v>
      </c>
      <c r="T502" s="135">
        <f>$S$502*$H$502</f>
        <v>0</v>
      </c>
      <c r="AR502" s="85" t="s">
        <v>745</v>
      </c>
      <c r="AT502" s="85" t="s">
        <v>877</v>
      </c>
      <c r="AU502" s="85" t="s">
        <v>618</v>
      </c>
      <c r="AY502" s="6" t="s">
        <v>694</v>
      </c>
      <c r="BE502" s="136">
        <f>IF($N$502="základní",$J$502,0)</f>
        <v>0</v>
      </c>
      <c r="BF502" s="136">
        <f>IF($N$502="snížená",$J$502,0)</f>
        <v>0</v>
      </c>
      <c r="BG502" s="136">
        <f>IF($N$502="zákl. přenesená",$J$502,0)</f>
        <v>0</v>
      </c>
      <c r="BH502" s="136">
        <f>IF($N$502="sníž. přenesená",$J$502,0)</f>
        <v>0</v>
      </c>
      <c r="BI502" s="136">
        <f>IF($N$502="nulová",$J$502,0)</f>
        <v>0</v>
      </c>
      <c r="BJ502" s="85" t="s">
        <v>561</v>
      </c>
      <c r="BK502" s="136">
        <f>ROUND($I$502*$H$502,2)</f>
        <v>0</v>
      </c>
      <c r="BL502" s="85" t="s">
        <v>700</v>
      </c>
      <c r="BM502" s="85" t="s">
        <v>1037</v>
      </c>
    </row>
    <row r="503" spans="2:47" s="6" customFormat="1" ht="16.5" customHeight="1">
      <c r="B503" s="22"/>
      <c r="D503" s="137" t="s">
        <v>702</v>
      </c>
      <c r="F503" s="138" t="s">
        <v>1036</v>
      </c>
      <c r="L503" s="22"/>
      <c r="M503" s="49"/>
      <c r="T503" s="50"/>
      <c r="AT503" s="6" t="s">
        <v>702</v>
      </c>
      <c r="AU503" s="6" t="s">
        <v>618</v>
      </c>
    </row>
    <row r="504" spans="2:51" s="6" customFormat="1" ht="15.75" customHeight="1">
      <c r="B504" s="139"/>
      <c r="D504" s="140" t="s">
        <v>704</v>
      </c>
      <c r="E504" s="141"/>
      <c r="F504" s="142" t="s">
        <v>1032</v>
      </c>
      <c r="H504" s="141"/>
      <c r="L504" s="139"/>
      <c r="M504" s="143"/>
      <c r="T504" s="144"/>
      <c r="AT504" s="141" t="s">
        <v>704</v>
      </c>
      <c r="AU504" s="141" t="s">
        <v>618</v>
      </c>
      <c r="AV504" s="145" t="s">
        <v>561</v>
      </c>
      <c r="AW504" s="145" t="s">
        <v>667</v>
      </c>
      <c r="AX504" s="145" t="s">
        <v>610</v>
      </c>
      <c r="AY504" s="141" t="s">
        <v>694</v>
      </c>
    </row>
    <row r="505" spans="2:51" s="6" customFormat="1" ht="15.75" customHeight="1">
      <c r="B505" s="146"/>
      <c r="D505" s="140" t="s">
        <v>704</v>
      </c>
      <c r="E505" s="147"/>
      <c r="F505" s="148" t="s">
        <v>1033</v>
      </c>
      <c r="H505" s="149">
        <v>5</v>
      </c>
      <c r="L505" s="146"/>
      <c r="M505" s="150"/>
      <c r="T505" s="151"/>
      <c r="AT505" s="147" t="s">
        <v>704</v>
      </c>
      <c r="AU505" s="147" t="s">
        <v>618</v>
      </c>
      <c r="AV505" s="152" t="s">
        <v>618</v>
      </c>
      <c r="AW505" s="152" t="s">
        <v>667</v>
      </c>
      <c r="AX505" s="152" t="s">
        <v>610</v>
      </c>
      <c r="AY505" s="147" t="s">
        <v>694</v>
      </c>
    </row>
    <row r="506" spans="2:51" s="6" customFormat="1" ht="15.75" customHeight="1">
      <c r="B506" s="153"/>
      <c r="D506" s="140" t="s">
        <v>704</v>
      </c>
      <c r="E506" s="154"/>
      <c r="F506" s="155" t="s">
        <v>706</v>
      </c>
      <c r="H506" s="156">
        <v>5</v>
      </c>
      <c r="L506" s="153"/>
      <c r="M506" s="157"/>
      <c r="T506" s="158"/>
      <c r="AT506" s="154" t="s">
        <v>704</v>
      </c>
      <c r="AU506" s="154" t="s">
        <v>618</v>
      </c>
      <c r="AV506" s="159" t="s">
        <v>700</v>
      </c>
      <c r="AW506" s="159" t="s">
        <v>667</v>
      </c>
      <c r="AX506" s="159" t="s">
        <v>561</v>
      </c>
      <c r="AY506" s="154" t="s">
        <v>694</v>
      </c>
    </row>
    <row r="507" spans="2:65" s="6" customFormat="1" ht="15.75" customHeight="1">
      <c r="B507" s="22"/>
      <c r="C507" s="125" t="s">
        <v>1038</v>
      </c>
      <c r="D507" s="125" t="s">
        <v>696</v>
      </c>
      <c r="E507" s="126" t="s">
        <v>1039</v>
      </c>
      <c r="F507" s="127" t="s">
        <v>1040</v>
      </c>
      <c r="G507" s="128" t="s">
        <v>639</v>
      </c>
      <c r="H507" s="129">
        <v>3</v>
      </c>
      <c r="I507" s="130"/>
      <c r="J507" s="131">
        <f>ROUND($I$507*$H$507,2)</f>
        <v>0</v>
      </c>
      <c r="K507" s="127" t="s">
        <v>699</v>
      </c>
      <c r="L507" s="22"/>
      <c r="M507" s="132"/>
      <c r="N507" s="133" t="s">
        <v>581</v>
      </c>
      <c r="Q507" s="134">
        <v>0.0026</v>
      </c>
      <c r="R507" s="134">
        <f>$Q$507*$H$507</f>
        <v>0.0078</v>
      </c>
      <c r="S507" s="134">
        <v>0</v>
      </c>
      <c r="T507" s="135">
        <f>$S$507*$H$507</f>
        <v>0</v>
      </c>
      <c r="AR507" s="85" t="s">
        <v>700</v>
      </c>
      <c r="AT507" s="85" t="s">
        <v>696</v>
      </c>
      <c r="AU507" s="85" t="s">
        <v>618</v>
      </c>
      <c r="AY507" s="6" t="s">
        <v>694</v>
      </c>
      <c r="BE507" s="136">
        <f>IF($N$507="základní",$J$507,0)</f>
        <v>0</v>
      </c>
      <c r="BF507" s="136">
        <f>IF($N$507="snížená",$J$507,0)</f>
        <v>0</v>
      </c>
      <c r="BG507" s="136">
        <f>IF($N$507="zákl. přenesená",$J$507,0)</f>
        <v>0</v>
      </c>
      <c r="BH507" s="136">
        <f>IF($N$507="sníž. přenesená",$J$507,0)</f>
        <v>0</v>
      </c>
      <c r="BI507" s="136">
        <f>IF($N$507="nulová",$J$507,0)</f>
        <v>0</v>
      </c>
      <c r="BJ507" s="85" t="s">
        <v>561</v>
      </c>
      <c r="BK507" s="136">
        <f>ROUND($I$507*$H$507,2)</f>
        <v>0</v>
      </c>
      <c r="BL507" s="85" t="s">
        <v>700</v>
      </c>
      <c r="BM507" s="85" t="s">
        <v>1041</v>
      </c>
    </row>
    <row r="508" spans="2:47" s="6" customFormat="1" ht="16.5" customHeight="1">
      <c r="B508" s="22"/>
      <c r="D508" s="137" t="s">
        <v>702</v>
      </c>
      <c r="F508" s="138" t="s">
        <v>1042</v>
      </c>
      <c r="L508" s="22"/>
      <c r="M508" s="49"/>
      <c r="T508" s="50"/>
      <c r="AT508" s="6" t="s">
        <v>702</v>
      </c>
      <c r="AU508" s="6" t="s">
        <v>618</v>
      </c>
    </row>
    <row r="509" spans="2:51" s="6" customFormat="1" ht="15.75" customHeight="1">
      <c r="B509" s="139"/>
      <c r="D509" s="140" t="s">
        <v>704</v>
      </c>
      <c r="E509" s="141"/>
      <c r="F509" s="142" t="s">
        <v>1043</v>
      </c>
      <c r="H509" s="141"/>
      <c r="L509" s="139"/>
      <c r="M509" s="143"/>
      <c r="T509" s="144"/>
      <c r="AT509" s="141" t="s">
        <v>704</v>
      </c>
      <c r="AU509" s="141" t="s">
        <v>618</v>
      </c>
      <c r="AV509" s="145" t="s">
        <v>561</v>
      </c>
      <c r="AW509" s="145" t="s">
        <v>667</v>
      </c>
      <c r="AX509" s="145" t="s">
        <v>610</v>
      </c>
      <c r="AY509" s="141" t="s">
        <v>694</v>
      </c>
    </row>
    <row r="510" spans="2:51" s="6" customFormat="1" ht="15.75" customHeight="1">
      <c r="B510" s="146"/>
      <c r="D510" s="140" t="s">
        <v>704</v>
      </c>
      <c r="E510" s="147"/>
      <c r="F510" s="148" t="s">
        <v>641</v>
      </c>
      <c r="H510" s="149">
        <v>3</v>
      </c>
      <c r="L510" s="146"/>
      <c r="M510" s="150"/>
      <c r="T510" s="151"/>
      <c r="AT510" s="147" t="s">
        <v>704</v>
      </c>
      <c r="AU510" s="147" t="s">
        <v>618</v>
      </c>
      <c r="AV510" s="152" t="s">
        <v>618</v>
      </c>
      <c r="AW510" s="152" t="s">
        <v>667</v>
      </c>
      <c r="AX510" s="152" t="s">
        <v>610</v>
      </c>
      <c r="AY510" s="147" t="s">
        <v>694</v>
      </c>
    </row>
    <row r="511" spans="2:51" s="6" customFormat="1" ht="15.75" customHeight="1">
      <c r="B511" s="153"/>
      <c r="D511" s="140" t="s">
        <v>704</v>
      </c>
      <c r="E511" s="154"/>
      <c r="F511" s="155" t="s">
        <v>706</v>
      </c>
      <c r="H511" s="156">
        <v>3</v>
      </c>
      <c r="L511" s="153"/>
      <c r="M511" s="157"/>
      <c r="T511" s="158"/>
      <c r="AT511" s="154" t="s">
        <v>704</v>
      </c>
      <c r="AU511" s="154" t="s">
        <v>618</v>
      </c>
      <c r="AV511" s="159" t="s">
        <v>700</v>
      </c>
      <c r="AW511" s="159" t="s">
        <v>667</v>
      </c>
      <c r="AX511" s="159" t="s">
        <v>561</v>
      </c>
      <c r="AY511" s="154" t="s">
        <v>694</v>
      </c>
    </row>
    <row r="512" spans="2:65" s="6" customFormat="1" ht="15.75" customHeight="1">
      <c r="B512" s="22"/>
      <c r="C512" s="125" t="s">
        <v>1044</v>
      </c>
      <c r="D512" s="125" t="s">
        <v>696</v>
      </c>
      <c r="E512" s="126" t="s">
        <v>1045</v>
      </c>
      <c r="F512" s="127" t="s">
        <v>1046</v>
      </c>
      <c r="G512" s="128" t="s">
        <v>736</v>
      </c>
      <c r="H512" s="129">
        <v>125.5</v>
      </c>
      <c r="I512" s="130"/>
      <c r="J512" s="131">
        <f>ROUND($I$512*$H$512,2)</f>
        <v>0</v>
      </c>
      <c r="K512" s="127" t="s">
        <v>699</v>
      </c>
      <c r="L512" s="22"/>
      <c r="M512" s="132"/>
      <c r="N512" s="133" t="s">
        <v>581</v>
      </c>
      <c r="Q512" s="134">
        <v>0.0808764</v>
      </c>
      <c r="R512" s="134">
        <f>$Q$512*$H$512</f>
        <v>10.149988200000001</v>
      </c>
      <c r="S512" s="134">
        <v>0</v>
      </c>
      <c r="T512" s="135">
        <f>$S$512*$H$512</f>
        <v>0</v>
      </c>
      <c r="AR512" s="85" t="s">
        <v>700</v>
      </c>
      <c r="AT512" s="85" t="s">
        <v>696</v>
      </c>
      <c r="AU512" s="85" t="s">
        <v>618</v>
      </c>
      <c r="AY512" s="6" t="s">
        <v>694</v>
      </c>
      <c r="BE512" s="136">
        <f>IF($N$512="základní",$J$512,0)</f>
        <v>0</v>
      </c>
      <c r="BF512" s="136">
        <f>IF($N$512="snížená",$J$512,0)</f>
        <v>0</v>
      </c>
      <c r="BG512" s="136">
        <f>IF($N$512="zákl. přenesená",$J$512,0)</f>
        <v>0</v>
      </c>
      <c r="BH512" s="136">
        <f>IF($N$512="sníž. přenesená",$J$512,0)</f>
        <v>0</v>
      </c>
      <c r="BI512" s="136">
        <f>IF($N$512="nulová",$J$512,0)</f>
        <v>0</v>
      </c>
      <c r="BJ512" s="85" t="s">
        <v>561</v>
      </c>
      <c r="BK512" s="136">
        <f>ROUND($I$512*$H$512,2)</f>
        <v>0</v>
      </c>
      <c r="BL512" s="85" t="s">
        <v>700</v>
      </c>
      <c r="BM512" s="85" t="s">
        <v>1047</v>
      </c>
    </row>
    <row r="513" spans="2:47" s="6" customFormat="1" ht="38.25" customHeight="1">
      <c r="B513" s="22"/>
      <c r="D513" s="137" t="s">
        <v>702</v>
      </c>
      <c r="F513" s="138" t="s">
        <v>1048</v>
      </c>
      <c r="L513" s="22"/>
      <c r="M513" s="49"/>
      <c r="T513" s="50"/>
      <c r="AT513" s="6" t="s">
        <v>702</v>
      </c>
      <c r="AU513" s="6" t="s">
        <v>618</v>
      </c>
    </row>
    <row r="514" spans="2:51" s="6" customFormat="1" ht="15.75" customHeight="1">
      <c r="B514" s="139"/>
      <c r="D514" s="140" t="s">
        <v>704</v>
      </c>
      <c r="E514" s="141"/>
      <c r="F514" s="142" t="s">
        <v>830</v>
      </c>
      <c r="H514" s="141"/>
      <c r="L514" s="139"/>
      <c r="M514" s="143"/>
      <c r="T514" s="144"/>
      <c r="AT514" s="141" t="s">
        <v>704</v>
      </c>
      <c r="AU514" s="141" t="s">
        <v>618</v>
      </c>
      <c r="AV514" s="145" t="s">
        <v>561</v>
      </c>
      <c r="AW514" s="145" t="s">
        <v>667</v>
      </c>
      <c r="AX514" s="145" t="s">
        <v>610</v>
      </c>
      <c r="AY514" s="141" t="s">
        <v>694</v>
      </c>
    </row>
    <row r="515" spans="2:51" s="6" customFormat="1" ht="15.75" customHeight="1">
      <c r="B515" s="139"/>
      <c r="D515" s="140" t="s">
        <v>704</v>
      </c>
      <c r="E515" s="141"/>
      <c r="F515" s="142" t="s">
        <v>910</v>
      </c>
      <c r="H515" s="141"/>
      <c r="L515" s="139"/>
      <c r="M515" s="143"/>
      <c r="T515" s="144"/>
      <c r="AT515" s="141" t="s">
        <v>704</v>
      </c>
      <c r="AU515" s="141" t="s">
        <v>618</v>
      </c>
      <c r="AV515" s="145" t="s">
        <v>561</v>
      </c>
      <c r="AW515" s="145" t="s">
        <v>667</v>
      </c>
      <c r="AX515" s="145" t="s">
        <v>610</v>
      </c>
      <c r="AY515" s="141" t="s">
        <v>694</v>
      </c>
    </row>
    <row r="516" spans="2:51" s="6" customFormat="1" ht="15.75" customHeight="1">
      <c r="B516" s="146"/>
      <c r="D516" s="140" t="s">
        <v>704</v>
      </c>
      <c r="E516" s="147"/>
      <c r="F516" s="148" t="s">
        <v>1049</v>
      </c>
      <c r="H516" s="149">
        <v>71.75</v>
      </c>
      <c r="L516" s="146"/>
      <c r="M516" s="150"/>
      <c r="T516" s="151"/>
      <c r="AT516" s="147" t="s">
        <v>704</v>
      </c>
      <c r="AU516" s="147" t="s">
        <v>618</v>
      </c>
      <c r="AV516" s="152" t="s">
        <v>618</v>
      </c>
      <c r="AW516" s="152" t="s">
        <v>667</v>
      </c>
      <c r="AX516" s="152" t="s">
        <v>610</v>
      </c>
      <c r="AY516" s="147" t="s">
        <v>694</v>
      </c>
    </row>
    <row r="517" spans="2:51" s="6" customFormat="1" ht="15.75" customHeight="1">
      <c r="B517" s="139"/>
      <c r="D517" s="140" t="s">
        <v>704</v>
      </c>
      <c r="E517" s="141"/>
      <c r="F517" s="142" t="s">
        <v>750</v>
      </c>
      <c r="H517" s="141"/>
      <c r="L517" s="139"/>
      <c r="M517" s="143"/>
      <c r="T517" s="144"/>
      <c r="AT517" s="141" t="s">
        <v>704</v>
      </c>
      <c r="AU517" s="141" t="s">
        <v>618</v>
      </c>
      <c r="AV517" s="145" t="s">
        <v>561</v>
      </c>
      <c r="AW517" s="145" t="s">
        <v>667</v>
      </c>
      <c r="AX517" s="145" t="s">
        <v>610</v>
      </c>
      <c r="AY517" s="141" t="s">
        <v>694</v>
      </c>
    </row>
    <row r="518" spans="2:51" s="6" customFormat="1" ht="15.75" customHeight="1">
      <c r="B518" s="146"/>
      <c r="D518" s="140" t="s">
        <v>704</v>
      </c>
      <c r="E518" s="147"/>
      <c r="F518" s="148" t="s">
        <v>740</v>
      </c>
      <c r="H518" s="149">
        <v>53.75</v>
      </c>
      <c r="L518" s="146"/>
      <c r="M518" s="150"/>
      <c r="T518" s="151"/>
      <c r="AT518" s="147" t="s">
        <v>704</v>
      </c>
      <c r="AU518" s="147" t="s">
        <v>618</v>
      </c>
      <c r="AV518" s="152" t="s">
        <v>618</v>
      </c>
      <c r="AW518" s="152" t="s">
        <v>667</v>
      </c>
      <c r="AX518" s="152" t="s">
        <v>610</v>
      </c>
      <c r="AY518" s="147" t="s">
        <v>694</v>
      </c>
    </row>
    <row r="519" spans="2:51" s="6" customFormat="1" ht="15.75" customHeight="1">
      <c r="B519" s="153"/>
      <c r="D519" s="140" t="s">
        <v>704</v>
      </c>
      <c r="E519" s="154"/>
      <c r="F519" s="155" t="s">
        <v>706</v>
      </c>
      <c r="H519" s="156">
        <v>125.5</v>
      </c>
      <c r="L519" s="153"/>
      <c r="M519" s="157"/>
      <c r="T519" s="158"/>
      <c r="AT519" s="154" t="s">
        <v>704</v>
      </c>
      <c r="AU519" s="154" t="s">
        <v>618</v>
      </c>
      <c r="AV519" s="159" t="s">
        <v>700</v>
      </c>
      <c r="AW519" s="159" t="s">
        <v>667</v>
      </c>
      <c r="AX519" s="159" t="s">
        <v>561</v>
      </c>
      <c r="AY519" s="154" t="s">
        <v>694</v>
      </c>
    </row>
    <row r="520" spans="2:65" s="6" customFormat="1" ht="15.75" customHeight="1">
      <c r="B520" s="22"/>
      <c r="C520" s="160" t="s">
        <v>1050</v>
      </c>
      <c r="D520" s="160" t="s">
        <v>877</v>
      </c>
      <c r="E520" s="161" t="s">
        <v>1051</v>
      </c>
      <c r="F520" s="162" t="s">
        <v>1052</v>
      </c>
      <c r="G520" s="163" t="s">
        <v>926</v>
      </c>
      <c r="H520" s="164">
        <v>253.51</v>
      </c>
      <c r="I520" s="165"/>
      <c r="J520" s="166">
        <f>ROUND($I$520*$H$520,2)</f>
        <v>0</v>
      </c>
      <c r="K520" s="162"/>
      <c r="L520" s="167"/>
      <c r="M520" s="168"/>
      <c r="N520" s="169" t="s">
        <v>581</v>
      </c>
      <c r="Q520" s="134">
        <v>0.0222</v>
      </c>
      <c r="R520" s="134">
        <f>$Q$520*$H$520</f>
        <v>5.627922</v>
      </c>
      <c r="S520" s="134">
        <v>0</v>
      </c>
      <c r="T520" s="135">
        <f>$S$520*$H$520</f>
        <v>0</v>
      </c>
      <c r="AR520" s="85" t="s">
        <v>745</v>
      </c>
      <c r="AT520" s="85" t="s">
        <v>877</v>
      </c>
      <c r="AU520" s="85" t="s">
        <v>618</v>
      </c>
      <c r="AY520" s="6" t="s">
        <v>694</v>
      </c>
      <c r="BE520" s="136">
        <f>IF($N$520="základní",$J$520,0)</f>
        <v>0</v>
      </c>
      <c r="BF520" s="136">
        <f>IF($N$520="snížená",$J$520,0)</f>
        <v>0</v>
      </c>
      <c r="BG520" s="136">
        <f>IF($N$520="zákl. přenesená",$J$520,0)</f>
        <v>0</v>
      </c>
      <c r="BH520" s="136">
        <f>IF($N$520="sníž. přenesená",$J$520,0)</f>
        <v>0</v>
      </c>
      <c r="BI520" s="136">
        <f>IF($N$520="nulová",$J$520,0)</f>
        <v>0</v>
      </c>
      <c r="BJ520" s="85" t="s">
        <v>561</v>
      </c>
      <c r="BK520" s="136">
        <f>ROUND($I$520*$H$520,2)</f>
        <v>0</v>
      </c>
      <c r="BL520" s="85" t="s">
        <v>700</v>
      </c>
      <c r="BM520" s="85" t="s">
        <v>1053</v>
      </c>
    </row>
    <row r="521" spans="2:47" s="6" customFormat="1" ht="16.5" customHeight="1">
      <c r="B521" s="22"/>
      <c r="D521" s="137" t="s">
        <v>702</v>
      </c>
      <c r="F521" s="138" t="s">
        <v>0</v>
      </c>
      <c r="L521" s="22"/>
      <c r="M521" s="49"/>
      <c r="T521" s="50"/>
      <c r="AT521" s="6" t="s">
        <v>702</v>
      </c>
      <c r="AU521" s="6" t="s">
        <v>618</v>
      </c>
    </row>
    <row r="522" spans="2:51" s="6" customFormat="1" ht="15.75" customHeight="1">
      <c r="B522" s="139"/>
      <c r="D522" s="140" t="s">
        <v>704</v>
      </c>
      <c r="E522" s="141"/>
      <c r="F522" s="142" t="s">
        <v>830</v>
      </c>
      <c r="H522" s="141"/>
      <c r="L522" s="139"/>
      <c r="M522" s="143"/>
      <c r="T522" s="144"/>
      <c r="AT522" s="141" t="s">
        <v>704</v>
      </c>
      <c r="AU522" s="141" t="s">
        <v>618</v>
      </c>
      <c r="AV522" s="145" t="s">
        <v>561</v>
      </c>
      <c r="AW522" s="145" t="s">
        <v>667</v>
      </c>
      <c r="AX522" s="145" t="s">
        <v>610</v>
      </c>
      <c r="AY522" s="141" t="s">
        <v>694</v>
      </c>
    </row>
    <row r="523" spans="2:51" s="6" customFormat="1" ht="15.75" customHeight="1">
      <c r="B523" s="139"/>
      <c r="D523" s="140" t="s">
        <v>704</v>
      </c>
      <c r="E523" s="141"/>
      <c r="F523" s="142" t="s">
        <v>910</v>
      </c>
      <c r="H523" s="141"/>
      <c r="L523" s="139"/>
      <c r="M523" s="143"/>
      <c r="T523" s="144"/>
      <c r="AT523" s="141" t="s">
        <v>704</v>
      </c>
      <c r="AU523" s="141" t="s">
        <v>618</v>
      </c>
      <c r="AV523" s="145" t="s">
        <v>561</v>
      </c>
      <c r="AW523" s="145" t="s">
        <v>667</v>
      </c>
      <c r="AX523" s="145" t="s">
        <v>610</v>
      </c>
      <c r="AY523" s="141" t="s">
        <v>694</v>
      </c>
    </row>
    <row r="524" spans="2:51" s="6" customFormat="1" ht="15.75" customHeight="1">
      <c r="B524" s="146"/>
      <c r="D524" s="140" t="s">
        <v>704</v>
      </c>
      <c r="E524" s="147"/>
      <c r="F524" s="148" t="s">
        <v>1</v>
      </c>
      <c r="H524" s="149">
        <v>143.5</v>
      </c>
      <c r="L524" s="146"/>
      <c r="M524" s="150"/>
      <c r="T524" s="151"/>
      <c r="AT524" s="147" t="s">
        <v>704</v>
      </c>
      <c r="AU524" s="147" t="s">
        <v>618</v>
      </c>
      <c r="AV524" s="152" t="s">
        <v>618</v>
      </c>
      <c r="AW524" s="152" t="s">
        <v>667</v>
      </c>
      <c r="AX524" s="152" t="s">
        <v>610</v>
      </c>
      <c r="AY524" s="147" t="s">
        <v>694</v>
      </c>
    </row>
    <row r="525" spans="2:51" s="6" customFormat="1" ht="15.75" customHeight="1">
      <c r="B525" s="139"/>
      <c r="D525" s="140" t="s">
        <v>704</v>
      </c>
      <c r="E525" s="141"/>
      <c r="F525" s="142" t="s">
        <v>750</v>
      </c>
      <c r="H525" s="141"/>
      <c r="L525" s="139"/>
      <c r="M525" s="143"/>
      <c r="T525" s="144"/>
      <c r="AT525" s="141" t="s">
        <v>704</v>
      </c>
      <c r="AU525" s="141" t="s">
        <v>618</v>
      </c>
      <c r="AV525" s="145" t="s">
        <v>561</v>
      </c>
      <c r="AW525" s="145" t="s">
        <v>667</v>
      </c>
      <c r="AX525" s="145" t="s">
        <v>610</v>
      </c>
      <c r="AY525" s="141" t="s">
        <v>694</v>
      </c>
    </row>
    <row r="526" spans="2:51" s="6" customFormat="1" ht="15.75" customHeight="1">
      <c r="B526" s="146"/>
      <c r="D526" s="140" t="s">
        <v>704</v>
      </c>
      <c r="E526" s="147"/>
      <c r="F526" s="148" t="s">
        <v>2</v>
      </c>
      <c r="H526" s="149">
        <v>107.5</v>
      </c>
      <c r="L526" s="146"/>
      <c r="M526" s="150"/>
      <c r="T526" s="151"/>
      <c r="AT526" s="147" t="s">
        <v>704</v>
      </c>
      <c r="AU526" s="147" t="s">
        <v>618</v>
      </c>
      <c r="AV526" s="152" t="s">
        <v>618</v>
      </c>
      <c r="AW526" s="152" t="s">
        <v>667</v>
      </c>
      <c r="AX526" s="152" t="s">
        <v>610</v>
      </c>
      <c r="AY526" s="147" t="s">
        <v>694</v>
      </c>
    </row>
    <row r="527" spans="2:51" s="6" customFormat="1" ht="15.75" customHeight="1">
      <c r="B527" s="153"/>
      <c r="D527" s="140" t="s">
        <v>704</v>
      </c>
      <c r="E527" s="154"/>
      <c r="F527" s="155" t="s">
        <v>706</v>
      </c>
      <c r="H527" s="156">
        <v>251</v>
      </c>
      <c r="L527" s="153"/>
      <c r="M527" s="157"/>
      <c r="T527" s="158"/>
      <c r="AT527" s="154" t="s">
        <v>704</v>
      </c>
      <c r="AU527" s="154" t="s">
        <v>618</v>
      </c>
      <c r="AV527" s="159" t="s">
        <v>700</v>
      </c>
      <c r="AW527" s="159" t="s">
        <v>667</v>
      </c>
      <c r="AX527" s="159" t="s">
        <v>561</v>
      </c>
      <c r="AY527" s="154" t="s">
        <v>694</v>
      </c>
    </row>
    <row r="528" spans="2:51" s="6" customFormat="1" ht="15.75" customHeight="1">
      <c r="B528" s="146"/>
      <c r="D528" s="140" t="s">
        <v>704</v>
      </c>
      <c r="F528" s="148" t="s">
        <v>3</v>
      </c>
      <c r="H528" s="149">
        <v>253.51</v>
      </c>
      <c r="L528" s="146"/>
      <c r="M528" s="150"/>
      <c r="T528" s="151"/>
      <c r="AT528" s="147" t="s">
        <v>704</v>
      </c>
      <c r="AU528" s="147" t="s">
        <v>618</v>
      </c>
      <c r="AV528" s="152" t="s">
        <v>618</v>
      </c>
      <c r="AW528" s="152" t="s">
        <v>610</v>
      </c>
      <c r="AX528" s="152" t="s">
        <v>561</v>
      </c>
      <c r="AY528" s="147" t="s">
        <v>694</v>
      </c>
    </row>
    <row r="529" spans="2:65" s="6" customFormat="1" ht="15.75" customHeight="1">
      <c r="B529" s="22"/>
      <c r="C529" s="125" t="s">
        <v>4</v>
      </c>
      <c r="D529" s="125" t="s">
        <v>696</v>
      </c>
      <c r="E529" s="126" t="s">
        <v>5</v>
      </c>
      <c r="F529" s="127" t="s">
        <v>6</v>
      </c>
      <c r="G529" s="128" t="s">
        <v>639</v>
      </c>
      <c r="H529" s="129">
        <v>3</v>
      </c>
      <c r="I529" s="130"/>
      <c r="J529" s="131">
        <f>ROUND($I$529*$H$529,2)</f>
        <v>0</v>
      </c>
      <c r="K529" s="127" t="s">
        <v>699</v>
      </c>
      <c r="L529" s="22"/>
      <c r="M529" s="132"/>
      <c r="N529" s="133" t="s">
        <v>581</v>
      </c>
      <c r="Q529" s="134">
        <v>9.38E-06</v>
      </c>
      <c r="R529" s="134">
        <f>$Q$529*$H$529</f>
        <v>2.8139999999999998E-05</v>
      </c>
      <c r="S529" s="134">
        <v>0</v>
      </c>
      <c r="T529" s="135">
        <f>$S$529*$H$529</f>
        <v>0</v>
      </c>
      <c r="AR529" s="85" t="s">
        <v>700</v>
      </c>
      <c r="AT529" s="85" t="s">
        <v>696</v>
      </c>
      <c r="AU529" s="85" t="s">
        <v>618</v>
      </c>
      <c r="AY529" s="6" t="s">
        <v>694</v>
      </c>
      <c r="BE529" s="136">
        <f>IF($N$529="základní",$J$529,0)</f>
        <v>0</v>
      </c>
      <c r="BF529" s="136">
        <f>IF($N$529="snížená",$J$529,0)</f>
        <v>0</v>
      </c>
      <c r="BG529" s="136">
        <f>IF($N$529="zákl. přenesená",$J$529,0)</f>
        <v>0</v>
      </c>
      <c r="BH529" s="136">
        <f>IF($N$529="sníž. přenesená",$J$529,0)</f>
        <v>0</v>
      </c>
      <c r="BI529" s="136">
        <f>IF($N$529="nulová",$J$529,0)</f>
        <v>0</v>
      </c>
      <c r="BJ529" s="85" t="s">
        <v>561</v>
      </c>
      <c r="BK529" s="136">
        <f>ROUND($I$529*$H$529,2)</f>
        <v>0</v>
      </c>
      <c r="BL529" s="85" t="s">
        <v>700</v>
      </c>
      <c r="BM529" s="85" t="s">
        <v>7</v>
      </c>
    </row>
    <row r="530" spans="2:47" s="6" customFormat="1" ht="16.5" customHeight="1">
      <c r="B530" s="22"/>
      <c r="D530" s="137" t="s">
        <v>702</v>
      </c>
      <c r="F530" s="138" t="s">
        <v>8</v>
      </c>
      <c r="L530" s="22"/>
      <c r="M530" s="49"/>
      <c r="T530" s="50"/>
      <c r="AT530" s="6" t="s">
        <v>702</v>
      </c>
      <c r="AU530" s="6" t="s">
        <v>618</v>
      </c>
    </row>
    <row r="531" spans="2:51" s="6" customFormat="1" ht="15.75" customHeight="1">
      <c r="B531" s="139"/>
      <c r="D531" s="140" t="s">
        <v>704</v>
      </c>
      <c r="E531" s="141"/>
      <c r="F531" s="142" t="s">
        <v>1043</v>
      </c>
      <c r="H531" s="141"/>
      <c r="L531" s="139"/>
      <c r="M531" s="143"/>
      <c r="T531" s="144"/>
      <c r="AT531" s="141" t="s">
        <v>704</v>
      </c>
      <c r="AU531" s="141" t="s">
        <v>618</v>
      </c>
      <c r="AV531" s="145" t="s">
        <v>561</v>
      </c>
      <c r="AW531" s="145" t="s">
        <v>667</v>
      </c>
      <c r="AX531" s="145" t="s">
        <v>610</v>
      </c>
      <c r="AY531" s="141" t="s">
        <v>694</v>
      </c>
    </row>
    <row r="532" spans="2:51" s="6" customFormat="1" ht="15.75" customHeight="1">
      <c r="B532" s="146"/>
      <c r="D532" s="140" t="s">
        <v>704</v>
      </c>
      <c r="E532" s="147"/>
      <c r="F532" s="148" t="s">
        <v>641</v>
      </c>
      <c r="H532" s="149">
        <v>3</v>
      </c>
      <c r="L532" s="146"/>
      <c r="M532" s="150"/>
      <c r="T532" s="151"/>
      <c r="AT532" s="147" t="s">
        <v>704</v>
      </c>
      <c r="AU532" s="147" t="s">
        <v>618</v>
      </c>
      <c r="AV532" s="152" t="s">
        <v>618</v>
      </c>
      <c r="AW532" s="152" t="s">
        <v>667</v>
      </c>
      <c r="AX532" s="152" t="s">
        <v>610</v>
      </c>
      <c r="AY532" s="147" t="s">
        <v>694</v>
      </c>
    </row>
    <row r="533" spans="2:51" s="6" customFormat="1" ht="15.75" customHeight="1">
      <c r="B533" s="153"/>
      <c r="D533" s="140" t="s">
        <v>704</v>
      </c>
      <c r="E533" s="154"/>
      <c r="F533" s="155" t="s">
        <v>706</v>
      </c>
      <c r="H533" s="156">
        <v>3</v>
      </c>
      <c r="L533" s="153"/>
      <c r="M533" s="157"/>
      <c r="T533" s="158"/>
      <c r="AT533" s="154" t="s">
        <v>704</v>
      </c>
      <c r="AU533" s="154" t="s">
        <v>618</v>
      </c>
      <c r="AV533" s="159" t="s">
        <v>700</v>
      </c>
      <c r="AW533" s="159" t="s">
        <v>667</v>
      </c>
      <c r="AX533" s="159" t="s">
        <v>561</v>
      </c>
      <c r="AY533" s="154" t="s">
        <v>694</v>
      </c>
    </row>
    <row r="534" spans="2:65" s="6" customFormat="1" ht="15.75" customHeight="1">
      <c r="B534" s="22"/>
      <c r="C534" s="125" t="s">
        <v>9</v>
      </c>
      <c r="D534" s="125" t="s">
        <v>696</v>
      </c>
      <c r="E534" s="126" t="s">
        <v>10</v>
      </c>
      <c r="F534" s="127" t="s">
        <v>11</v>
      </c>
      <c r="G534" s="128" t="s">
        <v>736</v>
      </c>
      <c r="H534" s="129">
        <v>65.75</v>
      </c>
      <c r="I534" s="130"/>
      <c r="J534" s="131">
        <f>ROUND($I$534*$H$534,2)</f>
        <v>0</v>
      </c>
      <c r="K534" s="127" t="s">
        <v>699</v>
      </c>
      <c r="L534" s="22"/>
      <c r="M534" s="132"/>
      <c r="N534" s="133" t="s">
        <v>581</v>
      </c>
      <c r="Q534" s="134">
        <v>0.109882</v>
      </c>
      <c r="R534" s="134">
        <f>$Q$534*$H$534</f>
        <v>7.2247414999999995</v>
      </c>
      <c r="S534" s="134">
        <v>0</v>
      </c>
      <c r="T534" s="135">
        <f>$S$534*$H$534</f>
        <v>0</v>
      </c>
      <c r="AR534" s="85" t="s">
        <v>700</v>
      </c>
      <c r="AT534" s="85" t="s">
        <v>696</v>
      </c>
      <c r="AU534" s="85" t="s">
        <v>618</v>
      </c>
      <c r="AY534" s="6" t="s">
        <v>694</v>
      </c>
      <c r="BE534" s="136">
        <f>IF($N$534="základní",$J$534,0)</f>
        <v>0</v>
      </c>
      <c r="BF534" s="136">
        <f>IF($N$534="snížená",$J$534,0)</f>
        <v>0</v>
      </c>
      <c r="BG534" s="136">
        <f>IF($N$534="zákl. přenesená",$J$534,0)</f>
        <v>0</v>
      </c>
      <c r="BH534" s="136">
        <f>IF($N$534="sníž. přenesená",$J$534,0)</f>
        <v>0</v>
      </c>
      <c r="BI534" s="136">
        <f>IF($N$534="nulová",$J$534,0)</f>
        <v>0</v>
      </c>
      <c r="BJ534" s="85" t="s">
        <v>561</v>
      </c>
      <c r="BK534" s="136">
        <f>ROUND($I$534*$H$534,2)</f>
        <v>0</v>
      </c>
      <c r="BL534" s="85" t="s">
        <v>700</v>
      </c>
      <c r="BM534" s="85" t="s">
        <v>12</v>
      </c>
    </row>
    <row r="535" spans="2:47" s="6" customFormat="1" ht="27" customHeight="1">
      <c r="B535" s="22"/>
      <c r="D535" s="137" t="s">
        <v>702</v>
      </c>
      <c r="F535" s="138" t="s">
        <v>13</v>
      </c>
      <c r="L535" s="22"/>
      <c r="M535" s="49"/>
      <c r="T535" s="50"/>
      <c r="AT535" s="6" t="s">
        <v>702</v>
      </c>
      <c r="AU535" s="6" t="s">
        <v>618</v>
      </c>
    </row>
    <row r="536" spans="2:51" s="6" customFormat="1" ht="15.75" customHeight="1">
      <c r="B536" s="139"/>
      <c r="D536" s="140" t="s">
        <v>704</v>
      </c>
      <c r="E536" s="141"/>
      <c r="F536" s="142" t="s">
        <v>750</v>
      </c>
      <c r="H536" s="141"/>
      <c r="L536" s="139"/>
      <c r="M536" s="143"/>
      <c r="T536" s="144"/>
      <c r="AT536" s="141" t="s">
        <v>704</v>
      </c>
      <c r="AU536" s="141" t="s">
        <v>618</v>
      </c>
      <c r="AV536" s="145" t="s">
        <v>561</v>
      </c>
      <c r="AW536" s="145" t="s">
        <v>667</v>
      </c>
      <c r="AX536" s="145" t="s">
        <v>610</v>
      </c>
      <c r="AY536" s="141" t="s">
        <v>694</v>
      </c>
    </row>
    <row r="537" spans="2:51" s="6" customFormat="1" ht="15.75" customHeight="1">
      <c r="B537" s="139"/>
      <c r="D537" s="140" t="s">
        <v>704</v>
      </c>
      <c r="E537" s="141"/>
      <c r="F537" s="142" t="s">
        <v>721</v>
      </c>
      <c r="H537" s="141"/>
      <c r="L537" s="139"/>
      <c r="M537" s="143"/>
      <c r="T537" s="144"/>
      <c r="AT537" s="141" t="s">
        <v>704</v>
      </c>
      <c r="AU537" s="141" t="s">
        <v>618</v>
      </c>
      <c r="AV537" s="145" t="s">
        <v>561</v>
      </c>
      <c r="AW537" s="145" t="s">
        <v>667</v>
      </c>
      <c r="AX537" s="145" t="s">
        <v>610</v>
      </c>
      <c r="AY537" s="141" t="s">
        <v>694</v>
      </c>
    </row>
    <row r="538" spans="2:51" s="6" customFormat="1" ht="15.75" customHeight="1">
      <c r="B538" s="139"/>
      <c r="D538" s="140" t="s">
        <v>704</v>
      </c>
      <c r="E538" s="141"/>
      <c r="F538" s="142" t="s">
        <v>751</v>
      </c>
      <c r="H538" s="141"/>
      <c r="L538" s="139"/>
      <c r="M538" s="143"/>
      <c r="T538" s="144"/>
      <c r="AT538" s="141" t="s">
        <v>704</v>
      </c>
      <c r="AU538" s="141" t="s">
        <v>618</v>
      </c>
      <c r="AV538" s="145" t="s">
        <v>561</v>
      </c>
      <c r="AW538" s="145" t="s">
        <v>667</v>
      </c>
      <c r="AX538" s="145" t="s">
        <v>610</v>
      </c>
      <c r="AY538" s="141" t="s">
        <v>694</v>
      </c>
    </row>
    <row r="539" spans="2:51" s="6" customFormat="1" ht="15.75" customHeight="1">
      <c r="B539" s="146"/>
      <c r="D539" s="140" t="s">
        <v>704</v>
      </c>
      <c r="E539" s="147"/>
      <c r="F539" s="148" t="s">
        <v>740</v>
      </c>
      <c r="H539" s="149">
        <v>53.75</v>
      </c>
      <c r="L539" s="146"/>
      <c r="M539" s="150"/>
      <c r="T539" s="151"/>
      <c r="AT539" s="147" t="s">
        <v>704</v>
      </c>
      <c r="AU539" s="147" t="s">
        <v>618</v>
      </c>
      <c r="AV539" s="152" t="s">
        <v>618</v>
      </c>
      <c r="AW539" s="152" t="s">
        <v>667</v>
      </c>
      <c r="AX539" s="152" t="s">
        <v>610</v>
      </c>
      <c r="AY539" s="147" t="s">
        <v>694</v>
      </c>
    </row>
    <row r="540" spans="2:51" s="6" customFormat="1" ht="15.75" customHeight="1">
      <c r="B540" s="139"/>
      <c r="D540" s="140" t="s">
        <v>704</v>
      </c>
      <c r="E540" s="141"/>
      <c r="F540" s="142" t="s">
        <v>743</v>
      </c>
      <c r="H540" s="141"/>
      <c r="L540" s="139"/>
      <c r="M540" s="143"/>
      <c r="T540" s="144"/>
      <c r="AT540" s="141" t="s">
        <v>704</v>
      </c>
      <c r="AU540" s="141" t="s">
        <v>618</v>
      </c>
      <c r="AV540" s="145" t="s">
        <v>561</v>
      </c>
      <c r="AW540" s="145" t="s">
        <v>667</v>
      </c>
      <c r="AX540" s="145" t="s">
        <v>610</v>
      </c>
      <c r="AY540" s="141" t="s">
        <v>694</v>
      </c>
    </row>
    <row r="541" spans="2:51" s="6" customFormat="1" ht="15.75" customHeight="1">
      <c r="B541" s="146"/>
      <c r="D541" s="140" t="s">
        <v>704</v>
      </c>
      <c r="E541" s="147"/>
      <c r="F541" s="148" t="s">
        <v>744</v>
      </c>
      <c r="H541" s="149">
        <v>12</v>
      </c>
      <c r="L541" s="146"/>
      <c r="M541" s="150"/>
      <c r="T541" s="151"/>
      <c r="AT541" s="147" t="s">
        <v>704</v>
      </c>
      <c r="AU541" s="147" t="s">
        <v>618</v>
      </c>
      <c r="AV541" s="152" t="s">
        <v>618</v>
      </c>
      <c r="AW541" s="152" t="s">
        <v>667</v>
      </c>
      <c r="AX541" s="152" t="s">
        <v>610</v>
      </c>
      <c r="AY541" s="147" t="s">
        <v>694</v>
      </c>
    </row>
    <row r="542" spans="2:51" s="6" customFormat="1" ht="15.75" customHeight="1">
      <c r="B542" s="153"/>
      <c r="D542" s="140" t="s">
        <v>704</v>
      </c>
      <c r="E542" s="154"/>
      <c r="F542" s="155" t="s">
        <v>706</v>
      </c>
      <c r="H542" s="156">
        <v>65.75</v>
      </c>
      <c r="L542" s="153"/>
      <c r="M542" s="157"/>
      <c r="T542" s="158"/>
      <c r="AT542" s="154" t="s">
        <v>704</v>
      </c>
      <c r="AU542" s="154" t="s">
        <v>618</v>
      </c>
      <c r="AV542" s="159" t="s">
        <v>700</v>
      </c>
      <c r="AW542" s="159" t="s">
        <v>667</v>
      </c>
      <c r="AX542" s="159" t="s">
        <v>561</v>
      </c>
      <c r="AY542" s="154" t="s">
        <v>694</v>
      </c>
    </row>
    <row r="543" spans="2:65" s="6" customFormat="1" ht="15.75" customHeight="1">
      <c r="B543" s="22"/>
      <c r="C543" s="125" t="s">
        <v>14</v>
      </c>
      <c r="D543" s="125" t="s">
        <v>696</v>
      </c>
      <c r="E543" s="126" t="s">
        <v>15</v>
      </c>
      <c r="F543" s="127" t="s">
        <v>16</v>
      </c>
      <c r="G543" s="128" t="s">
        <v>736</v>
      </c>
      <c r="H543" s="129">
        <v>83.75</v>
      </c>
      <c r="I543" s="130"/>
      <c r="J543" s="131">
        <f>ROUND($I$543*$H$543,2)</f>
        <v>0</v>
      </c>
      <c r="K543" s="127" t="s">
        <v>699</v>
      </c>
      <c r="L543" s="22"/>
      <c r="M543" s="132"/>
      <c r="N543" s="133" t="s">
        <v>581</v>
      </c>
      <c r="Q543" s="134">
        <v>0.15539952</v>
      </c>
      <c r="R543" s="134">
        <f>$Q$543*$H$543</f>
        <v>13.0147098</v>
      </c>
      <c r="S543" s="134">
        <v>0</v>
      </c>
      <c r="T543" s="135">
        <f>$S$543*$H$543</f>
        <v>0</v>
      </c>
      <c r="AR543" s="85" t="s">
        <v>700</v>
      </c>
      <c r="AT543" s="85" t="s">
        <v>696</v>
      </c>
      <c r="AU543" s="85" t="s">
        <v>618</v>
      </c>
      <c r="AY543" s="6" t="s">
        <v>694</v>
      </c>
      <c r="BE543" s="136">
        <f>IF($N$543="základní",$J$543,0)</f>
        <v>0</v>
      </c>
      <c r="BF543" s="136">
        <f>IF($N$543="snížená",$J$543,0)</f>
        <v>0</v>
      </c>
      <c r="BG543" s="136">
        <f>IF($N$543="zákl. přenesená",$J$543,0)</f>
        <v>0</v>
      </c>
      <c r="BH543" s="136">
        <f>IF($N$543="sníž. přenesená",$J$543,0)</f>
        <v>0</v>
      </c>
      <c r="BI543" s="136">
        <f>IF($N$543="nulová",$J$543,0)</f>
        <v>0</v>
      </c>
      <c r="BJ543" s="85" t="s">
        <v>561</v>
      </c>
      <c r="BK543" s="136">
        <f>ROUND($I$543*$H$543,2)</f>
        <v>0</v>
      </c>
      <c r="BL543" s="85" t="s">
        <v>700</v>
      </c>
      <c r="BM543" s="85" t="s">
        <v>17</v>
      </c>
    </row>
    <row r="544" spans="2:47" s="6" customFormat="1" ht="27" customHeight="1">
      <c r="B544" s="22"/>
      <c r="D544" s="137" t="s">
        <v>702</v>
      </c>
      <c r="F544" s="138" t="s">
        <v>18</v>
      </c>
      <c r="L544" s="22"/>
      <c r="M544" s="49"/>
      <c r="T544" s="50"/>
      <c r="AT544" s="6" t="s">
        <v>702</v>
      </c>
      <c r="AU544" s="6" t="s">
        <v>618</v>
      </c>
    </row>
    <row r="545" spans="2:51" s="6" customFormat="1" ht="15.75" customHeight="1">
      <c r="B545" s="139"/>
      <c r="D545" s="140" t="s">
        <v>704</v>
      </c>
      <c r="E545" s="141"/>
      <c r="F545" s="142" t="s">
        <v>830</v>
      </c>
      <c r="H545" s="141"/>
      <c r="L545" s="139"/>
      <c r="M545" s="143"/>
      <c r="T545" s="144"/>
      <c r="AT545" s="141" t="s">
        <v>704</v>
      </c>
      <c r="AU545" s="141" t="s">
        <v>618</v>
      </c>
      <c r="AV545" s="145" t="s">
        <v>561</v>
      </c>
      <c r="AW545" s="145" t="s">
        <v>667</v>
      </c>
      <c r="AX545" s="145" t="s">
        <v>610</v>
      </c>
      <c r="AY545" s="141" t="s">
        <v>694</v>
      </c>
    </row>
    <row r="546" spans="2:51" s="6" customFormat="1" ht="15.75" customHeight="1">
      <c r="B546" s="139"/>
      <c r="D546" s="140" t="s">
        <v>704</v>
      </c>
      <c r="E546" s="141"/>
      <c r="F546" s="142" t="s">
        <v>810</v>
      </c>
      <c r="H546" s="141"/>
      <c r="L546" s="139"/>
      <c r="M546" s="143"/>
      <c r="T546" s="144"/>
      <c r="AT546" s="141" t="s">
        <v>704</v>
      </c>
      <c r="AU546" s="141" t="s">
        <v>618</v>
      </c>
      <c r="AV546" s="145" t="s">
        <v>561</v>
      </c>
      <c r="AW546" s="145" t="s">
        <v>667</v>
      </c>
      <c r="AX546" s="145" t="s">
        <v>610</v>
      </c>
      <c r="AY546" s="141" t="s">
        <v>694</v>
      </c>
    </row>
    <row r="547" spans="2:51" s="6" customFormat="1" ht="15.75" customHeight="1">
      <c r="B547" s="146"/>
      <c r="D547" s="140" t="s">
        <v>704</v>
      </c>
      <c r="E547" s="147"/>
      <c r="F547" s="148" t="s">
        <v>1049</v>
      </c>
      <c r="H547" s="149">
        <v>71.75</v>
      </c>
      <c r="L547" s="146"/>
      <c r="M547" s="150"/>
      <c r="T547" s="151"/>
      <c r="AT547" s="147" t="s">
        <v>704</v>
      </c>
      <c r="AU547" s="147" t="s">
        <v>618</v>
      </c>
      <c r="AV547" s="152" t="s">
        <v>618</v>
      </c>
      <c r="AW547" s="152" t="s">
        <v>667</v>
      </c>
      <c r="AX547" s="152" t="s">
        <v>610</v>
      </c>
      <c r="AY547" s="147" t="s">
        <v>694</v>
      </c>
    </row>
    <row r="548" spans="2:51" s="6" customFormat="1" ht="15.75" customHeight="1">
      <c r="B548" s="139"/>
      <c r="D548" s="140" t="s">
        <v>704</v>
      </c>
      <c r="E548" s="141"/>
      <c r="F548" s="142" t="s">
        <v>743</v>
      </c>
      <c r="H548" s="141"/>
      <c r="L548" s="139"/>
      <c r="M548" s="143"/>
      <c r="T548" s="144"/>
      <c r="AT548" s="141" t="s">
        <v>704</v>
      </c>
      <c r="AU548" s="141" t="s">
        <v>618</v>
      </c>
      <c r="AV548" s="145" t="s">
        <v>561</v>
      </c>
      <c r="AW548" s="145" t="s">
        <v>667</v>
      </c>
      <c r="AX548" s="145" t="s">
        <v>610</v>
      </c>
      <c r="AY548" s="141" t="s">
        <v>694</v>
      </c>
    </row>
    <row r="549" spans="2:51" s="6" customFormat="1" ht="15.75" customHeight="1">
      <c r="B549" s="146"/>
      <c r="D549" s="140" t="s">
        <v>704</v>
      </c>
      <c r="E549" s="147"/>
      <c r="F549" s="148" t="s">
        <v>744</v>
      </c>
      <c r="H549" s="149">
        <v>12</v>
      </c>
      <c r="L549" s="146"/>
      <c r="M549" s="150"/>
      <c r="T549" s="151"/>
      <c r="AT549" s="147" t="s">
        <v>704</v>
      </c>
      <c r="AU549" s="147" t="s">
        <v>618</v>
      </c>
      <c r="AV549" s="152" t="s">
        <v>618</v>
      </c>
      <c r="AW549" s="152" t="s">
        <v>667</v>
      </c>
      <c r="AX549" s="152" t="s">
        <v>610</v>
      </c>
      <c r="AY549" s="147" t="s">
        <v>694</v>
      </c>
    </row>
    <row r="550" spans="2:51" s="6" customFormat="1" ht="15.75" customHeight="1">
      <c r="B550" s="153"/>
      <c r="D550" s="140" t="s">
        <v>704</v>
      </c>
      <c r="E550" s="154"/>
      <c r="F550" s="155" t="s">
        <v>706</v>
      </c>
      <c r="H550" s="156">
        <v>83.75</v>
      </c>
      <c r="L550" s="153"/>
      <c r="M550" s="157"/>
      <c r="T550" s="158"/>
      <c r="AT550" s="154" t="s">
        <v>704</v>
      </c>
      <c r="AU550" s="154" t="s">
        <v>618</v>
      </c>
      <c r="AV550" s="159" t="s">
        <v>700</v>
      </c>
      <c r="AW550" s="159" t="s">
        <v>667</v>
      </c>
      <c r="AX550" s="159" t="s">
        <v>561</v>
      </c>
      <c r="AY550" s="154" t="s">
        <v>694</v>
      </c>
    </row>
    <row r="551" spans="2:65" s="6" customFormat="1" ht="15.75" customHeight="1">
      <c r="B551" s="22"/>
      <c r="C551" s="160" t="s">
        <v>19</v>
      </c>
      <c r="D551" s="160" t="s">
        <v>877</v>
      </c>
      <c r="E551" s="161" t="s">
        <v>20</v>
      </c>
      <c r="F551" s="162" t="s">
        <v>21</v>
      </c>
      <c r="G551" s="163" t="s">
        <v>926</v>
      </c>
      <c r="H551" s="164">
        <v>84.588</v>
      </c>
      <c r="I551" s="165"/>
      <c r="J551" s="166">
        <f>ROUND($I$551*$H$551,2)</f>
        <v>0</v>
      </c>
      <c r="K551" s="162"/>
      <c r="L551" s="167"/>
      <c r="M551" s="168"/>
      <c r="N551" s="169" t="s">
        <v>581</v>
      </c>
      <c r="Q551" s="134">
        <v>0.086</v>
      </c>
      <c r="R551" s="134">
        <f>$Q$551*$H$551</f>
        <v>7.274567999999999</v>
      </c>
      <c r="S551" s="134">
        <v>0</v>
      </c>
      <c r="T551" s="135">
        <f>$S$551*$H$551</f>
        <v>0</v>
      </c>
      <c r="AR551" s="85" t="s">
        <v>745</v>
      </c>
      <c r="AT551" s="85" t="s">
        <v>877</v>
      </c>
      <c r="AU551" s="85" t="s">
        <v>618</v>
      </c>
      <c r="AY551" s="6" t="s">
        <v>694</v>
      </c>
      <c r="BE551" s="136">
        <f>IF($N$551="základní",$J$551,0)</f>
        <v>0</v>
      </c>
      <c r="BF551" s="136">
        <f>IF($N$551="snížená",$J$551,0)</f>
        <v>0</v>
      </c>
      <c r="BG551" s="136">
        <f>IF($N$551="zákl. přenesená",$J$551,0)</f>
        <v>0</v>
      </c>
      <c r="BH551" s="136">
        <f>IF($N$551="sníž. přenesená",$J$551,0)</f>
        <v>0</v>
      </c>
      <c r="BI551" s="136">
        <f>IF($N$551="nulová",$J$551,0)</f>
        <v>0</v>
      </c>
      <c r="BJ551" s="85" t="s">
        <v>561</v>
      </c>
      <c r="BK551" s="136">
        <f>ROUND($I$551*$H$551,2)</f>
        <v>0</v>
      </c>
      <c r="BL551" s="85" t="s">
        <v>700</v>
      </c>
      <c r="BM551" s="85" t="s">
        <v>22</v>
      </c>
    </row>
    <row r="552" spans="2:47" s="6" customFormat="1" ht="27" customHeight="1">
      <c r="B552" s="22"/>
      <c r="D552" s="137" t="s">
        <v>702</v>
      </c>
      <c r="F552" s="138" t="s">
        <v>23</v>
      </c>
      <c r="L552" s="22"/>
      <c r="M552" s="49"/>
      <c r="T552" s="50"/>
      <c r="AT552" s="6" t="s">
        <v>702</v>
      </c>
      <c r="AU552" s="6" t="s">
        <v>618</v>
      </c>
    </row>
    <row r="553" spans="2:51" s="6" customFormat="1" ht="15.75" customHeight="1">
      <c r="B553" s="139"/>
      <c r="D553" s="140" t="s">
        <v>704</v>
      </c>
      <c r="E553" s="141"/>
      <c r="F553" s="142" t="s">
        <v>830</v>
      </c>
      <c r="H553" s="141"/>
      <c r="L553" s="139"/>
      <c r="M553" s="143"/>
      <c r="T553" s="144"/>
      <c r="AT553" s="141" t="s">
        <v>704</v>
      </c>
      <c r="AU553" s="141" t="s">
        <v>618</v>
      </c>
      <c r="AV553" s="145" t="s">
        <v>561</v>
      </c>
      <c r="AW553" s="145" t="s">
        <v>667</v>
      </c>
      <c r="AX553" s="145" t="s">
        <v>610</v>
      </c>
      <c r="AY553" s="141" t="s">
        <v>694</v>
      </c>
    </row>
    <row r="554" spans="2:51" s="6" customFormat="1" ht="15.75" customHeight="1">
      <c r="B554" s="139"/>
      <c r="D554" s="140" t="s">
        <v>704</v>
      </c>
      <c r="E554" s="141"/>
      <c r="F554" s="142" t="s">
        <v>810</v>
      </c>
      <c r="H554" s="141"/>
      <c r="L554" s="139"/>
      <c r="M554" s="143"/>
      <c r="T554" s="144"/>
      <c r="AT554" s="141" t="s">
        <v>704</v>
      </c>
      <c r="AU554" s="141" t="s">
        <v>618</v>
      </c>
      <c r="AV554" s="145" t="s">
        <v>561</v>
      </c>
      <c r="AW554" s="145" t="s">
        <v>667</v>
      </c>
      <c r="AX554" s="145" t="s">
        <v>610</v>
      </c>
      <c r="AY554" s="141" t="s">
        <v>694</v>
      </c>
    </row>
    <row r="555" spans="2:51" s="6" customFormat="1" ht="15.75" customHeight="1">
      <c r="B555" s="146"/>
      <c r="D555" s="140" t="s">
        <v>704</v>
      </c>
      <c r="E555" s="147"/>
      <c r="F555" s="148" t="s">
        <v>1049</v>
      </c>
      <c r="H555" s="149">
        <v>71.75</v>
      </c>
      <c r="L555" s="146"/>
      <c r="M555" s="150"/>
      <c r="T555" s="151"/>
      <c r="AT555" s="147" t="s">
        <v>704</v>
      </c>
      <c r="AU555" s="147" t="s">
        <v>618</v>
      </c>
      <c r="AV555" s="152" t="s">
        <v>618</v>
      </c>
      <c r="AW555" s="152" t="s">
        <v>667</v>
      </c>
      <c r="AX555" s="152" t="s">
        <v>610</v>
      </c>
      <c r="AY555" s="147" t="s">
        <v>694</v>
      </c>
    </row>
    <row r="556" spans="2:51" s="6" customFormat="1" ht="15.75" customHeight="1">
      <c r="B556" s="139"/>
      <c r="D556" s="140" t="s">
        <v>704</v>
      </c>
      <c r="E556" s="141"/>
      <c r="F556" s="142" t="s">
        <v>743</v>
      </c>
      <c r="H556" s="141"/>
      <c r="L556" s="139"/>
      <c r="M556" s="143"/>
      <c r="T556" s="144"/>
      <c r="AT556" s="141" t="s">
        <v>704</v>
      </c>
      <c r="AU556" s="141" t="s">
        <v>618</v>
      </c>
      <c r="AV556" s="145" t="s">
        <v>561</v>
      </c>
      <c r="AW556" s="145" t="s">
        <v>667</v>
      </c>
      <c r="AX556" s="145" t="s">
        <v>610</v>
      </c>
      <c r="AY556" s="141" t="s">
        <v>694</v>
      </c>
    </row>
    <row r="557" spans="2:51" s="6" customFormat="1" ht="15.75" customHeight="1">
      <c r="B557" s="146"/>
      <c r="D557" s="140" t="s">
        <v>704</v>
      </c>
      <c r="E557" s="147"/>
      <c r="F557" s="148" t="s">
        <v>744</v>
      </c>
      <c r="H557" s="149">
        <v>12</v>
      </c>
      <c r="L557" s="146"/>
      <c r="M557" s="150"/>
      <c r="T557" s="151"/>
      <c r="AT557" s="147" t="s">
        <v>704</v>
      </c>
      <c r="AU557" s="147" t="s">
        <v>618</v>
      </c>
      <c r="AV557" s="152" t="s">
        <v>618</v>
      </c>
      <c r="AW557" s="152" t="s">
        <v>667</v>
      </c>
      <c r="AX557" s="152" t="s">
        <v>610</v>
      </c>
      <c r="AY557" s="147" t="s">
        <v>694</v>
      </c>
    </row>
    <row r="558" spans="2:51" s="6" customFormat="1" ht="15.75" customHeight="1">
      <c r="B558" s="153"/>
      <c r="D558" s="140" t="s">
        <v>704</v>
      </c>
      <c r="E558" s="154"/>
      <c r="F558" s="155" t="s">
        <v>706</v>
      </c>
      <c r="H558" s="156">
        <v>83.75</v>
      </c>
      <c r="L558" s="153"/>
      <c r="M558" s="157"/>
      <c r="T558" s="158"/>
      <c r="AT558" s="154" t="s">
        <v>704</v>
      </c>
      <c r="AU558" s="154" t="s">
        <v>618</v>
      </c>
      <c r="AV558" s="159" t="s">
        <v>700</v>
      </c>
      <c r="AW558" s="159" t="s">
        <v>667</v>
      </c>
      <c r="AX558" s="159" t="s">
        <v>561</v>
      </c>
      <c r="AY558" s="154" t="s">
        <v>694</v>
      </c>
    </row>
    <row r="559" spans="2:51" s="6" customFormat="1" ht="15.75" customHeight="1">
      <c r="B559" s="146"/>
      <c r="D559" s="140" t="s">
        <v>704</v>
      </c>
      <c r="F559" s="148" t="s">
        <v>24</v>
      </c>
      <c r="H559" s="149">
        <v>84.588</v>
      </c>
      <c r="L559" s="146"/>
      <c r="M559" s="150"/>
      <c r="T559" s="151"/>
      <c r="AT559" s="147" t="s">
        <v>704</v>
      </c>
      <c r="AU559" s="147" t="s">
        <v>618</v>
      </c>
      <c r="AV559" s="152" t="s">
        <v>618</v>
      </c>
      <c r="AW559" s="152" t="s">
        <v>610</v>
      </c>
      <c r="AX559" s="152" t="s">
        <v>561</v>
      </c>
      <c r="AY559" s="147" t="s">
        <v>694</v>
      </c>
    </row>
    <row r="560" spans="2:65" s="6" customFormat="1" ht="15.75" customHeight="1">
      <c r="B560" s="22"/>
      <c r="C560" s="125" t="s">
        <v>25</v>
      </c>
      <c r="D560" s="125" t="s">
        <v>696</v>
      </c>
      <c r="E560" s="126" t="s">
        <v>26</v>
      </c>
      <c r="F560" s="127" t="s">
        <v>27</v>
      </c>
      <c r="G560" s="128" t="s">
        <v>736</v>
      </c>
      <c r="H560" s="129">
        <v>5.5</v>
      </c>
      <c r="I560" s="130"/>
      <c r="J560" s="131">
        <f>ROUND($I$560*$H$560,2)</f>
        <v>0</v>
      </c>
      <c r="K560" s="127" t="s">
        <v>699</v>
      </c>
      <c r="L560" s="22"/>
      <c r="M560" s="132"/>
      <c r="N560" s="133" t="s">
        <v>581</v>
      </c>
      <c r="Q560" s="134">
        <v>0.1294996</v>
      </c>
      <c r="R560" s="134">
        <f>$Q$560*$H$560</f>
        <v>0.7122478</v>
      </c>
      <c r="S560" s="134">
        <v>0</v>
      </c>
      <c r="T560" s="135">
        <f>$S$560*$H$560</f>
        <v>0</v>
      </c>
      <c r="AR560" s="85" t="s">
        <v>700</v>
      </c>
      <c r="AT560" s="85" t="s">
        <v>696</v>
      </c>
      <c r="AU560" s="85" t="s">
        <v>618</v>
      </c>
      <c r="AY560" s="6" t="s">
        <v>694</v>
      </c>
      <c r="BE560" s="136">
        <f>IF($N$560="základní",$J$560,0)</f>
        <v>0</v>
      </c>
      <c r="BF560" s="136">
        <f>IF($N$560="snížená",$J$560,0)</f>
        <v>0</v>
      </c>
      <c r="BG560" s="136">
        <f>IF($N$560="zákl. přenesená",$J$560,0)</f>
        <v>0</v>
      </c>
      <c r="BH560" s="136">
        <f>IF($N$560="sníž. přenesená",$J$560,0)</f>
        <v>0</v>
      </c>
      <c r="BI560" s="136">
        <f>IF($N$560="nulová",$J$560,0)</f>
        <v>0</v>
      </c>
      <c r="BJ560" s="85" t="s">
        <v>561</v>
      </c>
      <c r="BK560" s="136">
        <f>ROUND($I$560*$H$560,2)</f>
        <v>0</v>
      </c>
      <c r="BL560" s="85" t="s">
        <v>700</v>
      </c>
      <c r="BM560" s="85" t="s">
        <v>28</v>
      </c>
    </row>
    <row r="561" spans="2:47" s="6" customFormat="1" ht="16.5" customHeight="1">
      <c r="B561" s="22"/>
      <c r="D561" s="137" t="s">
        <v>702</v>
      </c>
      <c r="F561" s="138" t="s">
        <v>27</v>
      </c>
      <c r="L561" s="22"/>
      <c r="M561" s="49"/>
      <c r="T561" s="50"/>
      <c r="AT561" s="6" t="s">
        <v>702</v>
      </c>
      <c r="AU561" s="6" t="s">
        <v>618</v>
      </c>
    </row>
    <row r="562" spans="2:51" s="6" customFormat="1" ht="15.75" customHeight="1">
      <c r="B562" s="139"/>
      <c r="D562" s="140" t="s">
        <v>704</v>
      </c>
      <c r="E562" s="141"/>
      <c r="F562" s="142" t="s">
        <v>29</v>
      </c>
      <c r="H562" s="141"/>
      <c r="L562" s="139"/>
      <c r="M562" s="143"/>
      <c r="T562" s="144"/>
      <c r="AT562" s="141" t="s">
        <v>704</v>
      </c>
      <c r="AU562" s="141" t="s">
        <v>618</v>
      </c>
      <c r="AV562" s="145" t="s">
        <v>561</v>
      </c>
      <c r="AW562" s="145" t="s">
        <v>667</v>
      </c>
      <c r="AX562" s="145" t="s">
        <v>610</v>
      </c>
      <c r="AY562" s="141" t="s">
        <v>694</v>
      </c>
    </row>
    <row r="563" spans="2:51" s="6" customFormat="1" ht="15.75" customHeight="1">
      <c r="B563" s="146"/>
      <c r="D563" s="140" t="s">
        <v>704</v>
      </c>
      <c r="E563" s="147"/>
      <c r="F563" s="148" t="s">
        <v>30</v>
      </c>
      <c r="H563" s="149">
        <v>5.5</v>
      </c>
      <c r="L563" s="146"/>
      <c r="M563" s="150"/>
      <c r="T563" s="151"/>
      <c r="AT563" s="147" t="s">
        <v>704</v>
      </c>
      <c r="AU563" s="147" t="s">
        <v>618</v>
      </c>
      <c r="AV563" s="152" t="s">
        <v>618</v>
      </c>
      <c r="AW563" s="152" t="s">
        <v>667</v>
      </c>
      <c r="AX563" s="152" t="s">
        <v>610</v>
      </c>
      <c r="AY563" s="147" t="s">
        <v>694</v>
      </c>
    </row>
    <row r="564" spans="2:51" s="6" customFormat="1" ht="15.75" customHeight="1">
      <c r="B564" s="153"/>
      <c r="D564" s="140" t="s">
        <v>704</v>
      </c>
      <c r="E564" s="154"/>
      <c r="F564" s="155" t="s">
        <v>706</v>
      </c>
      <c r="H564" s="156">
        <v>5.5</v>
      </c>
      <c r="L564" s="153"/>
      <c r="M564" s="157"/>
      <c r="T564" s="158"/>
      <c r="AT564" s="154" t="s">
        <v>704</v>
      </c>
      <c r="AU564" s="154" t="s">
        <v>618</v>
      </c>
      <c r="AV564" s="159" t="s">
        <v>700</v>
      </c>
      <c r="AW564" s="159" t="s">
        <v>667</v>
      </c>
      <c r="AX564" s="159" t="s">
        <v>561</v>
      </c>
      <c r="AY564" s="154" t="s">
        <v>694</v>
      </c>
    </row>
    <row r="565" spans="2:65" s="6" customFormat="1" ht="15.75" customHeight="1">
      <c r="B565" s="22"/>
      <c r="C565" s="160" t="s">
        <v>31</v>
      </c>
      <c r="D565" s="160" t="s">
        <v>877</v>
      </c>
      <c r="E565" s="161" t="s">
        <v>32</v>
      </c>
      <c r="F565" s="162" t="s">
        <v>33</v>
      </c>
      <c r="G565" s="163" t="s">
        <v>926</v>
      </c>
      <c r="H565" s="164">
        <v>5.555</v>
      </c>
      <c r="I565" s="165"/>
      <c r="J565" s="166">
        <f>ROUND($I$565*$H$565,2)</f>
        <v>0</v>
      </c>
      <c r="K565" s="162"/>
      <c r="L565" s="167"/>
      <c r="M565" s="168"/>
      <c r="N565" s="169" t="s">
        <v>581</v>
      </c>
      <c r="Q565" s="134">
        <v>0.039</v>
      </c>
      <c r="R565" s="134">
        <f>$Q$565*$H$565</f>
        <v>0.21664499999999998</v>
      </c>
      <c r="S565" s="134">
        <v>0</v>
      </c>
      <c r="T565" s="135">
        <f>$S$565*$H$565</f>
        <v>0</v>
      </c>
      <c r="AR565" s="85" t="s">
        <v>745</v>
      </c>
      <c r="AT565" s="85" t="s">
        <v>877</v>
      </c>
      <c r="AU565" s="85" t="s">
        <v>618</v>
      </c>
      <c r="AY565" s="6" t="s">
        <v>694</v>
      </c>
      <c r="BE565" s="136">
        <f>IF($N$565="základní",$J$565,0)</f>
        <v>0</v>
      </c>
      <c r="BF565" s="136">
        <f>IF($N$565="snížená",$J$565,0)</f>
        <v>0</v>
      </c>
      <c r="BG565" s="136">
        <f>IF($N$565="zákl. přenesená",$J$565,0)</f>
        <v>0</v>
      </c>
      <c r="BH565" s="136">
        <f>IF($N$565="sníž. přenesená",$J$565,0)</f>
        <v>0</v>
      </c>
      <c r="BI565" s="136">
        <f>IF($N$565="nulová",$J$565,0)</f>
        <v>0</v>
      </c>
      <c r="BJ565" s="85" t="s">
        <v>561</v>
      </c>
      <c r="BK565" s="136">
        <f>ROUND($I$565*$H$565,2)</f>
        <v>0</v>
      </c>
      <c r="BL565" s="85" t="s">
        <v>700</v>
      </c>
      <c r="BM565" s="85" t="s">
        <v>34</v>
      </c>
    </row>
    <row r="566" spans="2:47" s="6" customFormat="1" ht="16.5" customHeight="1">
      <c r="B566" s="22"/>
      <c r="D566" s="137" t="s">
        <v>702</v>
      </c>
      <c r="F566" s="138" t="s">
        <v>33</v>
      </c>
      <c r="L566" s="22"/>
      <c r="M566" s="49"/>
      <c r="T566" s="50"/>
      <c r="AT566" s="6" t="s">
        <v>702</v>
      </c>
      <c r="AU566" s="6" t="s">
        <v>618</v>
      </c>
    </row>
    <row r="567" spans="2:51" s="6" customFormat="1" ht="15.75" customHeight="1">
      <c r="B567" s="139"/>
      <c r="D567" s="140" t="s">
        <v>704</v>
      </c>
      <c r="E567" s="141"/>
      <c r="F567" s="142" t="s">
        <v>741</v>
      </c>
      <c r="H567" s="141"/>
      <c r="L567" s="139"/>
      <c r="M567" s="143"/>
      <c r="T567" s="144"/>
      <c r="AT567" s="141" t="s">
        <v>704</v>
      </c>
      <c r="AU567" s="141" t="s">
        <v>618</v>
      </c>
      <c r="AV567" s="145" t="s">
        <v>561</v>
      </c>
      <c r="AW567" s="145" t="s">
        <v>667</v>
      </c>
      <c r="AX567" s="145" t="s">
        <v>610</v>
      </c>
      <c r="AY567" s="141" t="s">
        <v>694</v>
      </c>
    </row>
    <row r="568" spans="2:51" s="6" customFormat="1" ht="15.75" customHeight="1">
      <c r="B568" s="146"/>
      <c r="D568" s="140" t="s">
        <v>704</v>
      </c>
      <c r="E568" s="147"/>
      <c r="F568" s="148" t="s">
        <v>30</v>
      </c>
      <c r="H568" s="149">
        <v>5.5</v>
      </c>
      <c r="L568" s="146"/>
      <c r="M568" s="150"/>
      <c r="T568" s="151"/>
      <c r="AT568" s="147" t="s">
        <v>704</v>
      </c>
      <c r="AU568" s="147" t="s">
        <v>618</v>
      </c>
      <c r="AV568" s="152" t="s">
        <v>618</v>
      </c>
      <c r="AW568" s="152" t="s">
        <v>667</v>
      </c>
      <c r="AX568" s="152" t="s">
        <v>610</v>
      </c>
      <c r="AY568" s="147" t="s">
        <v>694</v>
      </c>
    </row>
    <row r="569" spans="2:51" s="6" customFormat="1" ht="15.75" customHeight="1">
      <c r="B569" s="153"/>
      <c r="D569" s="140" t="s">
        <v>704</v>
      </c>
      <c r="E569" s="154"/>
      <c r="F569" s="155" t="s">
        <v>706</v>
      </c>
      <c r="H569" s="156">
        <v>5.5</v>
      </c>
      <c r="L569" s="153"/>
      <c r="M569" s="157"/>
      <c r="T569" s="158"/>
      <c r="AT569" s="154" t="s">
        <v>704</v>
      </c>
      <c r="AU569" s="154" t="s">
        <v>618</v>
      </c>
      <c r="AV569" s="159" t="s">
        <v>700</v>
      </c>
      <c r="AW569" s="159" t="s">
        <v>667</v>
      </c>
      <c r="AX569" s="159" t="s">
        <v>561</v>
      </c>
      <c r="AY569" s="154" t="s">
        <v>694</v>
      </c>
    </row>
    <row r="570" spans="2:51" s="6" customFormat="1" ht="15.75" customHeight="1">
      <c r="B570" s="146"/>
      <c r="D570" s="140" t="s">
        <v>704</v>
      </c>
      <c r="F570" s="148" t="s">
        <v>35</v>
      </c>
      <c r="H570" s="149">
        <v>5.555</v>
      </c>
      <c r="L570" s="146"/>
      <c r="M570" s="150"/>
      <c r="T570" s="151"/>
      <c r="AT570" s="147" t="s">
        <v>704</v>
      </c>
      <c r="AU570" s="147" t="s">
        <v>618</v>
      </c>
      <c r="AV570" s="152" t="s">
        <v>618</v>
      </c>
      <c r="AW570" s="152" t="s">
        <v>610</v>
      </c>
      <c r="AX570" s="152" t="s">
        <v>561</v>
      </c>
      <c r="AY570" s="147" t="s">
        <v>694</v>
      </c>
    </row>
    <row r="571" spans="2:65" s="6" customFormat="1" ht="15.75" customHeight="1">
      <c r="B571" s="22"/>
      <c r="C571" s="125" t="s">
        <v>36</v>
      </c>
      <c r="D571" s="125" t="s">
        <v>696</v>
      </c>
      <c r="E571" s="126" t="s">
        <v>37</v>
      </c>
      <c r="F571" s="127" t="s">
        <v>38</v>
      </c>
      <c r="G571" s="128" t="s">
        <v>767</v>
      </c>
      <c r="H571" s="129">
        <v>2.623</v>
      </c>
      <c r="I571" s="130"/>
      <c r="J571" s="131">
        <f>ROUND($I$571*$H$571,2)</f>
        <v>0</v>
      </c>
      <c r="K571" s="127" t="s">
        <v>699</v>
      </c>
      <c r="L571" s="22"/>
      <c r="M571" s="132"/>
      <c r="N571" s="133" t="s">
        <v>581</v>
      </c>
      <c r="Q571" s="134">
        <v>2.25634</v>
      </c>
      <c r="R571" s="134">
        <f>$Q$571*$H$571</f>
        <v>5.91837982</v>
      </c>
      <c r="S571" s="134">
        <v>0</v>
      </c>
      <c r="T571" s="135">
        <f>$S$571*$H$571</f>
        <v>0</v>
      </c>
      <c r="AR571" s="85" t="s">
        <v>700</v>
      </c>
      <c r="AT571" s="85" t="s">
        <v>696</v>
      </c>
      <c r="AU571" s="85" t="s">
        <v>618</v>
      </c>
      <c r="AY571" s="6" t="s">
        <v>694</v>
      </c>
      <c r="BE571" s="136">
        <f>IF($N$571="základní",$J$571,0)</f>
        <v>0</v>
      </c>
      <c r="BF571" s="136">
        <f>IF($N$571="snížená",$J$571,0)</f>
        <v>0</v>
      </c>
      <c r="BG571" s="136">
        <f>IF($N$571="zákl. přenesená",$J$571,0)</f>
        <v>0</v>
      </c>
      <c r="BH571" s="136">
        <f>IF($N$571="sníž. přenesená",$J$571,0)</f>
        <v>0</v>
      </c>
      <c r="BI571" s="136">
        <f>IF($N$571="nulová",$J$571,0)</f>
        <v>0</v>
      </c>
      <c r="BJ571" s="85" t="s">
        <v>561</v>
      </c>
      <c r="BK571" s="136">
        <f>ROUND($I$571*$H$571,2)</f>
        <v>0</v>
      </c>
      <c r="BL571" s="85" t="s">
        <v>700</v>
      </c>
      <c r="BM571" s="85" t="s">
        <v>39</v>
      </c>
    </row>
    <row r="572" spans="2:47" s="6" customFormat="1" ht="16.5" customHeight="1">
      <c r="B572" s="22"/>
      <c r="D572" s="137" t="s">
        <v>702</v>
      </c>
      <c r="F572" s="138" t="s">
        <v>38</v>
      </c>
      <c r="L572" s="22"/>
      <c r="M572" s="49"/>
      <c r="T572" s="50"/>
      <c r="AT572" s="6" t="s">
        <v>702</v>
      </c>
      <c r="AU572" s="6" t="s">
        <v>618</v>
      </c>
    </row>
    <row r="573" spans="2:51" s="6" customFormat="1" ht="15.75" customHeight="1">
      <c r="B573" s="139"/>
      <c r="D573" s="140" t="s">
        <v>704</v>
      </c>
      <c r="E573" s="141"/>
      <c r="F573" s="142" t="s">
        <v>830</v>
      </c>
      <c r="H573" s="141"/>
      <c r="L573" s="139"/>
      <c r="M573" s="143"/>
      <c r="T573" s="144"/>
      <c r="AT573" s="141" t="s">
        <v>704</v>
      </c>
      <c r="AU573" s="141" t="s">
        <v>618</v>
      </c>
      <c r="AV573" s="145" t="s">
        <v>561</v>
      </c>
      <c r="AW573" s="145" t="s">
        <v>667</v>
      </c>
      <c r="AX573" s="145" t="s">
        <v>610</v>
      </c>
      <c r="AY573" s="141" t="s">
        <v>694</v>
      </c>
    </row>
    <row r="574" spans="2:51" s="6" customFormat="1" ht="15.75" customHeight="1">
      <c r="B574" s="139"/>
      <c r="D574" s="140" t="s">
        <v>704</v>
      </c>
      <c r="E574" s="141"/>
      <c r="F574" s="142" t="s">
        <v>910</v>
      </c>
      <c r="H574" s="141"/>
      <c r="L574" s="139"/>
      <c r="M574" s="143"/>
      <c r="T574" s="144"/>
      <c r="AT574" s="141" t="s">
        <v>704</v>
      </c>
      <c r="AU574" s="141" t="s">
        <v>618</v>
      </c>
      <c r="AV574" s="145" t="s">
        <v>561</v>
      </c>
      <c r="AW574" s="145" t="s">
        <v>667</v>
      </c>
      <c r="AX574" s="145" t="s">
        <v>610</v>
      </c>
      <c r="AY574" s="141" t="s">
        <v>694</v>
      </c>
    </row>
    <row r="575" spans="2:51" s="6" customFormat="1" ht="15.75" customHeight="1">
      <c r="B575" s="146"/>
      <c r="D575" s="140" t="s">
        <v>704</v>
      </c>
      <c r="E575" s="147"/>
      <c r="F575" s="148" t="s">
        <v>40</v>
      </c>
      <c r="H575" s="149">
        <v>2.153</v>
      </c>
      <c r="L575" s="146"/>
      <c r="M575" s="150"/>
      <c r="T575" s="151"/>
      <c r="AT575" s="147" t="s">
        <v>704</v>
      </c>
      <c r="AU575" s="147" t="s">
        <v>618</v>
      </c>
      <c r="AV575" s="152" t="s">
        <v>618</v>
      </c>
      <c r="AW575" s="152" t="s">
        <v>667</v>
      </c>
      <c r="AX575" s="152" t="s">
        <v>610</v>
      </c>
      <c r="AY575" s="147" t="s">
        <v>694</v>
      </c>
    </row>
    <row r="576" spans="2:51" s="6" customFormat="1" ht="15.75" customHeight="1">
      <c r="B576" s="139"/>
      <c r="D576" s="140" t="s">
        <v>704</v>
      </c>
      <c r="E576" s="141"/>
      <c r="F576" s="142" t="s">
        <v>41</v>
      </c>
      <c r="H576" s="141"/>
      <c r="L576" s="139"/>
      <c r="M576" s="143"/>
      <c r="T576" s="144"/>
      <c r="AT576" s="141" t="s">
        <v>704</v>
      </c>
      <c r="AU576" s="141" t="s">
        <v>618</v>
      </c>
      <c r="AV576" s="145" t="s">
        <v>561</v>
      </c>
      <c r="AW576" s="145" t="s">
        <v>667</v>
      </c>
      <c r="AX576" s="145" t="s">
        <v>610</v>
      </c>
      <c r="AY576" s="141" t="s">
        <v>694</v>
      </c>
    </row>
    <row r="577" spans="2:51" s="6" customFormat="1" ht="15.75" customHeight="1">
      <c r="B577" s="146"/>
      <c r="D577" s="140" t="s">
        <v>704</v>
      </c>
      <c r="E577" s="147"/>
      <c r="F577" s="148" t="s">
        <v>42</v>
      </c>
      <c r="H577" s="149">
        <v>0.11</v>
      </c>
      <c r="L577" s="146"/>
      <c r="M577" s="150"/>
      <c r="T577" s="151"/>
      <c r="AT577" s="147" t="s">
        <v>704</v>
      </c>
      <c r="AU577" s="147" t="s">
        <v>618</v>
      </c>
      <c r="AV577" s="152" t="s">
        <v>618</v>
      </c>
      <c r="AW577" s="152" t="s">
        <v>667</v>
      </c>
      <c r="AX577" s="152" t="s">
        <v>610</v>
      </c>
      <c r="AY577" s="147" t="s">
        <v>694</v>
      </c>
    </row>
    <row r="578" spans="2:51" s="6" customFormat="1" ht="15.75" customHeight="1">
      <c r="B578" s="139"/>
      <c r="D578" s="140" t="s">
        <v>704</v>
      </c>
      <c r="E578" s="141"/>
      <c r="F578" s="142" t="s">
        <v>743</v>
      </c>
      <c r="H578" s="141"/>
      <c r="L578" s="139"/>
      <c r="M578" s="143"/>
      <c r="T578" s="144"/>
      <c r="AT578" s="141" t="s">
        <v>704</v>
      </c>
      <c r="AU578" s="141" t="s">
        <v>618</v>
      </c>
      <c r="AV578" s="145" t="s">
        <v>561</v>
      </c>
      <c r="AW578" s="145" t="s">
        <v>667</v>
      </c>
      <c r="AX578" s="145" t="s">
        <v>610</v>
      </c>
      <c r="AY578" s="141" t="s">
        <v>694</v>
      </c>
    </row>
    <row r="579" spans="2:51" s="6" customFormat="1" ht="15.75" customHeight="1">
      <c r="B579" s="146"/>
      <c r="D579" s="140" t="s">
        <v>704</v>
      </c>
      <c r="E579" s="147"/>
      <c r="F579" s="148" t="s">
        <v>43</v>
      </c>
      <c r="H579" s="149">
        <v>0.36</v>
      </c>
      <c r="L579" s="146"/>
      <c r="M579" s="150"/>
      <c r="T579" s="151"/>
      <c r="AT579" s="147" t="s">
        <v>704</v>
      </c>
      <c r="AU579" s="147" t="s">
        <v>618</v>
      </c>
      <c r="AV579" s="152" t="s">
        <v>618</v>
      </c>
      <c r="AW579" s="152" t="s">
        <v>667</v>
      </c>
      <c r="AX579" s="152" t="s">
        <v>610</v>
      </c>
      <c r="AY579" s="147" t="s">
        <v>694</v>
      </c>
    </row>
    <row r="580" spans="2:51" s="6" customFormat="1" ht="15.75" customHeight="1">
      <c r="B580" s="153"/>
      <c r="D580" s="140" t="s">
        <v>704</v>
      </c>
      <c r="E580" s="154"/>
      <c r="F580" s="155" t="s">
        <v>706</v>
      </c>
      <c r="H580" s="156">
        <v>2.623</v>
      </c>
      <c r="L580" s="153"/>
      <c r="M580" s="157"/>
      <c r="T580" s="158"/>
      <c r="AT580" s="154" t="s">
        <v>704</v>
      </c>
      <c r="AU580" s="154" t="s">
        <v>618</v>
      </c>
      <c r="AV580" s="159" t="s">
        <v>700</v>
      </c>
      <c r="AW580" s="159" t="s">
        <v>667</v>
      </c>
      <c r="AX580" s="159" t="s">
        <v>561</v>
      </c>
      <c r="AY580" s="154" t="s">
        <v>694</v>
      </c>
    </row>
    <row r="581" spans="2:65" s="6" customFormat="1" ht="15.75" customHeight="1">
      <c r="B581" s="22"/>
      <c r="C581" s="125" t="s">
        <v>44</v>
      </c>
      <c r="D581" s="125" t="s">
        <v>696</v>
      </c>
      <c r="E581" s="126" t="s">
        <v>45</v>
      </c>
      <c r="F581" s="127" t="s">
        <v>46</v>
      </c>
      <c r="G581" s="128" t="s">
        <v>736</v>
      </c>
      <c r="H581" s="129">
        <v>86.25</v>
      </c>
      <c r="I581" s="130"/>
      <c r="J581" s="131">
        <f>ROUND($I$581*$H$581,2)</f>
        <v>0</v>
      </c>
      <c r="K581" s="127" t="s">
        <v>699</v>
      </c>
      <c r="L581" s="22"/>
      <c r="M581" s="132"/>
      <c r="N581" s="133" t="s">
        <v>581</v>
      </c>
      <c r="Q581" s="134">
        <v>0.0004967</v>
      </c>
      <c r="R581" s="134">
        <f>$Q$581*$H$581</f>
        <v>0.042840375</v>
      </c>
      <c r="S581" s="134">
        <v>0</v>
      </c>
      <c r="T581" s="135">
        <f>$S$581*$H$581</f>
        <v>0</v>
      </c>
      <c r="AR581" s="85" t="s">
        <v>700</v>
      </c>
      <c r="AT581" s="85" t="s">
        <v>696</v>
      </c>
      <c r="AU581" s="85" t="s">
        <v>618</v>
      </c>
      <c r="AY581" s="6" t="s">
        <v>694</v>
      </c>
      <c r="BE581" s="136">
        <f>IF($N$581="základní",$J$581,0)</f>
        <v>0</v>
      </c>
      <c r="BF581" s="136">
        <f>IF($N$581="snížená",$J$581,0)</f>
        <v>0</v>
      </c>
      <c r="BG581" s="136">
        <f>IF($N$581="zákl. přenesená",$J$581,0)</f>
        <v>0</v>
      </c>
      <c r="BH581" s="136">
        <f>IF($N$581="sníž. přenesená",$J$581,0)</f>
        <v>0</v>
      </c>
      <c r="BI581" s="136">
        <f>IF($N$581="nulová",$J$581,0)</f>
        <v>0</v>
      </c>
      <c r="BJ581" s="85" t="s">
        <v>561</v>
      </c>
      <c r="BK581" s="136">
        <f>ROUND($I$581*$H$581,2)</f>
        <v>0</v>
      </c>
      <c r="BL581" s="85" t="s">
        <v>700</v>
      </c>
      <c r="BM581" s="85" t="s">
        <v>47</v>
      </c>
    </row>
    <row r="582" spans="2:47" s="6" customFormat="1" ht="16.5" customHeight="1">
      <c r="B582" s="22"/>
      <c r="D582" s="137" t="s">
        <v>702</v>
      </c>
      <c r="F582" s="138" t="s">
        <v>46</v>
      </c>
      <c r="L582" s="22"/>
      <c r="M582" s="49"/>
      <c r="T582" s="50"/>
      <c r="AT582" s="6" t="s">
        <v>702</v>
      </c>
      <c r="AU582" s="6" t="s">
        <v>618</v>
      </c>
    </row>
    <row r="583" spans="2:51" s="6" customFormat="1" ht="15.75" customHeight="1">
      <c r="B583" s="139"/>
      <c r="D583" s="140" t="s">
        <v>704</v>
      </c>
      <c r="E583" s="141"/>
      <c r="F583" s="142" t="s">
        <v>750</v>
      </c>
      <c r="H583" s="141"/>
      <c r="L583" s="139"/>
      <c r="M583" s="143"/>
      <c r="T583" s="144"/>
      <c r="AT583" s="141" t="s">
        <v>704</v>
      </c>
      <c r="AU583" s="141" t="s">
        <v>618</v>
      </c>
      <c r="AV583" s="145" t="s">
        <v>561</v>
      </c>
      <c r="AW583" s="145" t="s">
        <v>667</v>
      </c>
      <c r="AX583" s="145" t="s">
        <v>610</v>
      </c>
      <c r="AY583" s="141" t="s">
        <v>694</v>
      </c>
    </row>
    <row r="584" spans="2:51" s="6" customFormat="1" ht="15.75" customHeight="1">
      <c r="B584" s="139"/>
      <c r="D584" s="140" t="s">
        <v>704</v>
      </c>
      <c r="E584" s="141"/>
      <c r="F584" s="142" t="s">
        <v>721</v>
      </c>
      <c r="H584" s="141"/>
      <c r="L584" s="139"/>
      <c r="M584" s="143"/>
      <c r="T584" s="144"/>
      <c r="AT584" s="141" t="s">
        <v>704</v>
      </c>
      <c r="AU584" s="141" t="s">
        <v>618</v>
      </c>
      <c r="AV584" s="145" t="s">
        <v>561</v>
      </c>
      <c r="AW584" s="145" t="s">
        <v>667</v>
      </c>
      <c r="AX584" s="145" t="s">
        <v>610</v>
      </c>
      <c r="AY584" s="141" t="s">
        <v>694</v>
      </c>
    </row>
    <row r="585" spans="2:51" s="6" customFormat="1" ht="15.75" customHeight="1">
      <c r="B585" s="139"/>
      <c r="D585" s="140" t="s">
        <v>704</v>
      </c>
      <c r="E585" s="141"/>
      <c r="F585" s="142" t="s">
        <v>751</v>
      </c>
      <c r="H585" s="141"/>
      <c r="L585" s="139"/>
      <c r="M585" s="143"/>
      <c r="T585" s="144"/>
      <c r="AT585" s="141" t="s">
        <v>704</v>
      </c>
      <c r="AU585" s="141" t="s">
        <v>618</v>
      </c>
      <c r="AV585" s="145" t="s">
        <v>561</v>
      </c>
      <c r="AW585" s="145" t="s">
        <v>667</v>
      </c>
      <c r="AX585" s="145" t="s">
        <v>610</v>
      </c>
      <c r="AY585" s="141" t="s">
        <v>694</v>
      </c>
    </row>
    <row r="586" spans="2:51" s="6" customFormat="1" ht="15.75" customHeight="1">
      <c r="B586" s="146"/>
      <c r="D586" s="140" t="s">
        <v>704</v>
      </c>
      <c r="E586" s="147"/>
      <c r="F586" s="148" t="s">
        <v>740</v>
      </c>
      <c r="H586" s="149">
        <v>53.75</v>
      </c>
      <c r="L586" s="146"/>
      <c r="M586" s="150"/>
      <c r="T586" s="151"/>
      <c r="AT586" s="147" t="s">
        <v>704</v>
      </c>
      <c r="AU586" s="147" t="s">
        <v>618</v>
      </c>
      <c r="AV586" s="152" t="s">
        <v>618</v>
      </c>
      <c r="AW586" s="152" t="s">
        <v>667</v>
      </c>
      <c r="AX586" s="152" t="s">
        <v>610</v>
      </c>
      <c r="AY586" s="147" t="s">
        <v>694</v>
      </c>
    </row>
    <row r="587" spans="2:51" s="6" customFormat="1" ht="15.75" customHeight="1">
      <c r="B587" s="139"/>
      <c r="D587" s="140" t="s">
        <v>704</v>
      </c>
      <c r="E587" s="141"/>
      <c r="F587" s="142" t="s">
        <v>743</v>
      </c>
      <c r="H587" s="141"/>
      <c r="L587" s="139"/>
      <c r="M587" s="143"/>
      <c r="T587" s="144"/>
      <c r="AT587" s="141" t="s">
        <v>704</v>
      </c>
      <c r="AU587" s="141" t="s">
        <v>618</v>
      </c>
      <c r="AV587" s="145" t="s">
        <v>561</v>
      </c>
      <c r="AW587" s="145" t="s">
        <v>667</v>
      </c>
      <c r="AX587" s="145" t="s">
        <v>610</v>
      </c>
      <c r="AY587" s="141" t="s">
        <v>694</v>
      </c>
    </row>
    <row r="588" spans="2:51" s="6" customFormat="1" ht="15.75" customHeight="1">
      <c r="B588" s="146"/>
      <c r="D588" s="140" t="s">
        <v>704</v>
      </c>
      <c r="E588" s="147"/>
      <c r="F588" s="148" t="s">
        <v>744</v>
      </c>
      <c r="H588" s="149">
        <v>12</v>
      </c>
      <c r="L588" s="146"/>
      <c r="M588" s="150"/>
      <c r="T588" s="151"/>
      <c r="AT588" s="147" t="s">
        <v>704</v>
      </c>
      <c r="AU588" s="147" t="s">
        <v>618</v>
      </c>
      <c r="AV588" s="152" t="s">
        <v>618</v>
      </c>
      <c r="AW588" s="152" t="s">
        <v>667</v>
      </c>
      <c r="AX588" s="152" t="s">
        <v>610</v>
      </c>
      <c r="AY588" s="147" t="s">
        <v>694</v>
      </c>
    </row>
    <row r="589" spans="2:51" s="6" customFormat="1" ht="15.75" customHeight="1">
      <c r="B589" s="139"/>
      <c r="D589" s="140" t="s">
        <v>704</v>
      </c>
      <c r="E589" s="141"/>
      <c r="F589" s="142" t="s">
        <v>711</v>
      </c>
      <c r="H589" s="141"/>
      <c r="L589" s="139"/>
      <c r="M589" s="143"/>
      <c r="T589" s="144"/>
      <c r="AT589" s="141" t="s">
        <v>704</v>
      </c>
      <c r="AU589" s="141" t="s">
        <v>618</v>
      </c>
      <c r="AV589" s="145" t="s">
        <v>561</v>
      </c>
      <c r="AW589" s="145" t="s">
        <v>667</v>
      </c>
      <c r="AX589" s="145" t="s">
        <v>610</v>
      </c>
      <c r="AY589" s="141" t="s">
        <v>694</v>
      </c>
    </row>
    <row r="590" spans="2:51" s="6" customFormat="1" ht="15.75" customHeight="1">
      <c r="B590" s="146"/>
      <c r="D590" s="140" t="s">
        <v>704</v>
      </c>
      <c r="E590" s="147"/>
      <c r="F590" s="148" t="s">
        <v>48</v>
      </c>
      <c r="H590" s="149">
        <v>20.5</v>
      </c>
      <c r="L590" s="146"/>
      <c r="M590" s="150"/>
      <c r="T590" s="151"/>
      <c r="AT590" s="147" t="s">
        <v>704</v>
      </c>
      <c r="AU590" s="147" t="s">
        <v>618</v>
      </c>
      <c r="AV590" s="152" t="s">
        <v>618</v>
      </c>
      <c r="AW590" s="152" t="s">
        <v>667</v>
      </c>
      <c r="AX590" s="152" t="s">
        <v>610</v>
      </c>
      <c r="AY590" s="147" t="s">
        <v>694</v>
      </c>
    </row>
    <row r="591" spans="2:51" s="6" customFormat="1" ht="15.75" customHeight="1">
      <c r="B591" s="153"/>
      <c r="D591" s="140" t="s">
        <v>704</v>
      </c>
      <c r="E591" s="154"/>
      <c r="F591" s="155" t="s">
        <v>706</v>
      </c>
      <c r="H591" s="156">
        <v>86.25</v>
      </c>
      <c r="L591" s="153"/>
      <c r="M591" s="157"/>
      <c r="T591" s="158"/>
      <c r="AT591" s="154" t="s">
        <v>704</v>
      </c>
      <c r="AU591" s="154" t="s">
        <v>618</v>
      </c>
      <c r="AV591" s="159" t="s">
        <v>700</v>
      </c>
      <c r="AW591" s="159" t="s">
        <v>667</v>
      </c>
      <c r="AX591" s="159" t="s">
        <v>561</v>
      </c>
      <c r="AY591" s="154" t="s">
        <v>694</v>
      </c>
    </row>
    <row r="592" spans="2:65" s="6" customFormat="1" ht="15.75" customHeight="1">
      <c r="B592" s="22"/>
      <c r="C592" s="125" t="s">
        <v>49</v>
      </c>
      <c r="D592" s="125" t="s">
        <v>696</v>
      </c>
      <c r="E592" s="126" t="s">
        <v>50</v>
      </c>
      <c r="F592" s="127" t="s">
        <v>51</v>
      </c>
      <c r="G592" s="128" t="s">
        <v>639</v>
      </c>
      <c r="H592" s="129">
        <v>23.94</v>
      </c>
      <c r="I592" s="130"/>
      <c r="J592" s="131">
        <f>ROUND($I$592*$H$592,2)</f>
        <v>0</v>
      </c>
      <c r="K592" s="127" t="s">
        <v>699</v>
      </c>
      <c r="L592" s="22"/>
      <c r="M592" s="132"/>
      <c r="N592" s="133" t="s">
        <v>581</v>
      </c>
      <c r="Q592" s="134">
        <v>0.0006875</v>
      </c>
      <c r="R592" s="134">
        <f>$Q$592*$H$592</f>
        <v>0.01645875</v>
      </c>
      <c r="S592" s="134">
        <v>0</v>
      </c>
      <c r="T592" s="135">
        <f>$S$592*$H$592</f>
        <v>0</v>
      </c>
      <c r="AR592" s="85" t="s">
        <v>700</v>
      </c>
      <c r="AT592" s="85" t="s">
        <v>696</v>
      </c>
      <c r="AU592" s="85" t="s">
        <v>618</v>
      </c>
      <c r="AY592" s="6" t="s">
        <v>694</v>
      </c>
      <c r="BE592" s="136">
        <f>IF($N$592="základní",$J$592,0)</f>
        <v>0</v>
      </c>
      <c r="BF592" s="136">
        <f>IF($N$592="snížená",$J$592,0)</f>
        <v>0</v>
      </c>
      <c r="BG592" s="136">
        <f>IF($N$592="zákl. přenesená",$J$592,0)</f>
        <v>0</v>
      </c>
      <c r="BH592" s="136">
        <f>IF($N$592="sníž. přenesená",$J$592,0)</f>
        <v>0</v>
      </c>
      <c r="BI592" s="136">
        <f>IF($N$592="nulová",$J$592,0)</f>
        <v>0</v>
      </c>
      <c r="BJ592" s="85" t="s">
        <v>561</v>
      </c>
      <c r="BK592" s="136">
        <f>ROUND($I$592*$H$592,2)</f>
        <v>0</v>
      </c>
      <c r="BL592" s="85" t="s">
        <v>700</v>
      </c>
      <c r="BM592" s="85" t="s">
        <v>52</v>
      </c>
    </row>
    <row r="593" spans="2:47" s="6" customFormat="1" ht="16.5" customHeight="1">
      <c r="B593" s="22"/>
      <c r="D593" s="137" t="s">
        <v>702</v>
      </c>
      <c r="F593" s="138" t="s">
        <v>53</v>
      </c>
      <c r="L593" s="22"/>
      <c r="M593" s="49"/>
      <c r="T593" s="50"/>
      <c r="AT593" s="6" t="s">
        <v>702</v>
      </c>
      <c r="AU593" s="6" t="s">
        <v>618</v>
      </c>
    </row>
    <row r="594" spans="2:51" s="6" customFormat="1" ht="15.75" customHeight="1">
      <c r="B594" s="139"/>
      <c r="D594" s="140" t="s">
        <v>704</v>
      </c>
      <c r="E594" s="141"/>
      <c r="F594" s="142" t="s">
        <v>711</v>
      </c>
      <c r="H594" s="141"/>
      <c r="L594" s="139"/>
      <c r="M594" s="143"/>
      <c r="T594" s="144"/>
      <c r="AT594" s="141" t="s">
        <v>704</v>
      </c>
      <c r="AU594" s="141" t="s">
        <v>618</v>
      </c>
      <c r="AV594" s="145" t="s">
        <v>561</v>
      </c>
      <c r="AW594" s="145" t="s">
        <v>667</v>
      </c>
      <c r="AX594" s="145" t="s">
        <v>610</v>
      </c>
      <c r="AY594" s="141" t="s">
        <v>694</v>
      </c>
    </row>
    <row r="595" spans="2:51" s="6" customFormat="1" ht="15.75" customHeight="1">
      <c r="B595" s="146"/>
      <c r="D595" s="140" t="s">
        <v>704</v>
      </c>
      <c r="E595" s="147"/>
      <c r="F595" s="148" t="s">
        <v>655</v>
      </c>
      <c r="H595" s="149">
        <v>23.94</v>
      </c>
      <c r="L595" s="146"/>
      <c r="M595" s="150"/>
      <c r="T595" s="151"/>
      <c r="AT595" s="147" t="s">
        <v>704</v>
      </c>
      <c r="AU595" s="147" t="s">
        <v>618</v>
      </c>
      <c r="AV595" s="152" t="s">
        <v>618</v>
      </c>
      <c r="AW595" s="152" t="s">
        <v>667</v>
      </c>
      <c r="AX595" s="152" t="s">
        <v>610</v>
      </c>
      <c r="AY595" s="147" t="s">
        <v>694</v>
      </c>
    </row>
    <row r="596" spans="2:51" s="6" customFormat="1" ht="15.75" customHeight="1">
      <c r="B596" s="153"/>
      <c r="D596" s="140" t="s">
        <v>704</v>
      </c>
      <c r="E596" s="154"/>
      <c r="F596" s="155" t="s">
        <v>706</v>
      </c>
      <c r="H596" s="156">
        <v>23.94</v>
      </c>
      <c r="L596" s="153"/>
      <c r="M596" s="157"/>
      <c r="T596" s="158"/>
      <c r="AT596" s="154" t="s">
        <v>704</v>
      </c>
      <c r="AU596" s="154" t="s">
        <v>618</v>
      </c>
      <c r="AV596" s="159" t="s">
        <v>700</v>
      </c>
      <c r="AW596" s="159" t="s">
        <v>667</v>
      </c>
      <c r="AX596" s="159" t="s">
        <v>561</v>
      </c>
      <c r="AY596" s="154" t="s">
        <v>694</v>
      </c>
    </row>
    <row r="597" spans="2:65" s="6" customFormat="1" ht="15.75" customHeight="1">
      <c r="B597" s="22"/>
      <c r="C597" s="125" t="s">
        <v>54</v>
      </c>
      <c r="D597" s="125" t="s">
        <v>696</v>
      </c>
      <c r="E597" s="126" t="s">
        <v>55</v>
      </c>
      <c r="F597" s="127" t="s">
        <v>56</v>
      </c>
      <c r="G597" s="128" t="s">
        <v>736</v>
      </c>
      <c r="H597" s="129">
        <v>86.25</v>
      </c>
      <c r="I597" s="130"/>
      <c r="J597" s="131">
        <f>ROUND($I$597*$H$597,2)</f>
        <v>0</v>
      </c>
      <c r="K597" s="127" t="s">
        <v>699</v>
      </c>
      <c r="L597" s="22"/>
      <c r="M597" s="132"/>
      <c r="N597" s="133" t="s">
        <v>581</v>
      </c>
      <c r="Q597" s="134">
        <v>1.645E-06</v>
      </c>
      <c r="R597" s="134">
        <f>$Q$597*$H$597</f>
        <v>0.00014188124999999998</v>
      </c>
      <c r="S597" s="134">
        <v>0</v>
      </c>
      <c r="T597" s="135">
        <f>$S$597*$H$597</f>
        <v>0</v>
      </c>
      <c r="AR597" s="85" t="s">
        <v>700</v>
      </c>
      <c r="AT597" s="85" t="s">
        <v>696</v>
      </c>
      <c r="AU597" s="85" t="s">
        <v>618</v>
      </c>
      <c r="AY597" s="6" t="s">
        <v>694</v>
      </c>
      <c r="BE597" s="136">
        <f>IF($N$597="základní",$J$597,0)</f>
        <v>0</v>
      </c>
      <c r="BF597" s="136">
        <f>IF($N$597="snížená",$J$597,0)</f>
        <v>0</v>
      </c>
      <c r="BG597" s="136">
        <f>IF($N$597="zákl. přenesená",$J$597,0)</f>
        <v>0</v>
      </c>
      <c r="BH597" s="136">
        <f>IF($N$597="sníž. přenesená",$J$597,0)</f>
        <v>0</v>
      </c>
      <c r="BI597" s="136">
        <f>IF($N$597="nulová",$J$597,0)</f>
        <v>0</v>
      </c>
      <c r="BJ597" s="85" t="s">
        <v>561</v>
      </c>
      <c r="BK597" s="136">
        <f>ROUND($I$597*$H$597,2)</f>
        <v>0</v>
      </c>
      <c r="BL597" s="85" t="s">
        <v>700</v>
      </c>
      <c r="BM597" s="85" t="s">
        <v>57</v>
      </c>
    </row>
    <row r="598" spans="2:47" s="6" customFormat="1" ht="16.5" customHeight="1">
      <c r="B598" s="22"/>
      <c r="D598" s="137" t="s">
        <v>702</v>
      </c>
      <c r="F598" s="138" t="s">
        <v>56</v>
      </c>
      <c r="L598" s="22"/>
      <c r="M598" s="49"/>
      <c r="T598" s="50"/>
      <c r="AT598" s="6" t="s">
        <v>702</v>
      </c>
      <c r="AU598" s="6" t="s">
        <v>618</v>
      </c>
    </row>
    <row r="599" spans="2:51" s="6" customFormat="1" ht="15.75" customHeight="1">
      <c r="B599" s="139"/>
      <c r="D599" s="140" t="s">
        <v>704</v>
      </c>
      <c r="E599" s="141"/>
      <c r="F599" s="142" t="s">
        <v>750</v>
      </c>
      <c r="H599" s="141"/>
      <c r="L599" s="139"/>
      <c r="M599" s="143"/>
      <c r="T599" s="144"/>
      <c r="AT599" s="141" t="s">
        <v>704</v>
      </c>
      <c r="AU599" s="141" t="s">
        <v>618</v>
      </c>
      <c r="AV599" s="145" t="s">
        <v>561</v>
      </c>
      <c r="AW599" s="145" t="s">
        <v>667</v>
      </c>
      <c r="AX599" s="145" t="s">
        <v>610</v>
      </c>
      <c r="AY599" s="141" t="s">
        <v>694</v>
      </c>
    </row>
    <row r="600" spans="2:51" s="6" customFormat="1" ht="15.75" customHeight="1">
      <c r="B600" s="139"/>
      <c r="D600" s="140" t="s">
        <v>704</v>
      </c>
      <c r="E600" s="141"/>
      <c r="F600" s="142" t="s">
        <v>721</v>
      </c>
      <c r="H600" s="141"/>
      <c r="L600" s="139"/>
      <c r="M600" s="143"/>
      <c r="T600" s="144"/>
      <c r="AT600" s="141" t="s">
        <v>704</v>
      </c>
      <c r="AU600" s="141" t="s">
        <v>618</v>
      </c>
      <c r="AV600" s="145" t="s">
        <v>561</v>
      </c>
      <c r="AW600" s="145" t="s">
        <v>667</v>
      </c>
      <c r="AX600" s="145" t="s">
        <v>610</v>
      </c>
      <c r="AY600" s="141" t="s">
        <v>694</v>
      </c>
    </row>
    <row r="601" spans="2:51" s="6" customFormat="1" ht="15.75" customHeight="1">
      <c r="B601" s="139"/>
      <c r="D601" s="140" t="s">
        <v>704</v>
      </c>
      <c r="E601" s="141"/>
      <c r="F601" s="142" t="s">
        <v>751</v>
      </c>
      <c r="H601" s="141"/>
      <c r="L601" s="139"/>
      <c r="M601" s="143"/>
      <c r="T601" s="144"/>
      <c r="AT601" s="141" t="s">
        <v>704</v>
      </c>
      <c r="AU601" s="141" t="s">
        <v>618</v>
      </c>
      <c r="AV601" s="145" t="s">
        <v>561</v>
      </c>
      <c r="AW601" s="145" t="s">
        <v>667</v>
      </c>
      <c r="AX601" s="145" t="s">
        <v>610</v>
      </c>
      <c r="AY601" s="141" t="s">
        <v>694</v>
      </c>
    </row>
    <row r="602" spans="2:51" s="6" customFormat="1" ht="15.75" customHeight="1">
      <c r="B602" s="146"/>
      <c r="D602" s="140" t="s">
        <v>704</v>
      </c>
      <c r="E602" s="147"/>
      <c r="F602" s="148" t="s">
        <v>740</v>
      </c>
      <c r="H602" s="149">
        <v>53.75</v>
      </c>
      <c r="L602" s="146"/>
      <c r="M602" s="150"/>
      <c r="T602" s="151"/>
      <c r="AT602" s="147" t="s">
        <v>704</v>
      </c>
      <c r="AU602" s="147" t="s">
        <v>618</v>
      </c>
      <c r="AV602" s="152" t="s">
        <v>618</v>
      </c>
      <c r="AW602" s="152" t="s">
        <v>667</v>
      </c>
      <c r="AX602" s="152" t="s">
        <v>610</v>
      </c>
      <c r="AY602" s="147" t="s">
        <v>694</v>
      </c>
    </row>
    <row r="603" spans="2:51" s="6" customFormat="1" ht="15.75" customHeight="1">
      <c r="B603" s="139"/>
      <c r="D603" s="140" t="s">
        <v>704</v>
      </c>
      <c r="E603" s="141"/>
      <c r="F603" s="142" t="s">
        <v>743</v>
      </c>
      <c r="H603" s="141"/>
      <c r="L603" s="139"/>
      <c r="M603" s="143"/>
      <c r="T603" s="144"/>
      <c r="AT603" s="141" t="s">
        <v>704</v>
      </c>
      <c r="AU603" s="141" t="s">
        <v>618</v>
      </c>
      <c r="AV603" s="145" t="s">
        <v>561</v>
      </c>
      <c r="AW603" s="145" t="s">
        <v>667</v>
      </c>
      <c r="AX603" s="145" t="s">
        <v>610</v>
      </c>
      <c r="AY603" s="141" t="s">
        <v>694</v>
      </c>
    </row>
    <row r="604" spans="2:51" s="6" customFormat="1" ht="15.75" customHeight="1">
      <c r="B604" s="146"/>
      <c r="D604" s="140" t="s">
        <v>704</v>
      </c>
      <c r="E604" s="147"/>
      <c r="F604" s="148" t="s">
        <v>744</v>
      </c>
      <c r="H604" s="149">
        <v>12</v>
      </c>
      <c r="L604" s="146"/>
      <c r="M604" s="150"/>
      <c r="T604" s="151"/>
      <c r="AT604" s="147" t="s">
        <v>704</v>
      </c>
      <c r="AU604" s="147" t="s">
        <v>618</v>
      </c>
      <c r="AV604" s="152" t="s">
        <v>618</v>
      </c>
      <c r="AW604" s="152" t="s">
        <v>667</v>
      </c>
      <c r="AX604" s="152" t="s">
        <v>610</v>
      </c>
      <c r="AY604" s="147" t="s">
        <v>694</v>
      </c>
    </row>
    <row r="605" spans="2:51" s="6" customFormat="1" ht="15.75" customHeight="1">
      <c r="B605" s="139"/>
      <c r="D605" s="140" t="s">
        <v>704</v>
      </c>
      <c r="E605" s="141"/>
      <c r="F605" s="142" t="s">
        <v>711</v>
      </c>
      <c r="H605" s="141"/>
      <c r="L605" s="139"/>
      <c r="M605" s="143"/>
      <c r="T605" s="144"/>
      <c r="AT605" s="141" t="s">
        <v>704</v>
      </c>
      <c r="AU605" s="141" t="s">
        <v>618</v>
      </c>
      <c r="AV605" s="145" t="s">
        <v>561</v>
      </c>
      <c r="AW605" s="145" t="s">
        <v>667</v>
      </c>
      <c r="AX605" s="145" t="s">
        <v>610</v>
      </c>
      <c r="AY605" s="141" t="s">
        <v>694</v>
      </c>
    </row>
    <row r="606" spans="2:51" s="6" customFormat="1" ht="15.75" customHeight="1">
      <c r="B606" s="146"/>
      <c r="D606" s="140" t="s">
        <v>704</v>
      </c>
      <c r="E606" s="147"/>
      <c r="F606" s="148" t="s">
        <v>48</v>
      </c>
      <c r="H606" s="149">
        <v>20.5</v>
      </c>
      <c r="L606" s="146"/>
      <c r="M606" s="150"/>
      <c r="T606" s="151"/>
      <c r="AT606" s="147" t="s">
        <v>704</v>
      </c>
      <c r="AU606" s="147" t="s">
        <v>618</v>
      </c>
      <c r="AV606" s="152" t="s">
        <v>618</v>
      </c>
      <c r="AW606" s="152" t="s">
        <v>667</v>
      </c>
      <c r="AX606" s="152" t="s">
        <v>610</v>
      </c>
      <c r="AY606" s="147" t="s">
        <v>694</v>
      </c>
    </row>
    <row r="607" spans="2:51" s="6" customFormat="1" ht="15.75" customHeight="1">
      <c r="B607" s="153"/>
      <c r="D607" s="140" t="s">
        <v>704</v>
      </c>
      <c r="E607" s="154"/>
      <c r="F607" s="155" t="s">
        <v>706</v>
      </c>
      <c r="H607" s="156">
        <v>86.25</v>
      </c>
      <c r="L607" s="153"/>
      <c r="M607" s="157"/>
      <c r="T607" s="158"/>
      <c r="AT607" s="154" t="s">
        <v>704</v>
      </c>
      <c r="AU607" s="154" t="s">
        <v>618</v>
      </c>
      <c r="AV607" s="159" t="s">
        <v>700</v>
      </c>
      <c r="AW607" s="159" t="s">
        <v>667</v>
      </c>
      <c r="AX607" s="159" t="s">
        <v>561</v>
      </c>
      <c r="AY607" s="154" t="s">
        <v>694</v>
      </c>
    </row>
    <row r="608" spans="2:65" s="6" customFormat="1" ht="15.75" customHeight="1">
      <c r="B608" s="22"/>
      <c r="C608" s="125" t="s">
        <v>58</v>
      </c>
      <c r="D608" s="125" t="s">
        <v>696</v>
      </c>
      <c r="E608" s="126" t="s">
        <v>59</v>
      </c>
      <c r="F608" s="127" t="s">
        <v>60</v>
      </c>
      <c r="G608" s="128" t="s">
        <v>639</v>
      </c>
      <c r="H608" s="129">
        <v>7.89</v>
      </c>
      <c r="I608" s="130"/>
      <c r="J608" s="131">
        <f>ROUND($I$608*$H$608,2)</f>
        <v>0</v>
      </c>
      <c r="K608" s="127" t="s">
        <v>699</v>
      </c>
      <c r="L608" s="22"/>
      <c r="M608" s="132"/>
      <c r="N608" s="133" t="s">
        <v>581</v>
      </c>
      <c r="Q608" s="134">
        <v>0</v>
      </c>
      <c r="R608" s="134">
        <f>$Q$608*$H$608</f>
        <v>0</v>
      </c>
      <c r="S608" s="134">
        <v>0</v>
      </c>
      <c r="T608" s="135">
        <f>$S$608*$H$608</f>
        <v>0</v>
      </c>
      <c r="AR608" s="85" t="s">
        <v>700</v>
      </c>
      <c r="AT608" s="85" t="s">
        <v>696</v>
      </c>
      <c r="AU608" s="85" t="s">
        <v>618</v>
      </c>
      <c r="AY608" s="6" t="s">
        <v>694</v>
      </c>
      <c r="BE608" s="136">
        <f>IF($N$608="základní",$J$608,0)</f>
        <v>0</v>
      </c>
      <c r="BF608" s="136">
        <f>IF($N$608="snížená",$J$608,0)</f>
        <v>0</v>
      </c>
      <c r="BG608" s="136">
        <f>IF($N$608="zákl. přenesená",$J$608,0)</f>
        <v>0</v>
      </c>
      <c r="BH608" s="136">
        <f>IF($N$608="sníž. přenesená",$J$608,0)</f>
        <v>0</v>
      </c>
      <c r="BI608" s="136">
        <f>IF($N$608="nulová",$J$608,0)</f>
        <v>0</v>
      </c>
      <c r="BJ608" s="85" t="s">
        <v>561</v>
      </c>
      <c r="BK608" s="136">
        <f>ROUND($I$608*$H$608,2)</f>
        <v>0</v>
      </c>
      <c r="BL608" s="85" t="s">
        <v>700</v>
      </c>
      <c r="BM608" s="85" t="s">
        <v>61</v>
      </c>
    </row>
    <row r="609" spans="2:47" s="6" customFormat="1" ht="38.25" customHeight="1">
      <c r="B609" s="22"/>
      <c r="D609" s="137" t="s">
        <v>702</v>
      </c>
      <c r="F609" s="138" t="s">
        <v>62</v>
      </c>
      <c r="L609" s="22"/>
      <c r="M609" s="49"/>
      <c r="T609" s="50"/>
      <c r="AT609" s="6" t="s">
        <v>702</v>
      </c>
      <c r="AU609" s="6" t="s">
        <v>618</v>
      </c>
    </row>
    <row r="610" spans="2:51" s="6" customFormat="1" ht="15.75" customHeight="1">
      <c r="B610" s="139"/>
      <c r="D610" s="140" t="s">
        <v>704</v>
      </c>
      <c r="E610" s="141"/>
      <c r="F610" s="142" t="s">
        <v>750</v>
      </c>
      <c r="H610" s="141"/>
      <c r="L610" s="139"/>
      <c r="M610" s="143"/>
      <c r="T610" s="144"/>
      <c r="AT610" s="141" t="s">
        <v>704</v>
      </c>
      <c r="AU610" s="141" t="s">
        <v>618</v>
      </c>
      <c r="AV610" s="145" t="s">
        <v>561</v>
      </c>
      <c r="AW610" s="145" t="s">
        <v>667</v>
      </c>
      <c r="AX610" s="145" t="s">
        <v>610</v>
      </c>
      <c r="AY610" s="141" t="s">
        <v>694</v>
      </c>
    </row>
    <row r="611" spans="2:51" s="6" customFormat="1" ht="15.75" customHeight="1">
      <c r="B611" s="139"/>
      <c r="D611" s="140" t="s">
        <v>704</v>
      </c>
      <c r="E611" s="141"/>
      <c r="F611" s="142" t="s">
        <v>721</v>
      </c>
      <c r="H611" s="141"/>
      <c r="L611" s="139"/>
      <c r="M611" s="143"/>
      <c r="T611" s="144"/>
      <c r="AT611" s="141" t="s">
        <v>704</v>
      </c>
      <c r="AU611" s="141" t="s">
        <v>618</v>
      </c>
      <c r="AV611" s="145" t="s">
        <v>561</v>
      </c>
      <c r="AW611" s="145" t="s">
        <v>667</v>
      </c>
      <c r="AX611" s="145" t="s">
        <v>610</v>
      </c>
      <c r="AY611" s="141" t="s">
        <v>694</v>
      </c>
    </row>
    <row r="612" spans="2:51" s="6" customFormat="1" ht="15.75" customHeight="1">
      <c r="B612" s="139"/>
      <c r="D612" s="140" t="s">
        <v>704</v>
      </c>
      <c r="E612" s="141"/>
      <c r="F612" s="142" t="s">
        <v>751</v>
      </c>
      <c r="H612" s="141"/>
      <c r="L612" s="139"/>
      <c r="M612" s="143"/>
      <c r="T612" s="144"/>
      <c r="AT612" s="141" t="s">
        <v>704</v>
      </c>
      <c r="AU612" s="141" t="s">
        <v>618</v>
      </c>
      <c r="AV612" s="145" t="s">
        <v>561</v>
      </c>
      <c r="AW612" s="145" t="s">
        <v>667</v>
      </c>
      <c r="AX612" s="145" t="s">
        <v>610</v>
      </c>
      <c r="AY612" s="141" t="s">
        <v>694</v>
      </c>
    </row>
    <row r="613" spans="2:51" s="6" customFormat="1" ht="15.75" customHeight="1">
      <c r="B613" s="146"/>
      <c r="D613" s="140" t="s">
        <v>704</v>
      </c>
      <c r="E613" s="147"/>
      <c r="F613" s="148" t="s">
        <v>63</v>
      </c>
      <c r="H613" s="149">
        <v>6.45</v>
      </c>
      <c r="L613" s="146"/>
      <c r="M613" s="150"/>
      <c r="T613" s="151"/>
      <c r="AT613" s="147" t="s">
        <v>704</v>
      </c>
      <c r="AU613" s="147" t="s">
        <v>618</v>
      </c>
      <c r="AV613" s="152" t="s">
        <v>618</v>
      </c>
      <c r="AW613" s="152" t="s">
        <v>667</v>
      </c>
      <c r="AX613" s="152" t="s">
        <v>610</v>
      </c>
      <c r="AY613" s="147" t="s">
        <v>694</v>
      </c>
    </row>
    <row r="614" spans="2:51" s="6" customFormat="1" ht="15.75" customHeight="1">
      <c r="B614" s="139"/>
      <c r="D614" s="140" t="s">
        <v>704</v>
      </c>
      <c r="E614" s="141"/>
      <c r="F614" s="142" t="s">
        <v>743</v>
      </c>
      <c r="H614" s="141"/>
      <c r="L614" s="139"/>
      <c r="M614" s="143"/>
      <c r="T614" s="144"/>
      <c r="AT614" s="141" t="s">
        <v>704</v>
      </c>
      <c r="AU614" s="141" t="s">
        <v>618</v>
      </c>
      <c r="AV614" s="145" t="s">
        <v>561</v>
      </c>
      <c r="AW614" s="145" t="s">
        <v>667</v>
      </c>
      <c r="AX614" s="145" t="s">
        <v>610</v>
      </c>
      <c r="AY614" s="141" t="s">
        <v>694</v>
      </c>
    </row>
    <row r="615" spans="2:51" s="6" customFormat="1" ht="15.75" customHeight="1">
      <c r="B615" s="146"/>
      <c r="D615" s="140" t="s">
        <v>704</v>
      </c>
      <c r="E615" s="147"/>
      <c r="F615" s="148" t="s">
        <v>64</v>
      </c>
      <c r="H615" s="149">
        <v>1.44</v>
      </c>
      <c r="L615" s="146"/>
      <c r="M615" s="150"/>
      <c r="T615" s="151"/>
      <c r="AT615" s="147" t="s">
        <v>704</v>
      </c>
      <c r="AU615" s="147" t="s">
        <v>618</v>
      </c>
      <c r="AV615" s="152" t="s">
        <v>618</v>
      </c>
      <c r="AW615" s="152" t="s">
        <v>667</v>
      </c>
      <c r="AX615" s="152" t="s">
        <v>610</v>
      </c>
      <c r="AY615" s="147" t="s">
        <v>694</v>
      </c>
    </row>
    <row r="616" spans="2:51" s="6" customFormat="1" ht="15.75" customHeight="1">
      <c r="B616" s="153"/>
      <c r="D616" s="140" t="s">
        <v>704</v>
      </c>
      <c r="E616" s="154"/>
      <c r="F616" s="155" t="s">
        <v>706</v>
      </c>
      <c r="H616" s="156">
        <v>7.89</v>
      </c>
      <c r="L616" s="153"/>
      <c r="M616" s="157"/>
      <c r="T616" s="158"/>
      <c r="AT616" s="154" t="s">
        <v>704</v>
      </c>
      <c r="AU616" s="154" t="s">
        <v>618</v>
      </c>
      <c r="AV616" s="159" t="s">
        <v>700</v>
      </c>
      <c r="AW616" s="159" t="s">
        <v>667</v>
      </c>
      <c r="AX616" s="159" t="s">
        <v>561</v>
      </c>
      <c r="AY616" s="154" t="s">
        <v>694</v>
      </c>
    </row>
    <row r="617" spans="2:63" s="114" customFormat="1" ht="23.25" customHeight="1">
      <c r="B617" s="115"/>
      <c r="D617" s="116" t="s">
        <v>609</v>
      </c>
      <c r="E617" s="123" t="s">
        <v>65</v>
      </c>
      <c r="F617" s="123" t="s">
        <v>66</v>
      </c>
      <c r="J617" s="124">
        <f>$BK$617</f>
        <v>0</v>
      </c>
      <c r="L617" s="115"/>
      <c r="M617" s="119"/>
      <c r="P617" s="120">
        <f>SUM($P$618:$P$639)</f>
        <v>0</v>
      </c>
      <c r="R617" s="120">
        <f>SUM($R$618:$R$639)</f>
        <v>0</v>
      </c>
      <c r="T617" s="121">
        <f>SUM($T$618:$T$639)</f>
        <v>0</v>
      </c>
      <c r="AR617" s="116" t="s">
        <v>561</v>
      </c>
      <c r="AT617" s="116" t="s">
        <v>609</v>
      </c>
      <c r="AU617" s="116" t="s">
        <v>618</v>
      </c>
      <c r="AY617" s="116" t="s">
        <v>694</v>
      </c>
      <c r="BK617" s="122">
        <f>SUM($BK$618:$BK$639)</f>
        <v>0</v>
      </c>
    </row>
    <row r="618" spans="2:65" s="6" customFormat="1" ht="15.75" customHeight="1">
      <c r="B618" s="22"/>
      <c r="C618" s="125" t="s">
        <v>67</v>
      </c>
      <c r="D618" s="125" t="s">
        <v>696</v>
      </c>
      <c r="E618" s="126" t="s">
        <v>68</v>
      </c>
      <c r="F618" s="127" t="s">
        <v>69</v>
      </c>
      <c r="G618" s="128" t="s">
        <v>801</v>
      </c>
      <c r="H618" s="129">
        <v>110.512</v>
      </c>
      <c r="I618" s="130"/>
      <c r="J618" s="131">
        <f>ROUND($I$618*$H$618,2)</f>
        <v>0</v>
      </c>
      <c r="K618" s="127" t="s">
        <v>699</v>
      </c>
      <c r="L618" s="22"/>
      <c r="M618" s="132"/>
      <c r="N618" s="133" t="s">
        <v>581</v>
      </c>
      <c r="Q618" s="134">
        <v>0</v>
      </c>
      <c r="R618" s="134">
        <f>$Q$618*$H$618</f>
        <v>0</v>
      </c>
      <c r="S618" s="134">
        <v>0</v>
      </c>
      <c r="T618" s="135">
        <f>$S$618*$H$618</f>
        <v>0</v>
      </c>
      <c r="AR618" s="85" t="s">
        <v>700</v>
      </c>
      <c r="AT618" s="85" t="s">
        <v>696</v>
      </c>
      <c r="AU618" s="85" t="s">
        <v>641</v>
      </c>
      <c r="AY618" s="6" t="s">
        <v>694</v>
      </c>
      <c r="BE618" s="136">
        <f>IF($N$618="základní",$J$618,0)</f>
        <v>0</v>
      </c>
      <c r="BF618" s="136">
        <f>IF($N$618="snížená",$J$618,0)</f>
        <v>0</v>
      </c>
      <c r="BG618" s="136">
        <f>IF($N$618="zákl. přenesená",$J$618,0)</f>
        <v>0</v>
      </c>
      <c r="BH618" s="136">
        <f>IF($N$618="sníž. přenesená",$J$618,0)</f>
        <v>0</v>
      </c>
      <c r="BI618" s="136">
        <f>IF($N$618="nulová",$J$618,0)</f>
        <v>0</v>
      </c>
      <c r="BJ618" s="85" t="s">
        <v>561</v>
      </c>
      <c r="BK618" s="136">
        <f>ROUND($I$618*$H$618,2)</f>
        <v>0</v>
      </c>
      <c r="BL618" s="85" t="s">
        <v>700</v>
      </c>
      <c r="BM618" s="85" t="s">
        <v>70</v>
      </c>
    </row>
    <row r="619" spans="2:47" s="6" customFormat="1" ht="16.5" customHeight="1">
      <c r="B619" s="22"/>
      <c r="D619" s="137" t="s">
        <v>702</v>
      </c>
      <c r="F619" s="138" t="s">
        <v>71</v>
      </c>
      <c r="L619" s="22"/>
      <c r="M619" s="49"/>
      <c r="T619" s="50"/>
      <c r="AT619" s="6" t="s">
        <v>702</v>
      </c>
      <c r="AU619" s="6" t="s">
        <v>641</v>
      </c>
    </row>
    <row r="620" spans="2:65" s="6" customFormat="1" ht="15.75" customHeight="1">
      <c r="B620" s="22"/>
      <c r="C620" s="125" t="s">
        <v>72</v>
      </c>
      <c r="D620" s="125" t="s">
        <v>696</v>
      </c>
      <c r="E620" s="126" t="s">
        <v>73</v>
      </c>
      <c r="F620" s="127" t="s">
        <v>74</v>
      </c>
      <c r="G620" s="128" t="s">
        <v>801</v>
      </c>
      <c r="H620" s="129">
        <v>994.608</v>
      </c>
      <c r="I620" s="130"/>
      <c r="J620" s="131">
        <f>ROUND($I$620*$H$620,2)</f>
        <v>0</v>
      </c>
      <c r="K620" s="127" t="s">
        <v>699</v>
      </c>
      <c r="L620" s="22"/>
      <c r="M620" s="132"/>
      <c r="N620" s="133" t="s">
        <v>581</v>
      </c>
      <c r="Q620" s="134">
        <v>0</v>
      </c>
      <c r="R620" s="134">
        <f>$Q$620*$H$620</f>
        <v>0</v>
      </c>
      <c r="S620" s="134">
        <v>0</v>
      </c>
      <c r="T620" s="135">
        <f>$S$620*$H$620</f>
        <v>0</v>
      </c>
      <c r="AR620" s="85" t="s">
        <v>700</v>
      </c>
      <c r="AT620" s="85" t="s">
        <v>696</v>
      </c>
      <c r="AU620" s="85" t="s">
        <v>641</v>
      </c>
      <c r="AY620" s="6" t="s">
        <v>694</v>
      </c>
      <c r="BE620" s="136">
        <f>IF($N$620="základní",$J$620,0)</f>
        <v>0</v>
      </c>
      <c r="BF620" s="136">
        <f>IF($N$620="snížená",$J$620,0)</f>
        <v>0</v>
      </c>
      <c r="BG620" s="136">
        <f>IF($N$620="zákl. přenesená",$J$620,0)</f>
        <v>0</v>
      </c>
      <c r="BH620" s="136">
        <f>IF($N$620="sníž. přenesená",$J$620,0)</f>
        <v>0</v>
      </c>
      <c r="BI620" s="136">
        <f>IF($N$620="nulová",$J$620,0)</f>
        <v>0</v>
      </c>
      <c r="BJ620" s="85" t="s">
        <v>561</v>
      </c>
      <c r="BK620" s="136">
        <f>ROUND($I$620*$H$620,2)</f>
        <v>0</v>
      </c>
      <c r="BL620" s="85" t="s">
        <v>700</v>
      </c>
      <c r="BM620" s="85" t="s">
        <v>75</v>
      </c>
    </row>
    <row r="621" spans="2:47" s="6" customFormat="1" ht="27" customHeight="1">
      <c r="B621" s="22"/>
      <c r="D621" s="137" t="s">
        <v>702</v>
      </c>
      <c r="F621" s="138" t="s">
        <v>76</v>
      </c>
      <c r="L621" s="22"/>
      <c r="M621" s="49"/>
      <c r="T621" s="50"/>
      <c r="AT621" s="6" t="s">
        <v>702</v>
      </c>
      <c r="AU621" s="6" t="s">
        <v>641</v>
      </c>
    </row>
    <row r="622" spans="2:51" s="6" customFormat="1" ht="15.75" customHeight="1">
      <c r="B622" s="146"/>
      <c r="D622" s="140" t="s">
        <v>704</v>
      </c>
      <c r="F622" s="148" t="s">
        <v>77</v>
      </c>
      <c r="H622" s="149">
        <v>994.608</v>
      </c>
      <c r="L622" s="146"/>
      <c r="M622" s="150"/>
      <c r="T622" s="151"/>
      <c r="AT622" s="147" t="s">
        <v>704</v>
      </c>
      <c r="AU622" s="147" t="s">
        <v>641</v>
      </c>
      <c r="AV622" s="152" t="s">
        <v>618</v>
      </c>
      <c r="AW622" s="152" t="s">
        <v>610</v>
      </c>
      <c r="AX622" s="152" t="s">
        <v>561</v>
      </c>
      <c r="AY622" s="147" t="s">
        <v>694</v>
      </c>
    </row>
    <row r="623" spans="2:65" s="6" customFormat="1" ht="15.75" customHeight="1">
      <c r="B623" s="22"/>
      <c r="C623" s="125" t="s">
        <v>78</v>
      </c>
      <c r="D623" s="125" t="s">
        <v>696</v>
      </c>
      <c r="E623" s="126" t="s">
        <v>79</v>
      </c>
      <c r="F623" s="127" t="s">
        <v>80</v>
      </c>
      <c r="G623" s="128" t="s">
        <v>801</v>
      </c>
      <c r="H623" s="129">
        <v>24.72</v>
      </c>
      <c r="I623" s="130"/>
      <c r="J623" s="131">
        <f>ROUND($I$623*$H$623,2)</f>
        <v>0</v>
      </c>
      <c r="K623" s="127" t="s">
        <v>699</v>
      </c>
      <c r="L623" s="22"/>
      <c r="M623" s="132"/>
      <c r="N623" s="133" t="s">
        <v>581</v>
      </c>
      <c r="Q623" s="134">
        <v>0</v>
      </c>
      <c r="R623" s="134">
        <f>$Q$623*$H$623</f>
        <v>0</v>
      </c>
      <c r="S623" s="134">
        <v>0</v>
      </c>
      <c r="T623" s="135">
        <f>$S$623*$H$623</f>
        <v>0</v>
      </c>
      <c r="AR623" s="85" t="s">
        <v>700</v>
      </c>
      <c r="AT623" s="85" t="s">
        <v>696</v>
      </c>
      <c r="AU623" s="85" t="s">
        <v>641</v>
      </c>
      <c r="AY623" s="6" t="s">
        <v>694</v>
      </c>
      <c r="BE623" s="136">
        <f>IF($N$623="základní",$J$623,0)</f>
        <v>0</v>
      </c>
      <c r="BF623" s="136">
        <f>IF($N$623="snížená",$J$623,0)</f>
        <v>0</v>
      </c>
      <c r="BG623" s="136">
        <f>IF($N$623="zákl. přenesená",$J$623,0)</f>
        <v>0</v>
      </c>
      <c r="BH623" s="136">
        <f>IF($N$623="sníž. přenesená",$J$623,0)</f>
        <v>0</v>
      </c>
      <c r="BI623" s="136">
        <f>IF($N$623="nulová",$J$623,0)</f>
        <v>0</v>
      </c>
      <c r="BJ623" s="85" t="s">
        <v>561</v>
      </c>
      <c r="BK623" s="136">
        <f>ROUND($I$623*$H$623,2)</f>
        <v>0</v>
      </c>
      <c r="BL623" s="85" t="s">
        <v>700</v>
      </c>
      <c r="BM623" s="85" t="s">
        <v>81</v>
      </c>
    </row>
    <row r="624" spans="2:47" s="6" customFormat="1" ht="16.5" customHeight="1">
      <c r="B624" s="22"/>
      <c r="D624" s="137" t="s">
        <v>702</v>
      </c>
      <c r="F624" s="138" t="s">
        <v>82</v>
      </c>
      <c r="L624" s="22"/>
      <c r="M624" s="49"/>
      <c r="T624" s="50"/>
      <c r="AT624" s="6" t="s">
        <v>702</v>
      </c>
      <c r="AU624" s="6" t="s">
        <v>641</v>
      </c>
    </row>
    <row r="625" spans="2:65" s="6" customFormat="1" ht="15.75" customHeight="1">
      <c r="B625" s="22"/>
      <c r="C625" s="125" t="s">
        <v>83</v>
      </c>
      <c r="D625" s="125" t="s">
        <v>696</v>
      </c>
      <c r="E625" s="126" t="s">
        <v>84</v>
      </c>
      <c r="F625" s="127" t="s">
        <v>85</v>
      </c>
      <c r="G625" s="128" t="s">
        <v>801</v>
      </c>
      <c r="H625" s="129">
        <v>222.48</v>
      </c>
      <c r="I625" s="130"/>
      <c r="J625" s="131">
        <f>ROUND($I$625*$H$625,2)</f>
        <v>0</v>
      </c>
      <c r="K625" s="127" t="s">
        <v>699</v>
      </c>
      <c r="L625" s="22"/>
      <c r="M625" s="132"/>
      <c r="N625" s="133" t="s">
        <v>581</v>
      </c>
      <c r="Q625" s="134">
        <v>0</v>
      </c>
      <c r="R625" s="134">
        <f>$Q$625*$H$625</f>
        <v>0</v>
      </c>
      <c r="S625" s="134">
        <v>0</v>
      </c>
      <c r="T625" s="135">
        <f>$S$625*$H$625</f>
        <v>0</v>
      </c>
      <c r="AR625" s="85" t="s">
        <v>700</v>
      </c>
      <c r="AT625" s="85" t="s">
        <v>696</v>
      </c>
      <c r="AU625" s="85" t="s">
        <v>641</v>
      </c>
      <c r="AY625" s="6" t="s">
        <v>694</v>
      </c>
      <c r="BE625" s="136">
        <f>IF($N$625="základní",$J$625,0)</f>
        <v>0</v>
      </c>
      <c r="BF625" s="136">
        <f>IF($N$625="snížená",$J$625,0)</f>
        <v>0</v>
      </c>
      <c r="BG625" s="136">
        <f>IF($N$625="zákl. přenesená",$J$625,0)</f>
        <v>0</v>
      </c>
      <c r="BH625" s="136">
        <f>IF($N$625="sníž. přenesená",$J$625,0)</f>
        <v>0</v>
      </c>
      <c r="BI625" s="136">
        <f>IF($N$625="nulová",$J$625,0)</f>
        <v>0</v>
      </c>
      <c r="BJ625" s="85" t="s">
        <v>561</v>
      </c>
      <c r="BK625" s="136">
        <f>ROUND($I$625*$H$625,2)</f>
        <v>0</v>
      </c>
      <c r="BL625" s="85" t="s">
        <v>700</v>
      </c>
      <c r="BM625" s="85" t="s">
        <v>86</v>
      </c>
    </row>
    <row r="626" spans="2:47" s="6" customFormat="1" ht="27" customHeight="1">
      <c r="B626" s="22"/>
      <c r="D626" s="137" t="s">
        <v>702</v>
      </c>
      <c r="F626" s="138" t="s">
        <v>87</v>
      </c>
      <c r="L626" s="22"/>
      <c r="M626" s="49"/>
      <c r="T626" s="50"/>
      <c r="AT626" s="6" t="s">
        <v>702</v>
      </c>
      <c r="AU626" s="6" t="s">
        <v>641</v>
      </c>
    </row>
    <row r="627" spans="2:51" s="6" customFormat="1" ht="15.75" customHeight="1">
      <c r="B627" s="146"/>
      <c r="D627" s="140" t="s">
        <v>704</v>
      </c>
      <c r="F627" s="148" t="s">
        <v>88</v>
      </c>
      <c r="H627" s="149">
        <v>222.48</v>
      </c>
      <c r="L627" s="146"/>
      <c r="M627" s="150"/>
      <c r="T627" s="151"/>
      <c r="AT627" s="147" t="s">
        <v>704</v>
      </c>
      <c r="AU627" s="147" t="s">
        <v>641</v>
      </c>
      <c r="AV627" s="152" t="s">
        <v>618</v>
      </c>
      <c r="AW627" s="152" t="s">
        <v>610</v>
      </c>
      <c r="AX627" s="152" t="s">
        <v>561</v>
      </c>
      <c r="AY627" s="147" t="s">
        <v>694</v>
      </c>
    </row>
    <row r="628" spans="2:65" s="6" customFormat="1" ht="15.75" customHeight="1">
      <c r="B628" s="22"/>
      <c r="C628" s="125" t="s">
        <v>89</v>
      </c>
      <c r="D628" s="125" t="s">
        <v>696</v>
      </c>
      <c r="E628" s="126" t="s">
        <v>90</v>
      </c>
      <c r="F628" s="127" t="s">
        <v>91</v>
      </c>
      <c r="G628" s="128" t="s">
        <v>801</v>
      </c>
      <c r="H628" s="129">
        <v>110.512</v>
      </c>
      <c r="I628" s="130"/>
      <c r="J628" s="131">
        <f>ROUND($I$628*$H$628,2)</f>
        <v>0</v>
      </c>
      <c r="K628" s="127" t="s">
        <v>699</v>
      </c>
      <c r="L628" s="22"/>
      <c r="M628" s="132"/>
      <c r="N628" s="133" t="s">
        <v>581</v>
      </c>
      <c r="Q628" s="134">
        <v>0</v>
      </c>
      <c r="R628" s="134">
        <f>$Q$628*$H$628</f>
        <v>0</v>
      </c>
      <c r="S628" s="134">
        <v>0</v>
      </c>
      <c r="T628" s="135">
        <f>$S$628*$H$628</f>
        <v>0</v>
      </c>
      <c r="AR628" s="85" t="s">
        <v>700</v>
      </c>
      <c r="AT628" s="85" t="s">
        <v>696</v>
      </c>
      <c r="AU628" s="85" t="s">
        <v>641</v>
      </c>
      <c r="AY628" s="6" t="s">
        <v>694</v>
      </c>
      <c r="BE628" s="136">
        <f>IF($N$628="základní",$J$628,0)</f>
        <v>0</v>
      </c>
      <c r="BF628" s="136">
        <f>IF($N$628="snížená",$J$628,0)</f>
        <v>0</v>
      </c>
      <c r="BG628" s="136">
        <f>IF($N$628="zákl. přenesená",$J$628,0)</f>
        <v>0</v>
      </c>
      <c r="BH628" s="136">
        <f>IF($N$628="sníž. přenesená",$J$628,0)</f>
        <v>0</v>
      </c>
      <c r="BI628" s="136">
        <f>IF($N$628="nulová",$J$628,0)</f>
        <v>0</v>
      </c>
      <c r="BJ628" s="85" t="s">
        <v>561</v>
      </c>
      <c r="BK628" s="136">
        <f>ROUND($I$628*$H$628,2)</f>
        <v>0</v>
      </c>
      <c r="BL628" s="85" t="s">
        <v>700</v>
      </c>
      <c r="BM628" s="85" t="s">
        <v>92</v>
      </c>
    </row>
    <row r="629" spans="2:47" s="6" customFormat="1" ht="16.5" customHeight="1">
      <c r="B629" s="22"/>
      <c r="D629" s="137" t="s">
        <v>702</v>
      </c>
      <c r="F629" s="138" t="s">
        <v>91</v>
      </c>
      <c r="L629" s="22"/>
      <c r="M629" s="49"/>
      <c r="T629" s="50"/>
      <c r="AT629" s="6" t="s">
        <v>702</v>
      </c>
      <c r="AU629" s="6" t="s">
        <v>641</v>
      </c>
    </row>
    <row r="630" spans="2:65" s="6" customFormat="1" ht="15.75" customHeight="1">
      <c r="B630" s="22"/>
      <c r="C630" s="125" t="s">
        <v>93</v>
      </c>
      <c r="D630" s="125" t="s">
        <v>696</v>
      </c>
      <c r="E630" s="126" t="s">
        <v>94</v>
      </c>
      <c r="F630" s="127" t="s">
        <v>95</v>
      </c>
      <c r="G630" s="128" t="s">
        <v>801</v>
      </c>
      <c r="H630" s="129">
        <v>24.72</v>
      </c>
      <c r="I630" s="130"/>
      <c r="J630" s="131">
        <f>ROUND($I$630*$H$630,2)</f>
        <v>0</v>
      </c>
      <c r="K630" s="127" t="s">
        <v>699</v>
      </c>
      <c r="L630" s="22"/>
      <c r="M630" s="132"/>
      <c r="N630" s="133" t="s">
        <v>581</v>
      </c>
      <c r="Q630" s="134">
        <v>0</v>
      </c>
      <c r="R630" s="134">
        <f>$Q$630*$H$630</f>
        <v>0</v>
      </c>
      <c r="S630" s="134">
        <v>0</v>
      </c>
      <c r="T630" s="135">
        <f>$S$630*$H$630</f>
        <v>0</v>
      </c>
      <c r="AR630" s="85" t="s">
        <v>700</v>
      </c>
      <c r="AT630" s="85" t="s">
        <v>696</v>
      </c>
      <c r="AU630" s="85" t="s">
        <v>641</v>
      </c>
      <c r="AY630" s="6" t="s">
        <v>694</v>
      </c>
      <c r="BE630" s="136">
        <f>IF($N$630="základní",$J$630,0)</f>
        <v>0</v>
      </c>
      <c r="BF630" s="136">
        <f>IF($N$630="snížená",$J$630,0)</f>
        <v>0</v>
      </c>
      <c r="BG630" s="136">
        <f>IF($N$630="zákl. přenesená",$J$630,0)</f>
        <v>0</v>
      </c>
      <c r="BH630" s="136">
        <f>IF($N$630="sníž. přenesená",$J$630,0)</f>
        <v>0</v>
      </c>
      <c r="BI630" s="136">
        <f>IF($N$630="nulová",$J$630,0)</f>
        <v>0</v>
      </c>
      <c r="BJ630" s="85" t="s">
        <v>561</v>
      </c>
      <c r="BK630" s="136">
        <f>ROUND($I$630*$H$630,2)</f>
        <v>0</v>
      </c>
      <c r="BL630" s="85" t="s">
        <v>700</v>
      </c>
      <c r="BM630" s="85" t="s">
        <v>96</v>
      </c>
    </row>
    <row r="631" spans="2:47" s="6" customFormat="1" ht="16.5" customHeight="1">
      <c r="B631" s="22"/>
      <c r="D631" s="137" t="s">
        <v>702</v>
      </c>
      <c r="F631" s="138" t="s">
        <v>97</v>
      </c>
      <c r="L631" s="22"/>
      <c r="M631" s="49"/>
      <c r="T631" s="50"/>
      <c r="AT631" s="6" t="s">
        <v>702</v>
      </c>
      <c r="AU631" s="6" t="s">
        <v>641</v>
      </c>
    </row>
    <row r="632" spans="2:65" s="6" customFormat="1" ht="15.75" customHeight="1">
      <c r="B632" s="22"/>
      <c r="C632" s="125" t="s">
        <v>98</v>
      </c>
      <c r="D632" s="125" t="s">
        <v>696</v>
      </c>
      <c r="E632" s="126" t="s">
        <v>99</v>
      </c>
      <c r="F632" s="127" t="s">
        <v>100</v>
      </c>
      <c r="G632" s="128" t="s">
        <v>801</v>
      </c>
      <c r="H632" s="129">
        <v>24.72</v>
      </c>
      <c r="I632" s="130"/>
      <c r="J632" s="131">
        <f>ROUND($I$632*$H$632,2)</f>
        <v>0</v>
      </c>
      <c r="K632" s="127" t="s">
        <v>699</v>
      </c>
      <c r="L632" s="22"/>
      <c r="M632" s="132"/>
      <c r="N632" s="133" t="s">
        <v>581</v>
      </c>
      <c r="Q632" s="134">
        <v>0</v>
      </c>
      <c r="R632" s="134">
        <f>$Q$632*$H$632</f>
        <v>0</v>
      </c>
      <c r="S632" s="134">
        <v>0</v>
      </c>
      <c r="T632" s="135">
        <f>$S$632*$H$632</f>
        <v>0</v>
      </c>
      <c r="AR632" s="85" t="s">
        <v>700</v>
      </c>
      <c r="AT632" s="85" t="s">
        <v>696</v>
      </c>
      <c r="AU632" s="85" t="s">
        <v>641</v>
      </c>
      <c r="AY632" s="6" t="s">
        <v>694</v>
      </c>
      <c r="BE632" s="136">
        <f>IF($N$632="základní",$J$632,0)</f>
        <v>0</v>
      </c>
      <c r="BF632" s="136">
        <f>IF($N$632="snížená",$J$632,0)</f>
        <v>0</v>
      </c>
      <c r="BG632" s="136">
        <f>IF($N$632="zákl. přenesená",$J$632,0)</f>
        <v>0</v>
      </c>
      <c r="BH632" s="136">
        <f>IF($N$632="sníž. přenesená",$J$632,0)</f>
        <v>0</v>
      </c>
      <c r="BI632" s="136">
        <f>IF($N$632="nulová",$J$632,0)</f>
        <v>0</v>
      </c>
      <c r="BJ632" s="85" t="s">
        <v>561</v>
      </c>
      <c r="BK632" s="136">
        <f>ROUND($I$632*$H$632,2)</f>
        <v>0</v>
      </c>
      <c r="BL632" s="85" t="s">
        <v>700</v>
      </c>
      <c r="BM632" s="85" t="s">
        <v>101</v>
      </c>
    </row>
    <row r="633" spans="2:47" s="6" customFormat="1" ht="16.5" customHeight="1">
      <c r="B633" s="22"/>
      <c r="D633" s="137" t="s">
        <v>702</v>
      </c>
      <c r="F633" s="138" t="s">
        <v>100</v>
      </c>
      <c r="L633" s="22"/>
      <c r="M633" s="49"/>
      <c r="T633" s="50"/>
      <c r="AT633" s="6" t="s">
        <v>702</v>
      </c>
      <c r="AU633" s="6" t="s">
        <v>641</v>
      </c>
    </row>
    <row r="634" spans="2:65" s="6" customFormat="1" ht="15.75" customHeight="1">
      <c r="B634" s="22"/>
      <c r="C634" s="125" t="s">
        <v>102</v>
      </c>
      <c r="D634" s="125" t="s">
        <v>696</v>
      </c>
      <c r="E634" s="126" t="s">
        <v>103</v>
      </c>
      <c r="F634" s="127" t="s">
        <v>104</v>
      </c>
      <c r="G634" s="128" t="s">
        <v>801</v>
      </c>
      <c r="H634" s="129">
        <v>55.89</v>
      </c>
      <c r="I634" s="130"/>
      <c r="J634" s="131">
        <f>ROUND($I$634*$H$634,2)</f>
        <v>0</v>
      </c>
      <c r="K634" s="127" t="s">
        <v>699</v>
      </c>
      <c r="L634" s="22"/>
      <c r="M634" s="132"/>
      <c r="N634" s="133" t="s">
        <v>581</v>
      </c>
      <c r="Q634" s="134">
        <v>0</v>
      </c>
      <c r="R634" s="134">
        <f>$Q$634*$H$634</f>
        <v>0</v>
      </c>
      <c r="S634" s="134">
        <v>0</v>
      </c>
      <c r="T634" s="135">
        <f>$S$634*$H$634</f>
        <v>0</v>
      </c>
      <c r="AR634" s="85" t="s">
        <v>700</v>
      </c>
      <c r="AT634" s="85" t="s">
        <v>696</v>
      </c>
      <c r="AU634" s="85" t="s">
        <v>641</v>
      </c>
      <c r="AY634" s="6" t="s">
        <v>694</v>
      </c>
      <c r="BE634" s="136">
        <f>IF($N$634="základní",$J$634,0)</f>
        <v>0</v>
      </c>
      <c r="BF634" s="136">
        <f>IF($N$634="snížená",$J$634,0)</f>
        <v>0</v>
      </c>
      <c r="BG634" s="136">
        <f>IF($N$634="zákl. přenesená",$J$634,0)</f>
        <v>0</v>
      </c>
      <c r="BH634" s="136">
        <f>IF($N$634="sníž. přenesená",$J$634,0)</f>
        <v>0</v>
      </c>
      <c r="BI634" s="136">
        <f>IF($N$634="nulová",$J$634,0)</f>
        <v>0</v>
      </c>
      <c r="BJ634" s="85" t="s">
        <v>561</v>
      </c>
      <c r="BK634" s="136">
        <f>ROUND($I$634*$H$634,2)</f>
        <v>0</v>
      </c>
      <c r="BL634" s="85" t="s">
        <v>700</v>
      </c>
      <c r="BM634" s="85" t="s">
        <v>105</v>
      </c>
    </row>
    <row r="635" spans="2:47" s="6" customFormat="1" ht="16.5" customHeight="1">
      <c r="B635" s="22"/>
      <c r="D635" s="137" t="s">
        <v>702</v>
      </c>
      <c r="F635" s="138" t="s">
        <v>104</v>
      </c>
      <c r="L635" s="22"/>
      <c r="M635" s="49"/>
      <c r="T635" s="50"/>
      <c r="AT635" s="6" t="s">
        <v>702</v>
      </c>
      <c r="AU635" s="6" t="s">
        <v>641</v>
      </c>
    </row>
    <row r="636" spans="2:65" s="6" customFormat="1" ht="15.75" customHeight="1">
      <c r="B636" s="22"/>
      <c r="C636" s="125" t="s">
        <v>106</v>
      </c>
      <c r="D636" s="125" t="s">
        <v>696</v>
      </c>
      <c r="E636" s="126" t="s">
        <v>107</v>
      </c>
      <c r="F636" s="127" t="s">
        <v>108</v>
      </c>
      <c r="G636" s="128" t="s">
        <v>801</v>
      </c>
      <c r="H636" s="129">
        <v>54.621</v>
      </c>
      <c r="I636" s="130"/>
      <c r="J636" s="131">
        <f>ROUND($I$636*$H$636,2)</f>
        <v>0</v>
      </c>
      <c r="K636" s="127" t="s">
        <v>699</v>
      </c>
      <c r="L636" s="22"/>
      <c r="M636" s="132"/>
      <c r="N636" s="133" t="s">
        <v>581</v>
      </c>
      <c r="Q636" s="134">
        <v>0</v>
      </c>
      <c r="R636" s="134">
        <f>$Q$636*$H$636</f>
        <v>0</v>
      </c>
      <c r="S636" s="134">
        <v>0</v>
      </c>
      <c r="T636" s="135">
        <f>$S$636*$H$636</f>
        <v>0</v>
      </c>
      <c r="AR636" s="85" t="s">
        <v>700</v>
      </c>
      <c r="AT636" s="85" t="s">
        <v>696</v>
      </c>
      <c r="AU636" s="85" t="s">
        <v>641</v>
      </c>
      <c r="AY636" s="6" t="s">
        <v>694</v>
      </c>
      <c r="BE636" s="136">
        <f>IF($N$636="základní",$J$636,0)</f>
        <v>0</v>
      </c>
      <c r="BF636" s="136">
        <f>IF($N$636="snížená",$J$636,0)</f>
        <v>0</v>
      </c>
      <c r="BG636" s="136">
        <f>IF($N$636="zákl. přenesená",$J$636,0)</f>
        <v>0</v>
      </c>
      <c r="BH636" s="136">
        <f>IF($N$636="sníž. přenesená",$J$636,0)</f>
        <v>0</v>
      </c>
      <c r="BI636" s="136">
        <f>IF($N$636="nulová",$J$636,0)</f>
        <v>0</v>
      </c>
      <c r="BJ636" s="85" t="s">
        <v>561</v>
      </c>
      <c r="BK636" s="136">
        <f>ROUND($I$636*$H$636,2)</f>
        <v>0</v>
      </c>
      <c r="BL636" s="85" t="s">
        <v>700</v>
      </c>
      <c r="BM636" s="85" t="s">
        <v>109</v>
      </c>
    </row>
    <row r="637" spans="2:47" s="6" customFormat="1" ht="16.5" customHeight="1">
      <c r="B637" s="22"/>
      <c r="D637" s="137" t="s">
        <v>702</v>
      </c>
      <c r="F637" s="138" t="s">
        <v>108</v>
      </c>
      <c r="L637" s="22"/>
      <c r="M637" s="49"/>
      <c r="T637" s="50"/>
      <c r="AT637" s="6" t="s">
        <v>702</v>
      </c>
      <c r="AU637" s="6" t="s">
        <v>641</v>
      </c>
    </row>
    <row r="638" spans="2:65" s="6" customFormat="1" ht="15.75" customHeight="1">
      <c r="B638" s="22"/>
      <c r="C638" s="125" t="s">
        <v>110</v>
      </c>
      <c r="D638" s="125" t="s">
        <v>696</v>
      </c>
      <c r="E638" s="126" t="s">
        <v>111</v>
      </c>
      <c r="F638" s="127" t="s">
        <v>112</v>
      </c>
      <c r="G638" s="128" t="s">
        <v>801</v>
      </c>
      <c r="H638" s="129">
        <v>134.369</v>
      </c>
      <c r="I638" s="130"/>
      <c r="J638" s="131">
        <f>ROUND($I$638*$H$638,2)</f>
        <v>0</v>
      </c>
      <c r="K638" s="127" t="s">
        <v>699</v>
      </c>
      <c r="L638" s="22"/>
      <c r="M638" s="132"/>
      <c r="N638" s="133" t="s">
        <v>581</v>
      </c>
      <c r="Q638" s="134">
        <v>0</v>
      </c>
      <c r="R638" s="134">
        <f>$Q$638*$H$638</f>
        <v>0</v>
      </c>
      <c r="S638" s="134">
        <v>0</v>
      </c>
      <c r="T638" s="135">
        <f>$S$638*$H$638</f>
        <v>0</v>
      </c>
      <c r="AR638" s="85" t="s">
        <v>700</v>
      </c>
      <c r="AT638" s="85" t="s">
        <v>696</v>
      </c>
      <c r="AU638" s="85" t="s">
        <v>641</v>
      </c>
      <c r="AY638" s="6" t="s">
        <v>694</v>
      </c>
      <c r="BE638" s="136">
        <f>IF($N$638="základní",$J$638,0)</f>
        <v>0</v>
      </c>
      <c r="BF638" s="136">
        <f>IF($N$638="snížená",$J$638,0)</f>
        <v>0</v>
      </c>
      <c r="BG638" s="136">
        <f>IF($N$638="zákl. přenesená",$J$638,0)</f>
        <v>0</v>
      </c>
      <c r="BH638" s="136">
        <f>IF($N$638="sníž. přenesená",$J$638,0)</f>
        <v>0</v>
      </c>
      <c r="BI638" s="136">
        <f>IF($N$638="nulová",$J$638,0)</f>
        <v>0</v>
      </c>
      <c r="BJ638" s="85" t="s">
        <v>561</v>
      </c>
      <c r="BK638" s="136">
        <f>ROUND($I$638*$H$638,2)</f>
        <v>0</v>
      </c>
      <c r="BL638" s="85" t="s">
        <v>700</v>
      </c>
      <c r="BM638" s="85" t="s">
        <v>113</v>
      </c>
    </row>
    <row r="639" spans="2:47" s="6" customFormat="1" ht="16.5" customHeight="1">
      <c r="B639" s="22"/>
      <c r="D639" s="137" t="s">
        <v>702</v>
      </c>
      <c r="F639" s="138" t="s">
        <v>114</v>
      </c>
      <c r="L639" s="22"/>
      <c r="M639" s="49"/>
      <c r="T639" s="50"/>
      <c r="AT639" s="6" t="s">
        <v>702</v>
      </c>
      <c r="AU639" s="6" t="s">
        <v>641</v>
      </c>
    </row>
    <row r="640" spans="2:63" s="114" customFormat="1" ht="37.5" customHeight="1">
      <c r="B640" s="115"/>
      <c r="D640" s="116" t="s">
        <v>609</v>
      </c>
      <c r="E640" s="117" t="s">
        <v>115</v>
      </c>
      <c r="F640" s="117" t="s">
        <v>116</v>
      </c>
      <c r="J640" s="118">
        <f>$BK$640</f>
        <v>0</v>
      </c>
      <c r="L640" s="115"/>
      <c r="M640" s="119"/>
      <c r="P640" s="120">
        <f>$P$641</f>
        <v>0</v>
      </c>
      <c r="R640" s="120">
        <f>$R$641</f>
        <v>0.07788375</v>
      </c>
      <c r="T640" s="121">
        <f>$T$641</f>
        <v>0</v>
      </c>
      <c r="AR640" s="116" t="s">
        <v>618</v>
      </c>
      <c r="AT640" s="116" t="s">
        <v>609</v>
      </c>
      <c r="AU640" s="116" t="s">
        <v>610</v>
      </c>
      <c r="AY640" s="116" t="s">
        <v>694</v>
      </c>
      <c r="BK640" s="122">
        <f>$BK$641</f>
        <v>0</v>
      </c>
    </row>
    <row r="641" spans="2:63" s="114" customFormat="1" ht="21" customHeight="1">
      <c r="B641" s="115"/>
      <c r="D641" s="116" t="s">
        <v>609</v>
      </c>
      <c r="E641" s="123" t="s">
        <v>117</v>
      </c>
      <c r="F641" s="123" t="s">
        <v>118</v>
      </c>
      <c r="J641" s="124">
        <f>$BK$641</f>
        <v>0</v>
      </c>
      <c r="L641" s="115"/>
      <c r="M641" s="119"/>
      <c r="P641" s="120">
        <f>SUM($P$642:$P$655)</f>
        <v>0</v>
      </c>
      <c r="R641" s="120">
        <f>SUM($R$642:$R$655)</f>
        <v>0.07788375</v>
      </c>
      <c r="T641" s="121">
        <f>SUM($T$642:$T$655)</f>
        <v>0</v>
      </c>
      <c r="AR641" s="116" t="s">
        <v>618</v>
      </c>
      <c r="AT641" s="116" t="s">
        <v>609</v>
      </c>
      <c r="AU641" s="116" t="s">
        <v>561</v>
      </c>
      <c r="AY641" s="116" t="s">
        <v>694</v>
      </c>
      <c r="BK641" s="122">
        <f>SUM($BK$642:$BK$655)</f>
        <v>0</v>
      </c>
    </row>
    <row r="642" spans="2:65" s="6" customFormat="1" ht="15.75" customHeight="1">
      <c r="B642" s="22"/>
      <c r="C642" s="125" t="s">
        <v>119</v>
      </c>
      <c r="D642" s="125" t="s">
        <v>696</v>
      </c>
      <c r="E642" s="126" t="s">
        <v>120</v>
      </c>
      <c r="F642" s="127" t="s">
        <v>121</v>
      </c>
      <c r="G642" s="128" t="s">
        <v>736</v>
      </c>
      <c r="H642" s="129">
        <v>107.5</v>
      </c>
      <c r="I642" s="130"/>
      <c r="J642" s="131">
        <f>ROUND($I$642*$H$642,2)</f>
        <v>0</v>
      </c>
      <c r="K642" s="127" t="s">
        <v>699</v>
      </c>
      <c r="L642" s="22"/>
      <c r="M642" s="132"/>
      <c r="N642" s="133" t="s">
        <v>581</v>
      </c>
      <c r="Q642" s="134">
        <v>0</v>
      </c>
      <c r="R642" s="134">
        <f>$Q$642*$H$642</f>
        <v>0</v>
      </c>
      <c r="S642" s="134">
        <v>0</v>
      </c>
      <c r="T642" s="135">
        <f>$S$642*$H$642</f>
        <v>0</v>
      </c>
      <c r="AR642" s="85" t="s">
        <v>798</v>
      </c>
      <c r="AT642" s="85" t="s">
        <v>696</v>
      </c>
      <c r="AU642" s="85" t="s">
        <v>618</v>
      </c>
      <c r="AY642" s="6" t="s">
        <v>694</v>
      </c>
      <c r="BE642" s="136">
        <f>IF($N$642="základní",$J$642,0)</f>
        <v>0</v>
      </c>
      <c r="BF642" s="136">
        <f>IF($N$642="snížená",$J$642,0)</f>
        <v>0</v>
      </c>
      <c r="BG642" s="136">
        <f>IF($N$642="zákl. přenesená",$J$642,0)</f>
        <v>0</v>
      </c>
      <c r="BH642" s="136">
        <f>IF($N$642="sníž. přenesená",$J$642,0)</f>
        <v>0</v>
      </c>
      <c r="BI642" s="136">
        <f>IF($N$642="nulová",$J$642,0)</f>
        <v>0</v>
      </c>
      <c r="BJ642" s="85" t="s">
        <v>561</v>
      </c>
      <c r="BK642" s="136">
        <f>ROUND($I$642*$H$642,2)</f>
        <v>0</v>
      </c>
      <c r="BL642" s="85" t="s">
        <v>798</v>
      </c>
      <c r="BM642" s="85" t="s">
        <v>122</v>
      </c>
    </row>
    <row r="643" spans="2:47" s="6" customFormat="1" ht="16.5" customHeight="1">
      <c r="B643" s="22"/>
      <c r="D643" s="137" t="s">
        <v>702</v>
      </c>
      <c r="F643" s="138" t="s">
        <v>123</v>
      </c>
      <c r="L643" s="22"/>
      <c r="M643" s="49"/>
      <c r="T643" s="50"/>
      <c r="AT643" s="6" t="s">
        <v>702</v>
      </c>
      <c r="AU643" s="6" t="s">
        <v>618</v>
      </c>
    </row>
    <row r="644" spans="2:51" s="6" customFormat="1" ht="15.75" customHeight="1">
      <c r="B644" s="139"/>
      <c r="D644" s="140" t="s">
        <v>704</v>
      </c>
      <c r="E644" s="141"/>
      <c r="F644" s="142" t="s">
        <v>721</v>
      </c>
      <c r="H644" s="141"/>
      <c r="L644" s="139"/>
      <c r="M644" s="143"/>
      <c r="T644" s="144"/>
      <c r="AT644" s="141" t="s">
        <v>704</v>
      </c>
      <c r="AU644" s="141" t="s">
        <v>618</v>
      </c>
      <c r="AV644" s="145" t="s">
        <v>561</v>
      </c>
      <c r="AW644" s="145" t="s">
        <v>667</v>
      </c>
      <c r="AX644" s="145" t="s">
        <v>610</v>
      </c>
      <c r="AY644" s="141" t="s">
        <v>694</v>
      </c>
    </row>
    <row r="645" spans="2:51" s="6" customFormat="1" ht="15.75" customHeight="1">
      <c r="B645" s="139"/>
      <c r="D645" s="140" t="s">
        <v>704</v>
      </c>
      <c r="E645" s="141"/>
      <c r="F645" s="142" t="s">
        <v>934</v>
      </c>
      <c r="H645" s="141"/>
      <c r="L645" s="139"/>
      <c r="M645" s="143"/>
      <c r="T645" s="144"/>
      <c r="AT645" s="141" t="s">
        <v>704</v>
      </c>
      <c r="AU645" s="141" t="s">
        <v>618</v>
      </c>
      <c r="AV645" s="145" t="s">
        <v>561</v>
      </c>
      <c r="AW645" s="145" t="s">
        <v>667</v>
      </c>
      <c r="AX645" s="145" t="s">
        <v>610</v>
      </c>
      <c r="AY645" s="141" t="s">
        <v>694</v>
      </c>
    </row>
    <row r="646" spans="2:51" s="6" customFormat="1" ht="15.75" customHeight="1">
      <c r="B646" s="146"/>
      <c r="D646" s="140" t="s">
        <v>704</v>
      </c>
      <c r="E646" s="147"/>
      <c r="F646" s="148" t="s">
        <v>124</v>
      </c>
      <c r="H646" s="149">
        <v>107.5</v>
      </c>
      <c r="L646" s="146"/>
      <c r="M646" s="150"/>
      <c r="T646" s="151"/>
      <c r="AT646" s="147" t="s">
        <v>704</v>
      </c>
      <c r="AU646" s="147" t="s">
        <v>618</v>
      </c>
      <c r="AV646" s="152" t="s">
        <v>618</v>
      </c>
      <c r="AW646" s="152" t="s">
        <v>667</v>
      </c>
      <c r="AX646" s="152" t="s">
        <v>610</v>
      </c>
      <c r="AY646" s="147" t="s">
        <v>694</v>
      </c>
    </row>
    <row r="647" spans="2:51" s="6" customFormat="1" ht="15.75" customHeight="1">
      <c r="B647" s="153"/>
      <c r="D647" s="140" t="s">
        <v>704</v>
      </c>
      <c r="E647" s="154"/>
      <c r="F647" s="155" t="s">
        <v>706</v>
      </c>
      <c r="H647" s="156">
        <v>107.5</v>
      </c>
      <c r="L647" s="153"/>
      <c r="M647" s="157"/>
      <c r="T647" s="158"/>
      <c r="AT647" s="154" t="s">
        <v>704</v>
      </c>
      <c r="AU647" s="154" t="s">
        <v>618</v>
      </c>
      <c r="AV647" s="159" t="s">
        <v>700</v>
      </c>
      <c r="AW647" s="159" t="s">
        <v>667</v>
      </c>
      <c r="AX647" s="159" t="s">
        <v>561</v>
      </c>
      <c r="AY647" s="154" t="s">
        <v>694</v>
      </c>
    </row>
    <row r="648" spans="2:65" s="6" customFormat="1" ht="15.75" customHeight="1">
      <c r="B648" s="22"/>
      <c r="C648" s="160" t="s">
        <v>125</v>
      </c>
      <c r="D648" s="160" t="s">
        <v>877</v>
      </c>
      <c r="E648" s="161" t="s">
        <v>126</v>
      </c>
      <c r="F648" s="162" t="s">
        <v>127</v>
      </c>
      <c r="G648" s="163" t="s">
        <v>736</v>
      </c>
      <c r="H648" s="164">
        <v>112.875</v>
      </c>
      <c r="I648" s="165"/>
      <c r="J648" s="166">
        <f>ROUND($I$648*$H$648,2)</f>
        <v>0</v>
      </c>
      <c r="K648" s="162" t="s">
        <v>699</v>
      </c>
      <c r="L648" s="167"/>
      <c r="M648" s="168"/>
      <c r="N648" s="169" t="s">
        <v>581</v>
      </c>
      <c r="Q648" s="134">
        <v>0.00069</v>
      </c>
      <c r="R648" s="134">
        <f>$Q$648*$H$648</f>
        <v>0.07788375</v>
      </c>
      <c r="S648" s="134">
        <v>0</v>
      </c>
      <c r="T648" s="135">
        <f>$S$648*$H$648</f>
        <v>0</v>
      </c>
      <c r="AR648" s="85" t="s">
        <v>886</v>
      </c>
      <c r="AT648" s="85" t="s">
        <v>877</v>
      </c>
      <c r="AU648" s="85" t="s">
        <v>618</v>
      </c>
      <c r="AY648" s="6" t="s">
        <v>694</v>
      </c>
      <c r="BE648" s="136">
        <f>IF($N$648="základní",$J$648,0)</f>
        <v>0</v>
      </c>
      <c r="BF648" s="136">
        <f>IF($N$648="snížená",$J$648,0)</f>
        <v>0</v>
      </c>
      <c r="BG648" s="136">
        <f>IF($N$648="zákl. přenesená",$J$648,0)</f>
        <v>0</v>
      </c>
      <c r="BH648" s="136">
        <f>IF($N$648="sníž. přenesená",$J$648,0)</f>
        <v>0</v>
      </c>
      <c r="BI648" s="136">
        <f>IF($N$648="nulová",$J$648,0)</f>
        <v>0</v>
      </c>
      <c r="BJ648" s="85" t="s">
        <v>561</v>
      </c>
      <c r="BK648" s="136">
        <f>ROUND($I$648*$H$648,2)</f>
        <v>0</v>
      </c>
      <c r="BL648" s="85" t="s">
        <v>798</v>
      </c>
      <c r="BM648" s="85" t="s">
        <v>128</v>
      </c>
    </row>
    <row r="649" spans="2:47" s="6" customFormat="1" ht="27" customHeight="1">
      <c r="B649" s="22"/>
      <c r="D649" s="137" t="s">
        <v>702</v>
      </c>
      <c r="F649" s="138" t="s">
        <v>129</v>
      </c>
      <c r="L649" s="22"/>
      <c r="M649" s="49"/>
      <c r="T649" s="50"/>
      <c r="AT649" s="6" t="s">
        <v>702</v>
      </c>
      <c r="AU649" s="6" t="s">
        <v>618</v>
      </c>
    </row>
    <row r="650" spans="2:47" s="6" customFormat="1" ht="30.75" customHeight="1">
      <c r="B650" s="22"/>
      <c r="D650" s="140" t="s">
        <v>882</v>
      </c>
      <c r="F650" s="170" t="s">
        <v>130</v>
      </c>
      <c r="L650" s="22"/>
      <c r="M650" s="49"/>
      <c r="T650" s="50"/>
      <c r="AT650" s="6" t="s">
        <v>882</v>
      </c>
      <c r="AU650" s="6" t="s">
        <v>618</v>
      </c>
    </row>
    <row r="651" spans="2:51" s="6" customFormat="1" ht="15.75" customHeight="1">
      <c r="B651" s="139"/>
      <c r="D651" s="140" t="s">
        <v>704</v>
      </c>
      <c r="E651" s="141"/>
      <c r="F651" s="142" t="s">
        <v>721</v>
      </c>
      <c r="H651" s="141"/>
      <c r="L651" s="139"/>
      <c r="M651" s="143"/>
      <c r="T651" s="144"/>
      <c r="AT651" s="141" t="s">
        <v>704</v>
      </c>
      <c r="AU651" s="141" t="s">
        <v>618</v>
      </c>
      <c r="AV651" s="145" t="s">
        <v>561</v>
      </c>
      <c r="AW651" s="145" t="s">
        <v>667</v>
      </c>
      <c r="AX651" s="145" t="s">
        <v>610</v>
      </c>
      <c r="AY651" s="141" t="s">
        <v>694</v>
      </c>
    </row>
    <row r="652" spans="2:51" s="6" customFormat="1" ht="15.75" customHeight="1">
      <c r="B652" s="139"/>
      <c r="D652" s="140" t="s">
        <v>704</v>
      </c>
      <c r="E652" s="141"/>
      <c r="F652" s="142" t="s">
        <v>934</v>
      </c>
      <c r="H652" s="141"/>
      <c r="L652" s="139"/>
      <c r="M652" s="143"/>
      <c r="T652" s="144"/>
      <c r="AT652" s="141" t="s">
        <v>704</v>
      </c>
      <c r="AU652" s="141" t="s">
        <v>618</v>
      </c>
      <c r="AV652" s="145" t="s">
        <v>561</v>
      </c>
      <c r="AW652" s="145" t="s">
        <v>667</v>
      </c>
      <c r="AX652" s="145" t="s">
        <v>610</v>
      </c>
      <c r="AY652" s="141" t="s">
        <v>694</v>
      </c>
    </row>
    <row r="653" spans="2:51" s="6" customFormat="1" ht="15.75" customHeight="1">
      <c r="B653" s="146"/>
      <c r="D653" s="140" t="s">
        <v>704</v>
      </c>
      <c r="E653" s="147"/>
      <c r="F653" s="148" t="s">
        <v>124</v>
      </c>
      <c r="H653" s="149">
        <v>107.5</v>
      </c>
      <c r="L653" s="146"/>
      <c r="M653" s="150"/>
      <c r="T653" s="151"/>
      <c r="AT653" s="147" t="s">
        <v>704</v>
      </c>
      <c r="AU653" s="147" t="s">
        <v>618</v>
      </c>
      <c r="AV653" s="152" t="s">
        <v>618</v>
      </c>
      <c r="AW653" s="152" t="s">
        <v>667</v>
      </c>
      <c r="AX653" s="152" t="s">
        <v>610</v>
      </c>
      <c r="AY653" s="147" t="s">
        <v>694</v>
      </c>
    </row>
    <row r="654" spans="2:51" s="6" customFormat="1" ht="15.75" customHeight="1">
      <c r="B654" s="153"/>
      <c r="D654" s="140" t="s">
        <v>704</v>
      </c>
      <c r="E654" s="154"/>
      <c r="F654" s="155" t="s">
        <v>706</v>
      </c>
      <c r="H654" s="156">
        <v>107.5</v>
      </c>
      <c r="L654" s="153"/>
      <c r="M654" s="157"/>
      <c r="T654" s="158"/>
      <c r="AT654" s="154" t="s">
        <v>704</v>
      </c>
      <c r="AU654" s="154" t="s">
        <v>618</v>
      </c>
      <c r="AV654" s="159" t="s">
        <v>700</v>
      </c>
      <c r="AW654" s="159" t="s">
        <v>667</v>
      </c>
      <c r="AX654" s="159" t="s">
        <v>561</v>
      </c>
      <c r="AY654" s="154" t="s">
        <v>694</v>
      </c>
    </row>
    <row r="655" spans="2:51" s="6" customFormat="1" ht="15.75" customHeight="1">
      <c r="B655" s="146"/>
      <c r="D655" s="140" t="s">
        <v>704</v>
      </c>
      <c r="F655" s="148" t="s">
        <v>131</v>
      </c>
      <c r="H655" s="149">
        <v>112.875</v>
      </c>
      <c r="L655" s="146"/>
      <c r="M655" s="171"/>
      <c r="N655" s="172"/>
      <c r="O655" s="172"/>
      <c r="P655" s="172"/>
      <c r="Q655" s="172"/>
      <c r="R655" s="172"/>
      <c r="S655" s="172"/>
      <c r="T655" s="173"/>
      <c r="AT655" s="147" t="s">
        <v>704</v>
      </c>
      <c r="AU655" s="147" t="s">
        <v>618</v>
      </c>
      <c r="AV655" s="152" t="s">
        <v>618</v>
      </c>
      <c r="AW655" s="152" t="s">
        <v>610</v>
      </c>
      <c r="AX655" s="152" t="s">
        <v>561</v>
      </c>
      <c r="AY655" s="147" t="s">
        <v>694</v>
      </c>
    </row>
    <row r="656" spans="2:46" s="6" customFormat="1" ht="7.5" customHeight="1">
      <c r="B656" s="37"/>
      <c r="C656" s="38"/>
      <c r="D656" s="38"/>
      <c r="E656" s="38"/>
      <c r="F656" s="38"/>
      <c r="G656" s="38"/>
      <c r="H656" s="38"/>
      <c r="I656" s="38"/>
      <c r="J656" s="38"/>
      <c r="K656" s="38"/>
      <c r="L656" s="22"/>
      <c r="AT656" s="2"/>
    </row>
  </sheetData>
  <autoFilter ref="C90:K90"/>
  <mergeCells count="12">
    <mergeCell ref="E11:H11"/>
    <mergeCell ref="E26:H26"/>
    <mergeCell ref="E81:H81"/>
    <mergeCell ref="E83:H83"/>
    <mergeCell ref="G1:H1"/>
    <mergeCell ref="L2:V2"/>
    <mergeCell ref="E47:H47"/>
    <mergeCell ref="E49:H49"/>
    <mergeCell ref="E51:H51"/>
    <mergeCell ref="E79:H79"/>
    <mergeCell ref="E7:H7"/>
    <mergeCell ref="E9:H9"/>
  </mergeCells>
  <hyperlinks>
    <hyperlink ref="F1:G1" location="C2" tooltip="Krycí list soupisu" display="1) Krycí list soupisu"/>
    <hyperlink ref="G1:H1" location="C58" tooltip="Rekapitulace" display="2) Rekapitulace"/>
    <hyperlink ref="J1" location="C90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1"/>
  <sheetViews>
    <sheetView showGridLines="0" workbookViewId="0" topLeftCell="D1">
      <pane ySplit="1" topLeftCell="BM14" activePane="bottomLeft" state="frozen"/>
      <selection pane="topLeft" activeCell="A1" sqref="A1"/>
      <selection pane="bottomLeft" activeCell="J23" sqref="J23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87"/>
      <c r="C1" s="187"/>
      <c r="D1" s="188" t="s">
        <v>540</v>
      </c>
      <c r="E1" s="187"/>
      <c r="F1" s="189" t="s">
        <v>374</v>
      </c>
      <c r="G1" s="298" t="s">
        <v>375</v>
      </c>
      <c r="H1" s="298"/>
      <c r="I1" s="187"/>
      <c r="J1" s="189" t="s">
        <v>376</v>
      </c>
      <c r="K1" s="188" t="s">
        <v>636</v>
      </c>
      <c r="L1" s="189" t="s">
        <v>377</v>
      </c>
      <c r="M1" s="189"/>
      <c r="N1" s="189"/>
      <c r="O1" s="189"/>
      <c r="P1" s="189"/>
      <c r="Q1" s="189"/>
      <c r="R1" s="189"/>
      <c r="S1" s="189"/>
      <c r="T1" s="189"/>
      <c r="U1" s="185"/>
      <c r="V1" s="18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82" t="s">
        <v>545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2" t="s">
        <v>628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618</v>
      </c>
    </row>
    <row r="4" spans="2:46" s="2" customFormat="1" ht="37.5" customHeight="1">
      <c r="B4" s="10"/>
      <c r="D4" s="11" t="s">
        <v>645</v>
      </c>
      <c r="K4" s="12"/>
      <c r="M4" s="13" t="s">
        <v>550</v>
      </c>
      <c r="AT4" s="2" t="s">
        <v>543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556</v>
      </c>
      <c r="K6" s="12"/>
    </row>
    <row r="7" spans="2:11" s="2" customFormat="1" ht="15.75" customHeight="1">
      <c r="B7" s="10"/>
      <c r="E7" s="184" t="str">
        <f>'Rekapitulace stavby'!$K$6</f>
        <v>Parkoviště - Plzeň, Ledecká ul.</v>
      </c>
      <c r="F7" s="283"/>
      <c r="G7" s="283"/>
      <c r="H7" s="283"/>
      <c r="K7" s="12"/>
    </row>
    <row r="8" spans="2:11" s="2" customFormat="1" ht="15.75" customHeight="1">
      <c r="B8" s="10"/>
      <c r="D8" s="18" t="s">
        <v>658</v>
      </c>
      <c r="K8" s="12"/>
    </row>
    <row r="9" spans="2:11" s="85" customFormat="1" ht="16.5" customHeight="1">
      <c r="B9" s="86"/>
      <c r="E9" s="184" t="s">
        <v>132</v>
      </c>
      <c r="F9" s="299"/>
      <c r="G9" s="299"/>
      <c r="H9" s="299"/>
      <c r="K9" s="87"/>
    </row>
    <row r="10" spans="2:11" s="6" customFormat="1" ht="15.75" customHeight="1">
      <c r="B10" s="22"/>
      <c r="D10" s="18" t="s">
        <v>660</v>
      </c>
      <c r="K10" s="25"/>
    </row>
    <row r="11" spans="2:11" s="6" customFormat="1" ht="37.5" customHeight="1">
      <c r="B11" s="22"/>
      <c r="E11" s="295" t="s">
        <v>133</v>
      </c>
      <c r="F11" s="296"/>
      <c r="G11" s="296"/>
      <c r="H11" s="296"/>
      <c r="K11" s="25"/>
    </row>
    <row r="12" spans="2:11" s="6" customFormat="1" ht="14.25" customHeight="1">
      <c r="B12" s="22"/>
      <c r="K12" s="25"/>
    </row>
    <row r="13" spans="2:11" s="6" customFormat="1" ht="15" customHeight="1">
      <c r="B13" s="22"/>
      <c r="D13" s="18" t="s">
        <v>559</v>
      </c>
      <c r="F13" s="16"/>
      <c r="I13" s="18" t="s">
        <v>560</v>
      </c>
      <c r="J13" s="16"/>
      <c r="K13" s="25"/>
    </row>
    <row r="14" spans="2:11" s="6" customFormat="1" ht="15" customHeight="1">
      <c r="B14" s="22"/>
      <c r="D14" s="18" t="s">
        <v>562</v>
      </c>
      <c r="F14" s="16" t="s">
        <v>563</v>
      </c>
      <c r="I14" s="18" t="s">
        <v>564</v>
      </c>
      <c r="J14" s="46" t="str">
        <f>'Rekapitulace stavby'!$AN$8</f>
        <v>25.06.2014</v>
      </c>
      <c r="K14" s="25"/>
    </row>
    <row r="15" spans="2:11" s="6" customFormat="1" ht="12" customHeight="1">
      <c r="B15" s="22"/>
      <c r="K15" s="25"/>
    </row>
    <row r="16" spans="2:11" s="6" customFormat="1" ht="15" customHeight="1">
      <c r="B16" s="22"/>
      <c r="D16" s="18" t="s">
        <v>567</v>
      </c>
      <c r="I16" s="18" t="s">
        <v>568</v>
      </c>
      <c r="J16" s="16"/>
      <c r="K16" s="25"/>
    </row>
    <row r="17" spans="2:11" s="6" customFormat="1" ht="18.75" customHeight="1">
      <c r="B17" s="22"/>
      <c r="E17" s="16"/>
      <c r="I17" s="18" t="s">
        <v>569</v>
      </c>
      <c r="J17" s="16"/>
      <c r="K17" s="25"/>
    </row>
    <row r="18" spans="2:11" s="6" customFormat="1" ht="7.5" customHeight="1">
      <c r="B18" s="22"/>
      <c r="K18" s="25"/>
    </row>
    <row r="19" spans="2:11" s="6" customFormat="1" ht="15" customHeight="1">
      <c r="B19" s="22"/>
      <c r="D19" s="18" t="s">
        <v>570</v>
      </c>
      <c r="I19" s="18" t="s">
        <v>568</v>
      </c>
      <c r="J19" s="16">
        <f>IF('Rekapitulace stavby'!$AN$13="Vyplň údaj","",IF('Rekapitulace stavby'!$AN$13="","",'Rekapitulace stavby'!$AN$13))</f>
      </c>
      <c r="K19" s="25"/>
    </row>
    <row r="20" spans="2:11" s="6" customFormat="1" ht="18.75" customHeight="1">
      <c r="B20" s="22"/>
      <c r="E20" s="16">
        <f>IF('Rekapitulace stavby'!$E$14="Vyplň údaj","",IF('Rekapitulace stavby'!$E$14="","",'Rekapitulace stavby'!$E$14))</f>
      </c>
      <c r="I20" s="18" t="s">
        <v>569</v>
      </c>
      <c r="J20" s="16">
        <f>IF('Rekapitulace stavby'!$AN$14="Vyplň údaj","",IF('Rekapitulace stavby'!$AN$14="","",'Rekapitulace stavby'!$AN$14))</f>
      </c>
      <c r="K20" s="25"/>
    </row>
    <row r="21" spans="2:11" s="6" customFormat="1" ht="7.5" customHeight="1">
      <c r="B21" s="22"/>
      <c r="K21" s="25"/>
    </row>
    <row r="22" spans="2:11" s="6" customFormat="1" ht="15" customHeight="1">
      <c r="B22" s="22"/>
      <c r="D22" s="18" t="s">
        <v>572</v>
      </c>
      <c r="I22" s="18" t="s">
        <v>568</v>
      </c>
      <c r="J22" s="16"/>
      <c r="K22" s="25"/>
    </row>
    <row r="23" spans="2:11" s="6" customFormat="1" ht="18.75" customHeight="1">
      <c r="B23" s="22"/>
      <c r="E23" s="16"/>
      <c r="I23" s="18" t="s">
        <v>569</v>
      </c>
      <c r="J23" s="16"/>
      <c r="K23" s="25"/>
    </row>
    <row r="24" spans="2:11" s="6" customFormat="1" ht="7.5" customHeight="1">
      <c r="B24" s="22"/>
      <c r="K24" s="25"/>
    </row>
    <row r="25" spans="2:11" s="6" customFormat="1" ht="15" customHeight="1">
      <c r="B25" s="22"/>
      <c r="D25" s="18" t="s">
        <v>574</v>
      </c>
      <c r="K25" s="25"/>
    </row>
    <row r="26" spans="2:11" s="85" customFormat="1" ht="409.5" customHeight="1">
      <c r="B26" s="86"/>
      <c r="E26" s="180" t="s">
        <v>662</v>
      </c>
      <c r="F26" s="299"/>
      <c r="G26" s="299"/>
      <c r="H26" s="299"/>
      <c r="K26" s="87"/>
    </row>
    <row r="27" spans="2:11" s="6" customFormat="1" ht="7.5" customHeight="1">
      <c r="B27" s="22"/>
      <c r="K27" s="25"/>
    </row>
    <row r="28" spans="2:11" s="6" customFormat="1" ht="7.5" customHeight="1">
      <c r="B28" s="22"/>
      <c r="D28" s="47"/>
      <c r="E28" s="47"/>
      <c r="F28" s="47"/>
      <c r="G28" s="47"/>
      <c r="H28" s="47"/>
      <c r="I28" s="47"/>
      <c r="J28" s="47"/>
      <c r="K28" s="88"/>
    </row>
    <row r="29" spans="2:11" s="6" customFormat="1" ht="26.25" customHeight="1">
      <c r="B29" s="22"/>
      <c r="D29" s="89" t="s">
        <v>576</v>
      </c>
      <c r="J29" s="58">
        <f>ROUND($J$86,2)</f>
        <v>0</v>
      </c>
      <c r="K29" s="25"/>
    </row>
    <row r="30" spans="2:11" s="6" customFormat="1" ht="7.5" customHeight="1">
      <c r="B30" s="22"/>
      <c r="D30" s="47"/>
      <c r="E30" s="47"/>
      <c r="F30" s="47"/>
      <c r="G30" s="47"/>
      <c r="H30" s="47"/>
      <c r="I30" s="47"/>
      <c r="J30" s="47"/>
      <c r="K30" s="88"/>
    </row>
    <row r="31" spans="2:11" s="6" customFormat="1" ht="15" customHeight="1">
      <c r="B31" s="22"/>
      <c r="F31" s="26" t="s">
        <v>578</v>
      </c>
      <c r="I31" s="26" t="s">
        <v>577</v>
      </c>
      <c r="J31" s="26" t="s">
        <v>579</v>
      </c>
      <c r="K31" s="25"/>
    </row>
    <row r="32" spans="2:11" s="6" customFormat="1" ht="15" customHeight="1">
      <c r="B32" s="22"/>
      <c r="D32" s="29" t="s">
        <v>580</v>
      </c>
      <c r="E32" s="29" t="s">
        <v>581</v>
      </c>
      <c r="F32" s="90">
        <f>ROUND(SUM($BE$86:$BE$350),2)</f>
        <v>0</v>
      </c>
      <c r="I32" s="91">
        <v>0.21</v>
      </c>
      <c r="J32" s="90">
        <f>ROUND(SUM($BE$86:$BE$350)*$I$32,2)</f>
        <v>0</v>
      </c>
      <c r="K32" s="25"/>
    </row>
    <row r="33" spans="2:11" s="6" customFormat="1" ht="15" customHeight="1">
      <c r="B33" s="22"/>
      <c r="E33" s="29" t="s">
        <v>582</v>
      </c>
      <c r="F33" s="90">
        <f>ROUND(SUM($BF$86:$BF$350),2)</f>
        <v>0</v>
      </c>
      <c r="I33" s="91">
        <v>0.15</v>
      </c>
      <c r="J33" s="90">
        <f>ROUND(SUM($BF$86:$BF$350)*$I$33,2)</f>
        <v>0</v>
      </c>
      <c r="K33" s="25"/>
    </row>
    <row r="34" spans="2:11" s="6" customFormat="1" ht="15" customHeight="1" hidden="1">
      <c r="B34" s="22"/>
      <c r="E34" s="29" t="s">
        <v>583</v>
      </c>
      <c r="F34" s="90">
        <f>ROUND(SUM($BG$86:$BG$350),2)</f>
        <v>0</v>
      </c>
      <c r="I34" s="91">
        <v>0.21</v>
      </c>
      <c r="J34" s="90">
        <v>0</v>
      </c>
      <c r="K34" s="25"/>
    </row>
    <row r="35" spans="2:11" s="6" customFormat="1" ht="15" customHeight="1" hidden="1">
      <c r="B35" s="22"/>
      <c r="E35" s="29" t="s">
        <v>584</v>
      </c>
      <c r="F35" s="90">
        <f>ROUND(SUM($BH$86:$BH$350),2)</f>
        <v>0</v>
      </c>
      <c r="I35" s="91">
        <v>0.15</v>
      </c>
      <c r="J35" s="90">
        <v>0</v>
      </c>
      <c r="K35" s="25"/>
    </row>
    <row r="36" spans="2:11" s="6" customFormat="1" ht="15" customHeight="1" hidden="1">
      <c r="B36" s="22"/>
      <c r="E36" s="29" t="s">
        <v>585</v>
      </c>
      <c r="F36" s="90">
        <f>ROUND(SUM($BI$86:$BI$350),2)</f>
        <v>0</v>
      </c>
      <c r="I36" s="91">
        <v>0</v>
      </c>
      <c r="J36" s="90">
        <v>0</v>
      </c>
      <c r="K36" s="25"/>
    </row>
    <row r="37" spans="2:11" s="6" customFormat="1" ht="7.5" customHeight="1">
      <c r="B37" s="22"/>
      <c r="K37" s="25"/>
    </row>
    <row r="38" spans="2:11" s="6" customFormat="1" ht="26.25" customHeight="1">
      <c r="B38" s="22"/>
      <c r="C38" s="31"/>
      <c r="D38" s="32" t="s">
        <v>586</v>
      </c>
      <c r="E38" s="33"/>
      <c r="F38" s="33"/>
      <c r="G38" s="92" t="s">
        <v>587</v>
      </c>
      <c r="H38" s="34" t="s">
        <v>588</v>
      </c>
      <c r="I38" s="33"/>
      <c r="J38" s="35">
        <f>ROUND(SUM($J$29:$J$36),2)</f>
        <v>0</v>
      </c>
      <c r="K38" s="93"/>
    </row>
    <row r="39" spans="2:11" s="6" customFormat="1" ht="15" customHeight="1">
      <c r="B39" s="37"/>
      <c r="C39" s="38"/>
      <c r="D39" s="38"/>
      <c r="E39" s="38"/>
      <c r="F39" s="38"/>
      <c r="G39" s="38"/>
      <c r="H39" s="38"/>
      <c r="I39" s="38"/>
      <c r="J39" s="38"/>
      <c r="K39" s="39"/>
    </row>
    <row r="43" spans="2:11" s="6" customFormat="1" ht="7.5" customHeight="1">
      <c r="B43" s="40"/>
      <c r="C43" s="41"/>
      <c r="D43" s="41"/>
      <c r="E43" s="41"/>
      <c r="F43" s="41"/>
      <c r="G43" s="41"/>
      <c r="H43" s="41"/>
      <c r="I43" s="41"/>
      <c r="J43" s="41"/>
      <c r="K43" s="94"/>
    </row>
    <row r="44" spans="2:11" s="6" customFormat="1" ht="37.5" customHeight="1">
      <c r="B44" s="22"/>
      <c r="C44" s="11" t="s">
        <v>663</v>
      </c>
      <c r="K44" s="25"/>
    </row>
    <row r="45" spans="2:11" s="6" customFormat="1" ht="7.5" customHeight="1">
      <c r="B45" s="22"/>
      <c r="K45" s="25"/>
    </row>
    <row r="46" spans="2:11" s="6" customFormat="1" ht="15" customHeight="1">
      <c r="B46" s="22"/>
      <c r="C46" s="18" t="s">
        <v>556</v>
      </c>
      <c r="K46" s="25"/>
    </row>
    <row r="47" spans="2:11" s="6" customFormat="1" ht="16.5" customHeight="1">
      <c r="B47" s="22"/>
      <c r="E47" s="184" t="str">
        <f>$E$7</f>
        <v>Parkoviště - Plzeň, Ledecká ul.</v>
      </c>
      <c r="F47" s="296"/>
      <c r="G47" s="296"/>
      <c r="H47" s="296"/>
      <c r="K47" s="25"/>
    </row>
    <row r="48" spans="2:11" s="2" customFormat="1" ht="15.75" customHeight="1">
      <c r="B48" s="10"/>
      <c r="C48" s="18" t="s">
        <v>658</v>
      </c>
      <c r="K48" s="12"/>
    </row>
    <row r="49" spans="2:11" s="6" customFormat="1" ht="16.5" customHeight="1">
      <c r="B49" s="22"/>
      <c r="E49" s="184" t="s">
        <v>132</v>
      </c>
      <c r="F49" s="296"/>
      <c r="G49" s="296"/>
      <c r="H49" s="296"/>
      <c r="K49" s="25"/>
    </row>
    <row r="50" spans="2:11" s="6" customFormat="1" ht="15" customHeight="1">
      <c r="B50" s="22"/>
      <c r="C50" s="18" t="s">
        <v>660</v>
      </c>
      <c r="K50" s="25"/>
    </row>
    <row r="51" spans="2:11" s="6" customFormat="1" ht="19.5" customHeight="1">
      <c r="B51" s="22"/>
      <c r="E51" s="295" t="str">
        <f>$E$11</f>
        <v>JP011421 - C900 - Vegetační úpravy - soupis prací</v>
      </c>
      <c r="F51" s="296"/>
      <c r="G51" s="296"/>
      <c r="H51" s="296"/>
      <c r="K51" s="25"/>
    </row>
    <row r="52" spans="2:11" s="6" customFormat="1" ht="7.5" customHeight="1">
      <c r="B52" s="22"/>
      <c r="K52" s="25"/>
    </row>
    <row r="53" spans="2:11" s="6" customFormat="1" ht="18.75" customHeight="1">
      <c r="B53" s="22"/>
      <c r="C53" s="18" t="s">
        <v>562</v>
      </c>
      <c r="F53" s="16" t="str">
        <f>$F$14</f>
        <v>Plzeň, kú Bolevec</v>
      </c>
      <c r="I53" s="18" t="s">
        <v>564</v>
      </c>
      <c r="J53" s="46" t="str">
        <f>IF($J$14="","",$J$14)</f>
        <v>25.06.2014</v>
      </c>
      <c r="K53" s="25"/>
    </row>
    <row r="54" spans="2:11" s="6" customFormat="1" ht="7.5" customHeight="1">
      <c r="B54" s="22"/>
      <c r="K54" s="25"/>
    </row>
    <row r="55" spans="2:11" s="6" customFormat="1" ht="15.75" customHeight="1">
      <c r="B55" s="22"/>
      <c r="C55" s="18" t="s">
        <v>567</v>
      </c>
      <c r="F55" s="16">
        <f>$E$17</f>
        <v>0</v>
      </c>
      <c r="I55" s="18" t="s">
        <v>572</v>
      </c>
      <c r="J55" s="16">
        <f>$E$23</f>
        <v>0</v>
      </c>
      <c r="K55" s="25"/>
    </row>
    <row r="56" spans="2:11" s="6" customFormat="1" ht="15" customHeight="1">
      <c r="B56" s="22"/>
      <c r="C56" s="18" t="s">
        <v>570</v>
      </c>
      <c r="F56" s="16">
        <f>IF($E$20="","",$E$20)</f>
      </c>
      <c r="K56" s="25"/>
    </row>
    <row r="57" spans="2:11" s="6" customFormat="1" ht="11.25" customHeight="1">
      <c r="B57" s="22"/>
      <c r="K57" s="25"/>
    </row>
    <row r="58" spans="2:11" s="6" customFormat="1" ht="30" customHeight="1">
      <c r="B58" s="22"/>
      <c r="C58" s="95" t="s">
        <v>664</v>
      </c>
      <c r="D58" s="31"/>
      <c r="E58" s="31"/>
      <c r="F58" s="31"/>
      <c r="G58" s="31"/>
      <c r="H58" s="31"/>
      <c r="I58" s="31"/>
      <c r="J58" s="96" t="s">
        <v>665</v>
      </c>
      <c r="K58" s="36"/>
    </row>
    <row r="59" spans="2:11" s="6" customFormat="1" ht="11.25" customHeight="1">
      <c r="B59" s="22"/>
      <c r="K59" s="25"/>
    </row>
    <row r="60" spans="2:47" s="6" customFormat="1" ht="30" customHeight="1">
      <c r="B60" s="22"/>
      <c r="C60" s="57" t="s">
        <v>666</v>
      </c>
      <c r="J60" s="58">
        <f>ROUND($J$86,2)</f>
        <v>0</v>
      </c>
      <c r="K60" s="25"/>
      <c r="AU60" s="6" t="s">
        <v>667</v>
      </c>
    </row>
    <row r="61" spans="2:11" s="64" customFormat="1" ht="25.5" customHeight="1">
      <c r="B61" s="97"/>
      <c r="D61" s="98" t="s">
        <v>668</v>
      </c>
      <c r="E61" s="98"/>
      <c r="F61" s="98"/>
      <c r="G61" s="98"/>
      <c r="H61" s="98"/>
      <c r="I61" s="98"/>
      <c r="J61" s="99">
        <f>ROUND($J$87,2)</f>
        <v>0</v>
      </c>
      <c r="K61" s="100"/>
    </row>
    <row r="62" spans="2:11" s="73" customFormat="1" ht="21" customHeight="1">
      <c r="B62" s="101"/>
      <c r="D62" s="102" t="s">
        <v>669</v>
      </c>
      <c r="E62" s="102"/>
      <c r="F62" s="102"/>
      <c r="G62" s="102"/>
      <c r="H62" s="102"/>
      <c r="I62" s="102"/>
      <c r="J62" s="103">
        <f>ROUND($J$88,2)</f>
        <v>0</v>
      </c>
      <c r="K62" s="104"/>
    </row>
    <row r="63" spans="2:11" s="73" customFormat="1" ht="21" customHeight="1">
      <c r="B63" s="101"/>
      <c r="D63" s="102" t="s">
        <v>673</v>
      </c>
      <c r="E63" s="102"/>
      <c r="F63" s="102"/>
      <c r="G63" s="102"/>
      <c r="H63" s="102"/>
      <c r="I63" s="102"/>
      <c r="J63" s="103">
        <f>ROUND($J$347,2)</f>
        <v>0</v>
      </c>
      <c r="K63" s="104"/>
    </row>
    <row r="64" spans="2:11" s="73" customFormat="1" ht="15.75" customHeight="1">
      <c r="B64" s="101"/>
      <c r="D64" s="102" t="s">
        <v>674</v>
      </c>
      <c r="E64" s="102"/>
      <c r="F64" s="102"/>
      <c r="G64" s="102"/>
      <c r="H64" s="102"/>
      <c r="I64" s="102"/>
      <c r="J64" s="103">
        <f>ROUND($J$348,2)</f>
        <v>0</v>
      </c>
      <c r="K64" s="104"/>
    </row>
    <row r="65" spans="2:11" s="6" customFormat="1" ht="22.5" customHeight="1">
      <c r="B65" s="22"/>
      <c r="K65" s="25"/>
    </row>
    <row r="66" spans="2:11" s="6" customFormat="1" ht="7.5" customHeight="1">
      <c r="B66" s="37"/>
      <c r="C66" s="38"/>
      <c r="D66" s="38"/>
      <c r="E66" s="38"/>
      <c r="F66" s="38"/>
      <c r="G66" s="38"/>
      <c r="H66" s="38"/>
      <c r="I66" s="38"/>
      <c r="J66" s="38"/>
      <c r="K66" s="39"/>
    </row>
    <row r="70" spans="2:12" s="6" customFormat="1" ht="7.5" customHeight="1"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22"/>
    </row>
    <row r="71" spans="2:12" s="6" customFormat="1" ht="37.5" customHeight="1">
      <c r="B71" s="22"/>
      <c r="C71" s="11" t="s">
        <v>677</v>
      </c>
      <c r="L71" s="22"/>
    </row>
    <row r="72" spans="2:12" s="6" customFormat="1" ht="7.5" customHeight="1">
      <c r="B72" s="22"/>
      <c r="L72" s="22"/>
    </row>
    <row r="73" spans="2:12" s="6" customFormat="1" ht="15" customHeight="1">
      <c r="B73" s="22"/>
      <c r="C73" s="18" t="s">
        <v>556</v>
      </c>
      <c r="L73" s="22"/>
    </row>
    <row r="74" spans="2:12" s="6" customFormat="1" ht="16.5" customHeight="1">
      <c r="B74" s="22"/>
      <c r="E74" s="184" t="str">
        <f>$E$7</f>
        <v>Parkoviště - Plzeň, Ledecká ul.</v>
      </c>
      <c r="F74" s="296"/>
      <c r="G74" s="296"/>
      <c r="H74" s="296"/>
      <c r="L74" s="22"/>
    </row>
    <row r="75" spans="2:12" ht="15.75" customHeight="1">
      <c r="B75" s="10"/>
      <c r="C75" s="18" t="s">
        <v>658</v>
      </c>
      <c r="L75" s="10"/>
    </row>
    <row r="76" spans="2:12" s="6" customFormat="1" ht="16.5" customHeight="1">
      <c r="B76" s="22"/>
      <c r="E76" s="184" t="s">
        <v>132</v>
      </c>
      <c r="F76" s="296"/>
      <c r="G76" s="296"/>
      <c r="H76" s="296"/>
      <c r="L76" s="22"/>
    </row>
    <row r="77" spans="2:12" s="6" customFormat="1" ht="15" customHeight="1">
      <c r="B77" s="22"/>
      <c r="C77" s="18" t="s">
        <v>660</v>
      </c>
      <c r="L77" s="22"/>
    </row>
    <row r="78" spans="2:12" s="6" customFormat="1" ht="19.5" customHeight="1">
      <c r="B78" s="22"/>
      <c r="E78" s="295" t="str">
        <f>$E$11</f>
        <v>JP011421 - C900 - Vegetační úpravy - soupis prací</v>
      </c>
      <c r="F78" s="296"/>
      <c r="G78" s="296"/>
      <c r="H78" s="296"/>
      <c r="L78" s="22"/>
    </row>
    <row r="79" spans="2:12" s="6" customFormat="1" ht="7.5" customHeight="1">
      <c r="B79" s="22"/>
      <c r="L79" s="22"/>
    </row>
    <row r="80" spans="2:12" s="6" customFormat="1" ht="18.75" customHeight="1">
      <c r="B80" s="22"/>
      <c r="C80" s="18" t="s">
        <v>562</v>
      </c>
      <c r="F80" s="16" t="str">
        <f>$F$14</f>
        <v>Plzeň, kú Bolevec</v>
      </c>
      <c r="I80" s="18" t="s">
        <v>564</v>
      </c>
      <c r="J80" s="46" t="str">
        <f>IF($J$14="","",$J$14)</f>
        <v>25.06.2014</v>
      </c>
      <c r="L80" s="22"/>
    </row>
    <row r="81" spans="2:12" s="6" customFormat="1" ht="7.5" customHeight="1">
      <c r="B81" s="22"/>
      <c r="L81" s="22"/>
    </row>
    <row r="82" spans="2:12" s="6" customFormat="1" ht="15.75" customHeight="1">
      <c r="B82" s="22"/>
      <c r="C82" s="18" t="s">
        <v>567</v>
      </c>
      <c r="F82" s="16">
        <f>$E$17</f>
        <v>0</v>
      </c>
      <c r="I82" s="18" t="s">
        <v>572</v>
      </c>
      <c r="J82" s="16">
        <f>$E$23</f>
        <v>0</v>
      </c>
      <c r="L82" s="22"/>
    </row>
    <row r="83" spans="2:12" s="6" customFormat="1" ht="15" customHeight="1">
      <c r="B83" s="22"/>
      <c r="C83" s="18" t="s">
        <v>570</v>
      </c>
      <c r="F83" s="16">
        <f>IF($E$20="","",$E$20)</f>
      </c>
      <c r="L83" s="22"/>
    </row>
    <row r="84" spans="2:12" s="6" customFormat="1" ht="11.25" customHeight="1">
      <c r="B84" s="22"/>
      <c r="L84" s="22"/>
    </row>
    <row r="85" spans="2:20" s="105" customFormat="1" ht="30" customHeight="1">
      <c r="B85" s="106"/>
      <c r="C85" s="107" t="s">
        <v>678</v>
      </c>
      <c r="D85" s="108" t="s">
        <v>595</v>
      </c>
      <c r="E85" s="108" t="s">
        <v>591</v>
      </c>
      <c r="F85" s="108" t="s">
        <v>679</v>
      </c>
      <c r="G85" s="108" t="s">
        <v>680</v>
      </c>
      <c r="H85" s="108" t="s">
        <v>681</v>
      </c>
      <c r="I85" s="108" t="s">
        <v>682</v>
      </c>
      <c r="J85" s="108" t="s">
        <v>683</v>
      </c>
      <c r="K85" s="109" t="s">
        <v>684</v>
      </c>
      <c r="L85" s="106"/>
      <c r="M85" s="52" t="s">
        <v>685</v>
      </c>
      <c r="N85" s="53" t="s">
        <v>580</v>
      </c>
      <c r="O85" s="53" t="s">
        <v>686</v>
      </c>
      <c r="P85" s="53" t="s">
        <v>687</v>
      </c>
      <c r="Q85" s="53" t="s">
        <v>688</v>
      </c>
      <c r="R85" s="53" t="s">
        <v>689</v>
      </c>
      <c r="S85" s="53" t="s">
        <v>690</v>
      </c>
      <c r="T85" s="54" t="s">
        <v>691</v>
      </c>
    </row>
    <row r="86" spans="2:63" s="6" customFormat="1" ht="30" customHeight="1">
      <c r="B86" s="22"/>
      <c r="C86" s="57" t="s">
        <v>666</v>
      </c>
      <c r="J86" s="110">
        <f>$BK$86</f>
        <v>0</v>
      </c>
      <c r="L86" s="22"/>
      <c r="M86" s="56"/>
      <c r="N86" s="47"/>
      <c r="O86" s="47"/>
      <c r="P86" s="111">
        <f>$P$87</f>
        <v>0</v>
      </c>
      <c r="Q86" s="47"/>
      <c r="R86" s="111">
        <f>$R$87</f>
        <v>33.640507023768016</v>
      </c>
      <c r="S86" s="47"/>
      <c r="T86" s="112">
        <f>$T$87</f>
        <v>0</v>
      </c>
      <c r="AT86" s="6" t="s">
        <v>609</v>
      </c>
      <c r="AU86" s="6" t="s">
        <v>667</v>
      </c>
      <c r="BK86" s="113">
        <f>$BK$87</f>
        <v>0</v>
      </c>
    </row>
    <row r="87" spans="2:63" s="114" customFormat="1" ht="37.5" customHeight="1">
      <c r="B87" s="115"/>
      <c r="D87" s="116" t="s">
        <v>609</v>
      </c>
      <c r="E87" s="117" t="s">
        <v>692</v>
      </c>
      <c r="F87" s="117" t="s">
        <v>693</v>
      </c>
      <c r="J87" s="118">
        <f>$BK$87</f>
        <v>0</v>
      </c>
      <c r="L87" s="115"/>
      <c r="M87" s="119"/>
      <c r="P87" s="120">
        <f>$P$88+$P$347</f>
        <v>0</v>
      </c>
      <c r="R87" s="120">
        <f>$R$88+$R$347</f>
        <v>33.640507023768016</v>
      </c>
      <c r="T87" s="121">
        <f>$T$88+$T$347</f>
        <v>0</v>
      </c>
      <c r="AR87" s="116" t="s">
        <v>561</v>
      </c>
      <c r="AT87" s="116" t="s">
        <v>609</v>
      </c>
      <c r="AU87" s="116" t="s">
        <v>610</v>
      </c>
      <c r="AY87" s="116" t="s">
        <v>694</v>
      </c>
      <c r="BK87" s="122">
        <f>$BK$88+$BK$347</f>
        <v>0</v>
      </c>
    </row>
    <row r="88" spans="2:63" s="114" customFormat="1" ht="21" customHeight="1">
      <c r="B88" s="115"/>
      <c r="D88" s="116" t="s">
        <v>609</v>
      </c>
      <c r="E88" s="123" t="s">
        <v>561</v>
      </c>
      <c r="F88" s="123" t="s">
        <v>695</v>
      </c>
      <c r="J88" s="124">
        <f>$BK$88</f>
        <v>0</v>
      </c>
      <c r="L88" s="115"/>
      <c r="M88" s="119"/>
      <c r="P88" s="120">
        <f>SUM($P$89:$P$346)</f>
        <v>0</v>
      </c>
      <c r="R88" s="120">
        <f>SUM($R$89:$R$346)</f>
        <v>33.640507023768016</v>
      </c>
      <c r="T88" s="121">
        <f>SUM($T$89:$T$346)</f>
        <v>0</v>
      </c>
      <c r="AR88" s="116" t="s">
        <v>561</v>
      </c>
      <c r="AT88" s="116" t="s">
        <v>609</v>
      </c>
      <c r="AU88" s="116" t="s">
        <v>561</v>
      </c>
      <c r="AY88" s="116" t="s">
        <v>694</v>
      </c>
      <c r="BK88" s="122">
        <f>SUM($BK$89:$BK$346)</f>
        <v>0</v>
      </c>
    </row>
    <row r="89" spans="2:65" s="6" customFormat="1" ht="15.75" customHeight="1">
      <c r="B89" s="22"/>
      <c r="C89" s="125" t="s">
        <v>561</v>
      </c>
      <c r="D89" s="125" t="s">
        <v>696</v>
      </c>
      <c r="E89" s="126" t="s">
        <v>134</v>
      </c>
      <c r="F89" s="127" t="s">
        <v>135</v>
      </c>
      <c r="G89" s="128" t="s">
        <v>136</v>
      </c>
      <c r="H89" s="129">
        <v>0.017</v>
      </c>
      <c r="I89" s="130"/>
      <c r="J89" s="131">
        <f>ROUND($I$89*$H$89,2)</f>
        <v>0</v>
      </c>
      <c r="K89" s="127" t="s">
        <v>699</v>
      </c>
      <c r="L89" s="22"/>
      <c r="M89" s="132"/>
      <c r="N89" s="133" t="s">
        <v>581</v>
      </c>
      <c r="Q89" s="134">
        <v>0</v>
      </c>
      <c r="R89" s="134">
        <f>$Q$89*$H$89</f>
        <v>0</v>
      </c>
      <c r="S89" s="134">
        <v>0</v>
      </c>
      <c r="T89" s="135">
        <f>$S$89*$H$89</f>
        <v>0</v>
      </c>
      <c r="AR89" s="85" t="s">
        <v>700</v>
      </c>
      <c r="AT89" s="85" t="s">
        <v>696</v>
      </c>
      <c r="AU89" s="85" t="s">
        <v>618</v>
      </c>
      <c r="AY89" s="6" t="s">
        <v>694</v>
      </c>
      <c r="BE89" s="136">
        <f>IF($N$89="základní",$J$89,0)</f>
        <v>0</v>
      </c>
      <c r="BF89" s="136">
        <f>IF($N$89="snížená",$J$89,0)</f>
        <v>0</v>
      </c>
      <c r="BG89" s="136">
        <f>IF($N$89="zákl. přenesená",$J$89,0)</f>
        <v>0</v>
      </c>
      <c r="BH89" s="136">
        <f>IF($N$89="sníž. přenesená",$J$89,0)</f>
        <v>0</v>
      </c>
      <c r="BI89" s="136">
        <f>IF($N$89="nulová",$J$89,0)</f>
        <v>0</v>
      </c>
      <c r="BJ89" s="85" t="s">
        <v>561</v>
      </c>
      <c r="BK89" s="136">
        <f>ROUND($I$89*$H$89,2)</f>
        <v>0</v>
      </c>
      <c r="BL89" s="85" t="s">
        <v>700</v>
      </c>
      <c r="BM89" s="85" t="s">
        <v>137</v>
      </c>
    </row>
    <row r="90" spans="2:47" s="6" customFormat="1" ht="16.5" customHeight="1">
      <c r="B90" s="22"/>
      <c r="D90" s="137" t="s">
        <v>702</v>
      </c>
      <c r="F90" s="138" t="s">
        <v>138</v>
      </c>
      <c r="L90" s="22"/>
      <c r="M90" s="49"/>
      <c r="T90" s="50"/>
      <c r="AT90" s="6" t="s">
        <v>702</v>
      </c>
      <c r="AU90" s="6" t="s">
        <v>618</v>
      </c>
    </row>
    <row r="91" spans="2:51" s="6" customFormat="1" ht="15.75" customHeight="1">
      <c r="B91" s="139"/>
      <c r="D91" s="140" t="s">
        <v>704</v>
      </c>
      <c r="E91" s="141"/>
      <c r="F91" s="142" t="s">
        <v>139</v>
      </c>
      <c r="H91" s="141"/>
      <c r="L91" s="139"/>
      <c r="M91" s="143"/>
      <c r="T91" s="144"/>
      <c r="AT91" s="141" t="s">
        <v>704</v>
      </c>
      <c r="AU91" s="141" t="s">
        <v>618</v>
      </c>
      <c r="AV91" s="145" t="s">
        <v>561</v>
      </c>
      <c r="AW91" s="145" t="s">
        <v>667</v>
      </c>
      <c r="AX91" s="145" t="s">
        <v>610</v>
      </c>
      <c r="AY91" s="141" t="s">
        <v>694</v>
      </c>
    </row>
    <row r="92" spans="2:51" s="6" customFormat="1" ht="15.75" customHeight="1">
      <c r="B92" s="139"/>
      <c r="D92" s="140" t="s">
        <v>704</v>
      </c>
      <c r="E92" s="141"/>
      <c r="F92" s="142" t="s">
        <v>140</v>
      </c>
      <c r="H92" s="141"/>
      <c r="L92" s="139"/>
      <c r="M92" s="143"/>
      <c r="T92" s="144"/>
      <c r="AT92" s="141" t="s">
        <v>704</v>
      </c>
      <c r="AU92" s="141" t="s">
        <v>618</v>
      </c>
      <c r="AV92" s="145" t="s">
        <v>561</v>
      </c>
      <c r="AW92" s="145" t="s">
        <v>667</v>
      </c>
      <c r="AX92" s="145" t="s">
        <v>610</v>
      </c>
      <c r="AY92" s="141" t="s">
        <v>694</v>
      </c>
    </row>
    <row r="93" spans="2:51" s="6" customFormat="1" ht="15.75" customHeight="1">
      <c r="B93" s="146"/>
      <c r="D93" s="140" t="s">
        <v>704</v>
      </c>
      <c r="E93" s="147"/>
      <c r="F93" s="148" t="s">
        <v>141</v>
      </c>
      <c r="H93" s="149">
        <v>0.017</v>
      </c>
      <c r="L93" s="146"/>
      <c r="M93" s="150"/>
      <c r="T93" s="151"/>
      <c r="AT93" s="147" t="s">
        <v>704</v>
      </c>
      <c r="AU93" s="147" t="s">
        <v>618</v>
      </c>
      <c r="AV93" s="152" t="s">
        <v>618</v>
      </c>
      <c r="AW93" s="152" t="s">
        <v>667</v>
      </c>
      <c r="AX93" s="152" t="s">
        <v>610</v>
      </c>
      <c r="AY93" s="147" t="s">
        <v>694</v>
      </c>
    </row>
    <row r="94" spans="2:51" s="6" customFormat="1" ht="15.75" customHeight="1">
      <c r="B94" s="153"/>
      <c r="D94" s="140" t="s">
        <v>704</v>
      </c>
      <c r="E94" s="154"/>
      <c r="F94" s="155" t="s">
        <v>706</v>
      </c>
      <c r="H94" s="156">
        <v>0.017</v>
      </c>
      <c r="L94" s="153"/>
      <c r="M94" s="157"/>
      <c r="T94" s="158"/>
      <c r="AT94" s="154" t="s">
        <v>704</v>
      </c>
      <c r="AU94" s="154" t="s">
        <v>618</v>
      </c>
      <c r="AV94" s="159" t="s">
        <v>700</v>
      </c>
      <c r="AW94" s="159" t="s">
        <v>667</v>
      </c>
      <c r="AX94" s="159" t="s">
        <v>561</v>
      </c>
      <c r="AY94" s="154" t="s">
        <v>694</v>
      </c>
    </row>
    <row r="95" spans="2:65" s="6" customFormat="1" ht="15.75" customHeight="1">
      <c r="B95" s="22"/>
      <c r="C95" s="125" t="s">
        <v>618</v>
      </c>
      <c r="D95" s="125" t="s">
        <v>696</v>
      </c>
      <c r="E95" s="126" t="s">
        <v>142</v>
      </c>
      <c r="F95" s="127" t="s">
        <v>143</v>
      </c>
      <c r="G95" s="128" t="s">
        <v>136</v>
      </c>
      <c r="H95" s="129">
        <v>0.067</v>
      </c>
      <c r="I95" s="130"/>
      <c r="J95" s="131">
        <f>ROUND($I$95*$H$95,2)</f>
        <v>0</v>
      </c>
      <c r="K95" s="127" t="s">
        <v>699</v>
      </c>
      <c r="L95" s="22"/>
      <c r="M95" s="132"/>
      <c r="N95" s="133" t="s">
        <v>581</v>
      </c>
      <c r="Q95" s="134">
        <v>0</v>
      </c>
      <c r="R95" s="134">
        <f>$Q$95*$H$95</f>
        <v>0</v>
      </c>
      <c r="S95" s="134">
        <v>0</v>
      </c>
      <c r="T95" s="135">
        <f>$S$95*$H$95</f>
        <v>0</v>
      </c>
      <c r="AR95" s="85" t="s">
        <v>700</v>
      </c>
      <c r="AT95" s="85" t="s">
        <v>696</v>
      </c>
      <c r="AU95" s="85" t="s">
        <v>618</v>
      </c>
      <c r="AY95" s="6" t="s">
        <v>694</v>
      </c>
      <c r="BE95" s="136">
        <f>IF($N$95="základní",$J$95,0)</f>
        <v>0</v>
      </c>
      <c r="BF95" s="136">
        <f>IF($N$95="snížená",$J$95,0)</f>
        <v>0</v>
      </c>
      <c r="BG95" s="136">
        <f>IF($N$95="zákl. přenesená",$J$95,0)</f>
        <v>0</v>
      </c>
      <c r="BH95" s="136">
        <f>IF($N$95="sníž. přenesená",$J$95,0)</f>
        <v>0</v>
      </c>
      <c r="BI95" s="136">
        <f>IF($N$95="nulová",$J$95,0)</f>
        <v>0</v>
      </c>
      <c r="BJ95" s="85" t="s">
        <v>561</v>
      </c>
      <c r="BK95" s="136">
        <f>ROUND($I$95*$H$95,2)</f>
        <v>0</v>
      </c>
      <c r="BL95" s="85" t="s">
        <v>700</v>
      </c>
      <c r="BM95" s="85" t="s">
        <v>144</v>
      </c>
    </row>
    <row r="96" spans="2:47" s="6" customFormat="1" ht="16.5" customHeight="1">
      <c r="B96" s="22"/>
      <c r="D96" s="137" t="s">
        <v>702</v>
      </c>
      <c r="F96" s="138" t="s">
        <v>145</v>
      </c>
      <c r="L96" s="22"/>
      <c r="M96" s="49"/>
      <c r="T96" s="50"/>
      <c r="AT96" s="6" t="s">
        <v>702</v>
      </c>
      <c r="AU96" s="6" t="s">
        <v>618</v>
      </c>
    </row>
    <row r="97" spans="2:51" s="6" customFormat="1" ht="15.75" customHeight="1">
      <c r="B97" s="139"/>
      <c r="D97" s="140" t="s">
        <v>704</v>
      </c>
      <c r="E97" s="141"/>
      <c r="F97" s="142" t="s">
        <v>146</v>
      </c>
      <c r="H97" s="141"/>
      <c r="L97" s="139"/>
      <c r="M97" s="143"/>
      <c r="T97" s="144"/>
      <c r="AT97" s="141" t="s">
        <v>704</v>
      </c>
      <c r="AU97" s="141" t="s">
        <v>618</v>
      </c>
      <c r="AV97" s="145" t="s">
        <v>561</v>
      </c>
      <c r="AW97" s="145" t="s">
        <v>667</v>
      </c>
      <c r="AX97" s="145" t="s">
        <v>610</v>
      </c>
      <c r="AY97" s="141" t="s">
        <v>694</v>
      </c>
    </row>
    <row r="98" spans="2:51" s="6" customFormat="1" ht="15.75" customHeight="1">
      <c r="B98" s="139"/>
      <c r="D98" s="140" t="s">
        <v>704</v>
      </c>
      <c r="E98" s="141"/>
      <c r="F98" s="142" t="s">
        <v>140</v>
      </c>
      <c r="H98" s="141"/>
      <c r="L98" s="139"/>
      <c r="M98" s="143"/>
      <c r="T98" s="144"/>
      <c r="AT98" s="141" t="s">
        <v>704</v>
      </c>
      <c r="AU98" s="141" t="s">
        <v>618</v>
      </c>
      <c r="AV98" s="145" t="s">
        <v>561</v>
      </c>
      <c r="AW98" s="145" t="s">
        <v>667</v>
      </c>
      <c r="AX98" s="145" t="s">
        <v>610</v>
      </c>
      <c r="AY98" s="141" t="s">
        <v>694</v>
      </c>
    </row>
    <row r="99" spans="2:51" s="6" customFormat="1" ht="15.75" customHeight="1">
      <c r="B99" s="146"/>
      <c r="D99" s="140" t="s">
        <v>704</v>
      </c>
      <c r="E99" s="147"/>
      <c r="F99" s="148" t="s">
        <v>147</v>
      </c>
      <c r="H99" s="149">
        <v>0.067</v>
      </c>
      <c r="L99" s="146"/>
      <c r="M99" s="150"/>
      <c r="T99" s="151"/>
      <c r="AT99" s="147" t="s">
        <v>704</v>
      </c>
      <c r="AU99" s="147" t="s">
        <v>618</v>
      </c>
      <c r="AV99" s="152" t="s">
        <v>618</v>
      </c>
      <c r="AW99" s="152" t="s">
        <v>667</v>
      </c>
      <c r="AX99" s="152" t="s">
        <v>610</v>
      </c>
      <c r="AY99" s="147" t="s">
        <v>694</v>
      </c>
    </row>
    <row r="100" spans="2:51" s="6" customFormat="1" ht="15.75" customHeight="1">
      <c r="B100" s="153"/>
      <c r="D100" s="140" t="s">
        <v>704</v>
      </c>
      <c r="E100" s="154"/>
      <c r="F100" s="155" t="s">
        <v>706</v>
      </c>
      <c r="H100" s="156">
        <v>0.067</v>
      </c>
      <c r="L100" s="153"/>
      <c r="M100" s="157"/>
      <c r="T100" s="158"/>
      <c r="AT100" s="154" t="s">
        <v>704</v>
      </c>
      <c r="AU100" s="154" t="s">
        <v>618</v>
      </c>
      <c r="AV100" s="159" t="s">
        <v>700</v>
      </c>
      <c r="AW100" s="159" t="s">
        <v>667</v>
      </c>
      <c r="AX100" s="159" t="s">
        <v>561</v>
      </c>
      <c r="AY100" s="154" t="s">
        <v>694</v>
      </c>
    </row>
    <row r="101" spans="2:65" s="6" customFormat="1" ht="15.75" customHeight="1">
      <c r="B101" s="22"/>
      <c r="C101" s="125" t="s">
        <v>641</v>
      </c>
      <c r="D101" s="125" t="s">
        <v>696</v>
      </c>
      <c r="E101" s="126" t="s">
        <v>148</v>
      </c>
      <c r="F101" s="127" t="s">
        <v>149</v>
      </c>
      <c r="G101" s="128" t="s">
        <v>926</v>
      </c>
      <c r="H101" s="129">
        <v>4</v>
      </c>
      <c r="I101" s="130"/>
      <c r="J101" s="131">
        <f>ROUND($I$101*$H$101,2)</f>
        <v>0</v>
      </c>
      <c r="K101" s="127" t="s">
        <v>699</v>
      </c>
      <c r="L101" s="22"/>
      <c r="M101" s="132"/>
      <c r="N101" s="133" t="s">
        <v>581</v>
      </c>
      <c r="Q101" s="134">
        <v>0</v>
      </c>
      <c r="R101" s="134">
        <f>$Q$101*$H$101</f>
        <v>0</v>
      </c>
      <c r="S101" s="134">
        <v>0</v>
      </c>
      <c r="T101" s="135">
        <f>$S$101*$H$101</f>
        <v>0</v>
      </c>
      <c r="AR101" s="85" t="s">
        <v>700</v>
      </c>
      <c r="AT101" s="85" t="s">
        <v>696</v>
      </c>
      <c r="AU101" s="85" t="s">
        <v>618</v>
      </c>
      <c r="AY101" s="6" t="s">
        <v>694</v>
      </c>
      <c r="BE101" s="136">
        <f>IF($N$101="základní",$J$101,0)</f>
        <v>0</v>
      </c>
      <c r="BF101" s="136">
        <f>IF($N$101="snížená",$J$101,0)</f>
        <v>0</v>
      </c>
      <c r="BG101" s="136">
        <f>IF($N$101="zákl. přenesená",$J$101,0)</f>
        <v>0</v>
      </c>
      <c r="BH101" s="136">
        <f>IF($N$101="sníž. přenesená",$J$101,0)</f>
        <v>0</v>
      </c>
      <c r="BI101" s="136">
        <f>IF($N$101="nulová",$J$101,0)</f>
        <v>0</v>
      </c>
      <c r="BJ101" s="85" t="s">
        <v>561</v>
      </c>
      <c r="BK101" s="136">
        <f>ROUND($I$101*$H$101,2)</f>
        <v>0</v>
      </c>
      <c r="BL101" s="85" t="s">
        <v>700</v>
      </c>
      <c r="BM101" s="85" t="s">
        <v>150</v>
      </c>
    </row>
    <row r="102" spans="2:47" s="6" customFormat="1" ht="16.5" customHeight="1">
      <c r="B102" s="22"/>
      <c r="D102" s="137" t="s">
        <v>702</v>
      </c>
      <c r="F102" s="138" t="s">
        <v>151</v>
      </c>
      <c r="L102" s="22"/>
      <c r="M102" s="49"/>
      <c r="T102" s="50"/>
      <c r="AT102" s="6" t="s">
        <v>702</v>
      </c>
      <c r="AU102" s="6" t="s">
        <v>618</v>
      </c>
    </row>
    <row r="103" spans="2:51" s="6" customFormat="1" ht="15.75" customHeight="1">
      <c r="B103" s="139"/>
      <c r="D103" s="140" t="s">
        <v>704</v>
      </c>
      <c r="E103" s="141"/>
      <c r="F103" s="142" t="s">
        <v>152</v>
      </c>
      <c r="H103" s="141"/>
      <c r="L103" s="139"/>
      <c r="M103" s="143"/>
      <c r="T103" s="144"/>
      <c r="AT103" s="141" t="s">
        <v>704</v>
      </c>
      <c r="AU103" s="141" t="s">
        <v>618</v>
      </c>
      <c r="AV103" s="145" t="s">
        <v>561</v>
      </c>
      <c r="AW103" s="145" t="s">
        <v>667</v>
      </c>
      <c r="AX103" s="145" t="s">
        <v>610</v>
      </c>
      <c r="AY103" s="141" t="s">
        <v>694</v>
      </c>
    </row>
    <row r="104" spans="2:51" s="6" customFormat="1" ht="15.75" customHeight="1">
      <c r="B104" s="146"/>
      <c r="D104" s="140" t="s">
        <v>704</v>
      </c>
      <c r="E104" s="147"/>
      <c r="F104" s="148" t="s">
        <v>700</v>
      </c>
      <c r="H104" s="149">
        <v>4</v>
      </c>
      <c r="L104" s="146"/>
      <c r="M104" s="150"/>
      <c r="T104" s="151"/>
      <c r="AT104" s="147" t="s">
        <v>704</v>
      </c>
      <c r="AU104" s="147" t="s">
        <v>618</v>
      </c>
      <c r="AV104" s="152" t="s">
        <v>618</v>
      </c>
      <c r="AW104" s="152" t="s">
        <v>667</v>
      </c>
      <c r="AX104" s="152" t="s">
        <v>610</v>
      </c>
      <c r="AY104" s="147" t="s">
        <v>694</v>
      </c>
    </row>
    <row r="105" spans="2:51" s="6" customFormat="1" ht="15.75" customHeight="1">
      <c r="B105" s="153"/>
      <c r="D105" s="140" t="s">
        <v>704</v>
      </c>
      <c r="E105" s="154"/>
      <c r="F105" s="155" t="s">
        <v>706</v>
      </c>
      <c r="H105" s="156">
        <v>4</v>
      </c>
      <c r="L105" s="153"/>
      <c r="M105" s="157"/>
      <c r="T105" s="158"/>
      <c r="AT105" s="154" t="s">
        <v>704</v>
      </c>
      <c r="AU105" s="154" t="s">
        <v>618</v>
      </c>
      <c r="AV105" s="159" t="s">
        <v>700</v>
      </c>
      <c r="AW105" s="159" t="s">
        <v>667</v>
      </c>
      <c r="AX105" s="159" t="s">
        <v>561</v>
      </c>
      <c r="AY105" s="154" t="s">
        <v>694</v>
      </c>
    </row>
    <row r="106" spans="2:65" s="6" customFormat="1" ht="15.75" customHeight="1">
      <c r="B106" s="22"/>
      <c r="C106" s="125" t="s">
        <v>700</v>
      </c>
      <c r="D106" s="125" t="s">
        <v>696</v>
      </c>
      <c r="E106" s="126" t="s">
        <v>153</v>
      </c>
      <c r="F106" s="127" t="s">
        <v>154</v>
      </c>
      <c r="G106" s="128" t="s">
        <v>926</v>
      </c>
      <c r="H106" s="129">
        <v>4</v>
      </c>
      <c r="I106" s="130"/>
      <c r="J106" s="131">
        <f>ROUND($I$106*$H$106,2)</f>
        <v>0</v>
      </c>
      <c r="K106" s="127" t="s">
        <v>699</v>
      </c>
      <c r="L106" s="22"/>
      <c r="M106" s="132"/>
      <c r="N106" s="133" t="s">
        <v>581</v>
      </c>
      <c r="Q106" s="134">
        <v>8.2788E-05</v>
      </c>
      <c r="R106" s="134">
        <f>$Q$106*$H$106</f>
        <v>0.000331152</v>
      </c>
      <c r="S106" s="134">
        <v>0</v>
      </c>
      <c r="T106" s="135">
        <f>$S$106*$H$106</f>
        <v>0</v>
      </c>
      <c r="AR106" s="85" t="s">
        <v>700</v>
      </c>
      <c r="AT106" s="85" t="s">
        <v>696</v>
      </c>
      <c r="AU106" s="85" t="s">
        <v>618</v>
      </c>
      <c r="AY106" s="6" t="s">
        <v>694</v>
      </c>
      <c r="BE106" s="136">
        <f>IF($N$106="základní",$J$106,0)</f>
        <v>0</v>
      </c>
      <c r="BF106" s="136">
        <f>IF($N$106="snížená",$J$106,0)</f>
        <v>0</v>
      </c>
      <c r="BG106" s="136">
        <f>IF($N$106="zákl. přenesená",$J$106,0)</f>
        <v>0</v>
      </c>
      <c r="BH106" s="136">
        <f>IF($N$106="sníž. přenesená",$J$106,0)</f>
        <v>0</v>
      </c>
      <c r="BI106" s="136">
        <f>IF($N$106="nulová",$J$106,0)</f>
        <v>0</v>
      </c>
      <c r="BJ106" s="85" t="s">
        <v>561</v>
      </c>
      <c r="BK106" s="136">
        <f>ROUND($I$106*$H$106,2)</f>
        <v>0</v>
      </c>
      <c r="BL106" s="85" t="s">
        <v>700</v>
      </c>
      <c r="BM106" s="85" t="s">
        <v>155</v>
      </c>
    </row>
    <row r="107" spans="2:47" s="6" customFormat="1" ht="16.5" customHeight="1">
      <c r="B107" s="22"/>
      <c r="D107" s="137" t="s">
        <v>702</v>
      </c>
      <c r="F107" s="138" t="s">
        <v>156</v>
      </c>
      <c r="L107" s="22"/>
      <c r="M107" s="49"/>
      <c r="T107" s="50"/>
      <c r="AT107" s="6" t="s">
        <v>702</v>
      </c>
      <c r="AU107" s="6" t="s">
        <v>618</v>
      </c>
    </row>
    <row r="108" spans="2:51" s="6" customFormat="1" ht="15.75" customHeight="1">
      <c r="B108" s="139"/>
      <c r="D108" s="140" t="s">
        <v>704</v>
      </c>
      <c r="E108" s="141"/>
      <c r="F108" s="142" t="s">
        <v>152</v>
      </c>
      <c r="H108" s="141"/>
      <c r="L108" s="139"/>
      <c r="M108" s="143"/>
      <c r="T108" s="144"/>
      <c r="AT108" s="141" t="s">
        <v>704</v>
      </c>
      <c r="AU108" s="141" t="s">
        <v>618</v>
      </c>
      <c r="AV108" s="145" t="s">
        <v>561</v>
      </c>
      <c r="AW108" s="145" t="s">
        <v>667</v>
      </c>
      <c r="AX108" s="145" t="s">
        <v>610</v>
      </c>
      <c r="AY108" s="141" t="s">
        <v>694</v>
      </c>
    </row>
    <row r="109" spans="2:51" s="6" customFormat="1" ht="15.75" customHeight="1">
      <c r="B109" s="146"/>
      <c r="D109" s="140" t="s">
        <v>704</v>
      </c>
      <c r="E109" s="147"/>
      <c r="F109" s="148" t="s">
        <v>700</v>
      </c>
      <c r="H109" s="149">
        <v>4</v>
      </c>
      <c r="L109" s="146"/>
      <c r="M109" s="150"/>
      <c r="T109" s="151"/>
      <c r="AT109" s="147" t="s">
        <v>704</v>
      </c>
      <c r="AU109" s="147" t="s">
        <v>618</v>
      </c>
      <c r="AV109" s="152" t="s">
        <v>618</v>
      </c>
      <c r="AW109" s="152" t="s">
        <v>667</v>
      </c>
      <c r="AX109" s="152" t="s">
        <v>610</v>
      </c>
      <c r="AY109" s="147" t="s">
        <v>694</v>
      </c>
    </row>
    <row r="110" spans="2:51" s="6" customFormat="1" ht="15.75" customHeight="1">
      <c r="B110" s="153"/>
      <c r="D110" s="140" t="s">
        <v>704</v>
      </c>
      <c r="E110" s="154"/>
      <c r="F110" s="155" t="s">
        <v>706</v>
      </c>
      <c r="H110" s="156">
        <v>4</v>
      </c>
      <c r="L110" s="153"/>
      <c r="M110" s="157"/>
      <c r="T110" s="158"/>
      <c r="AT110" s="154" t="s">
        <v>704</v>
      </c>
      <c r="AU110" s="154" t="s">
        <v>618</v>
      </c>
      <c r="AV110" s="159" t="s">
        <v>700</v>
      </c>
      <c r="AW110" s="159" t="s">
        <v>667</v>
      </c>
      <c r="AX110" s="159" t="s">
        <v>561</v>
      </c>
      <c r="AY110" s="154" t="s">
        <v>694</v>
      </c>
    </row>
    <row r="111" spans="2:65" s="6" customFormat="1" ht="15.75" customHeight="1">
      <c r="B111" s="22"/>
      <c r="C111" s="125" t="s">
        <v>722</v>
      </c>
      <c r="D111" s="125" t="s">
        <v>696</v>
      </c>
      <c r="E111" s="126" t="s">
        <v>157</v>
      </c>
      <c r="F111" s="127" t="s">
        <v>158</v>
      </c>
      <c r="G111" s="128" t="s">
        <v>767</v>
      </c>
      <c r="H111" s="129">
        <v>49.932</v>
      </c>
      <c r="I111" s="130"/>
      <c r="J111" s="131">
        <f>ROUND($I$111*$H$111,2)</f>
        <v>0</v>
      </c>
      <c r="K111" s="127" t="s">
        <v>699</v>
      </c>
      <c r="L111" s="22"/>
      <c r="M111" s="132"/>
      <c r="N111" s="133" t="s">
        <v>581</v>
      </c>
      <c r="Q111" s="134">
        <v>0</v>
      </c>
      <c r="R111" s="134">
        <f>$Q$111*$H$111</f>
        <v>0</v>
      </c>
      <c r="S111" s="134">
        <v>0</v>
      </c>
      <c r="T111" s="135">
        <f>$S$111*$H$111</f>
        <v>0</v>
      </c>
      <c r="AR111" s="85" t="s">
        <v>700</v>
      </c>
      <c r="AT111" s="85" t="s">
        <v>696</v>
      </c>
      <c r="AU111" s="85" t="s">
        <v>618</v>
      </c>
      <c r="AY111" s="6" t="s">
        <v>694</v>
      </c>
      <c r="BE111" s="136">
        <f>IF($N$111="základní",$J$111,0)</f>
        <v>0</v>
      </c>
      <c r="BF111" s="136">
        <f>IF($N$111="snížená",$J$111,0)</f>
        <v>0</v>
      </c>
      <c r="BG111" s="136">
        <f>IF($N$111="zákl. přenesená",$J$111,0)</f>
        <v>0</v>
      </c>
      <c r="BH111" s="136">
        <f>IF($N$111="sníž. přenesená",$J$111,0)</f>
        <v>0</v>
      </c>
      <c r="BI111" s="136">
        <f>IF($N$111="nulová",$J$111,0)</f>
        <v>0</v>
      </c>
      <c r="BJ111" s="85" t="s">
        <v>561</v>
      </c>
      <c r="BK111" s="136">
        <f>ROUND($I$111*$H$111,2)</f>
        <v>0</v>
      </c>
      <c r="BL111" s="85" t="s">
        <v>700</v>
      </c>
      <c r="BM111" s="85" t="s">
        <v>159</v>
      </c>
    </row>
    <row r="112" spans="2:47" s="6" customFormat="1" ht="16.5" customHeight="1">
      <c r="B112" s="22"/>
      <c r="D112" s="137" t="s">
        <v>702</v>
      </c>
      <c r="F112" s="138" t="s">
        <v>160</v>
      </c>
      <c r="L112" s="22"/>
      <c r="M112" s="49"/>
      <c r="T112" s="50"/>
      <c r="AT112" s="6" t="s">
        <v>702</v>
      </c>
      <c r="AU112" s="6" t="s">
        <v>618</v>
      </c>
    </row>
    <row r="113" spans="2:51" s="6" customFormat="1" ht="15.75" customHeight="1">
      <c r="B113" s="139"/>
      <c r="D113" s="140" t="s">
        <v>704</v>
      </c>
      <c r="E113" s="141"/>
      <c r="F113" s="142" t="s">
        <v>161</v>
      </c>
      <c r="H113" s="141"/>
      <c r="L113" s="139"/>
      <c r="M113" s="143"/>
      <c r="T113" s="144"/>
      <c r="AT113" s="141" t="s">
        <v>704</v>
      </c>
      <c r="AU113" s="141" t="s">
        <v>618</v>
      </c>
      <c r="AV113" s="145" t="s">
        <v>561</v>
      </c>
      <c r="AW113" s="145" t="s">
        <v>667</v>
      </c>
      <c r="AX113" s="145" t="s">
        <v>610</v>
      </c>
      <c r="AY113" s="141" t="s">
        <v>694</v>
      </c>
    </row>
    <row r="114" spans="2:51" s="6" customFormat="1" ht="15.75" customHeight="1">
      <c r="B114" s="139"/>
      <c r="D114" s="140" t="s">
        <v>704</v>
      </c>
      <c r="E114" s="141"/>
      <c r="F114" s="142" t="s">
        <v>140</v>
      </c>
      <c r="H114" s="141"/>
      <c r="L114" s="139"/>
      <c r="M114" s="143"/>
      <c r="T114" s="144"/>
      <c r="AT114" s="141" t="s">
        <v>704</v>
      </c>
      <c r="AU114" s="141" t="s">
        <v>618</v>
      </c>
      <c r="AV114" s="145" t="s">
        <v>561</v>
      </c>
      <c r="AW114" s="145" t="s">
        <v>667</v>
      </c>
      <c r="AX114" s="145" t="s">
        <v>610</v>
      </c>
      <c r="AY114" s="141" t="s">
        <v>694</v>
      </c>
    </row>
    <row r="115" spans="2:51" s="6" customFormat="1" ht="15.75" customHeight="1">
      <c r="B115" s="146"/>
      <c r="D115" s="140" t="s">
        <v>704</v>
      </c>
      <c r="E115" s="147"/>
      <c r="F115" s="148" t="s">
        <v>162</v>
      </c>
      <c r="H115" s="149">
        <v>49.932</v>
      </c>
      <c r="L115" s="146"/>
      <c r="M115" s="150"/>
      <c r="T115" s="151"/>
      <c r="AT115" s="147" t="s">
        <v>704</v>
      </c>
      <c r="AU115" s="147" t="s">
        <v>618</v>
      </c>
      <c r="AV115" s="152" t="s">
        <v>618</v>
      </c>
      <c r="AW115" s="152" t="s">
        <v>667</v>
      </c>
      <c r="AX115" s="152" t="s">
        <v>610</v>
      </c>
      <c r="AY115" s="147" t="s">
        <v>694</v>
      </c>
    </row>
    <row r="116" spans="2:51" s="6" customFormat="1" ht="15.75" customHeight="1">
      <c r="B116" s="153"/>
      <c r="D116" s="140" t="s">
        <v>704</v>
      </c>
      <c r="E116" s="154"/>
      <c r="F116" s="155" t="s">
        <v>706</v>
      </c>
      <c r="H116" s="156">
        <v>49.932</v>
      </c>
      <c r="L116" s="153"/>
      <c r="M116" s="157"/>
      <c r="T116" s="158"/>
      <c r="AT116" s="154" t="s">
        <v>704</v>
      </c>
      <c r="AU116" s="154" t="s">
        <v>618</v>
      </c>
      <c r="AV116" s="159" t="s">
        <v>700</v>
      </c>
      <c r="AW116" s="159" t="s">
        <v>667</v>
      </c>
      <c r="AX116" s="159" t="s">
        <v>561</v>
      </c>
      <c r="AY116" s="154" t="s">
        <v>694</v>
      </c>
    </row>
    <row r="117" spans="2:65" s="6" customFormat="1" ht="15.75" customHeight="1">
      <c r="B117" s="22"/>
      <c r="C117" s="125" t="s">
        <v>727</v>
      </c>
      <c r="D117" s="125" t="s">
        <v>696</v>
      </c>
      <c r="E117" s="126" t="s">
        <v>163</v>
      </c>
      <c r="F117" s="127" t="s">
        <v>164</v>
      </c>
      <c r="G117" s="128" t="s">
        <v>926</v>
      </c>
      <c r="H117" s="129">
        <v>4</v>
      </c>
      <c r="I117" s="130"/>
      <c r="J117" s="131">
        <f>ROUND($I$117*$H$117,2)</f>
        <v>0</v>
      </c>
      <c r="K117" s="127" t="s">
        <v>699</v>
      </c>
      <c r="L117" s="22"/>
      <c r="M117" s="132"/>
      <c r="N117" s="133" t="s">
        <v>581</v>
      </c>
      <c r="Q117" s="134">
        <v>0</v>
      </c>
      <c r="R117" s="134">
        <f>$Q$117*$H$117</f>
        <v>0</v>
      </c>
      <c r="S117" s="134">
        <v>0</v>
      </c>
      <c r="T117" s="135">
        <f>$S$117*$H$117</f>
        <v>0</v>
      </c>
      <c r="AR117" s="85" t="s">
        <v>700</v>
      </c>
      <c r="AT117" s="85" t="s">
        <v>696</v>
      </c>
      <c r="AU117" s="85" t="s">
        <v>618</v>
      </c>
      <c r="AY117" s="6" t="s">
        <v>694</v>
      </c>
      <c r="BE117" s="136">
        <f>IF($N$117="základní",$J$117,0)</f>
        <v>0</v>
      </c>
      <c r="BF117" s="136">
        <f>IF($N$117="snížená",$J$117,0)</f>
        <v>0</v>
      </c>
      <c r="BG117" s="136">
        <f>IF($N$117="zákl. přenesená",$J$117,0)</f>
        <v>0</v>
      </c>
      <c r="BH117" s="136">
        <f>IF($N$117="sníž. přenesená",$J$117,0)</f>
        <v>0</v>
      </c>
      <c r="BI117" s="136">
        <f>IF($N$117="nulová",$J$117,0)</f>
        <v>0</v>
      </c>
      <c r="BJ117" s="85" t="s">
        <v>561</v>
      </c>
      <c r="BK117" s="136">
        <f>ROUND($I$117*$H$117,2)</f>
        <v>0</v>
      </c>
      <c r="BL117" s="85" t="s">
        <v>700</v>
      </c>
      <c r="BM117" s="85" t="s">
        <v>165</v>
      </c>
    </row>
    <row r="118" spans="2:47" s="6" customFormat="1" ht="27" customHeight="1">
      <c r="B118" s="22"/>
      <c r="D118" s="137" t="s">
        <v>702</v>
      </c>
      <c r="F118" s="138" t="s">
        <v>166</v>
      </c>
      <c r="L118" s="22"/>
      <c r="M118" s="49"/>
      <c r="T118" s="50"/>
      <c r="AT118" s="6" t="s">
        <v>702</v>
      </c>
      <c r="AU118" s="6" t="s">
        <v>618</v>
      </c>
    </row>
    <row r="119" spans="2:51" s="6" customFormat="1" ht="15.75" customHeight="1">
      <c r="B119" s="139"/>
      <c r="D119" s="140" t="s">
        <v>704</v>
      </c>
      <c r="E119" s="141"/>
      <c r="F119" s="142" t="s">
        <v>152</v>
      </c>
      <c r="H119" s="141"/>
      <c r="L119" s="139"/>
      <c r="M119" s="143"/>
      <c r="T119" s="144"/>
      <c r="AT119" s="141" t="s">
        <v>704</v>
      </c>
      <c r="AU119" s="141" t="s">
        <v>618</v>
      </c>
      <c r="AV119" s="145" t="s">
        <v>561</v>
      </c>
      <c r="AW119" s="145" t="s">
        <v>667</v>
      </c>
      <c r="AX119" s="145" t="s">
        <v>610</v>
      </c>
      <c r="AY119" s="141" t="s">
        <v>694</v>
      </c>
    </row>
    <row r="120" spans="2:51" s="6" customFormat="1" ht="15.75" customHeight="1">
      <c r="B120" s="146"/>
      <c r="D120" s="140" t="s">
        <v>704</v>
      </c>
      <c r="E120" s="147"/>
      <c r="F120" s="148" t="s">
        <v>700</v>
      </c>
      <c r="H120" s="149">
        <v>4</v>
      </c>
      <c r="L120" s="146"/>
      <c r="M120" s="150"/>
      <c r="T120" s="151"/>
      <c r="AT120" s="147" t="s">
        <v>704</v>
      </c>
      <c r="AU120" s="147" t="s">
        <v>618</v>
      </c>
      <c r="AV120" s="152" t="s">
        <v>618</v>
      </c>
      <c r="AW120" s="152" t="s">
        <v>667</v>
      </c>
      <c r="AX120" s="152" t="s">
        <v>610</v>
      </c>
      <c r="AY120" s="147" t="s">
        <v>694</v>
      </c>
    </row>
    <row r="121" spans="2:51" s="6" customFormat="1" ht="15.75" customHeight="1">
      <c r="B121" s="153"/>
      <c r="D121" s="140" t="s">
        <v>704</v>
      </c>
      <c r="E121" s="154"/>
      <c r="F121" s="155" t="s">
        <v>706</v>
      </c>
      <c r="H121" s="156">
        <v>4</v>
      </c>
      <c r="L121" s="153"/>
      <c r="M121" s="157"/>
      <c r="T121" s="158"/>
      <c r="AT121" s="154" t="s">
        <v>704</v>
      </c>
      <c r="AU121" s="154" t="s">
        <v>618</v>
      </c>
      <c r="AV121" s="159" t="s">
        <v>700</v>
      </c>
      <c r="AW121" s="159" t="s">
        <v>667</v>
      </c>
      <c r="AX121" s="159" t="s">
        <v>561</v>
      </c>
      <c r="AY121" s="154" t="s">
        <v>694</v>
      </c>
    </row>
    <row r="122" spans="2:65" s="6" customFormat="1" ht="15.75" customHeight="1">
      <c r="B122" s="22"/>
      <c r="C122" s="125" t="s">
        <v>733</v>
      </c>
      <c r="D122" s="125" t="s">
        <v>696</v>
      </c>
      <c r="E122" s="126" t="s">
        <v>167</v>
      </c>
      <c r="F122" s="127" t="s">
        <v>168</v>
      </c>
      <c r="G122" s="128" t="s">
        <v>926</v>
      </c>
      <c r="H122" s="129">
        <v>4</v>
      </c>
      <c r="I122" s="130"/>
      <c r="J122" s="131">
        <f>ROUND($I$122*$H$122,2)</f>
        <v>0</v>
      </c>
      <c r="K122" s="127" t="s">
        <v>699</v>
      </c>
      <c r="L122" s="22"/>
      <c r="M122" s="132"/>
      <c r="N122" s="133" t="s">
        <v>581</v>
      </c>
      <c r="Q122" s="134">
        <v>0</v>
      </c>
      <c r="R122" s="134">
        <f>$Q$122*$H$122</f>
        <v>0</v>
      </c>
      <c r="S122" s="134">
        <v>0</v>
      </c>
      <c r="T122" s="135">
        <f>$S$122*$H$122</f>
        <v>0</v>
      </c>
      <c r="AR122" s="85" t="s">
        <v>700</v>
      </c>
      <c r="AT122" s="85" t="s">
        <v>696</v>
      </c>
      <c r="AU122" s="85" t="s">
        <v>618</v>
      </c>
      <c r="AY122" s="6" t="s">
        <v>694</v>
      </c>
      <c r="BE122" s="136">
        <f>IF($N$122="základní",$J$122,0)</f>
        <v>0</v>
      </c>
      <c r="BF122" s="136">
        <f>IF($N$122="snížená",$J$122,0)</f>
        <v>0</v>
      </c>
      <c r="BG122" s="136">
        <f>IF($N$122="zákl. přenesená",$J$122,0)</f>
        <v>0</v>
      </c>
      <c r="BH122" s="136">
        <f>IF($N$122="sníž. přenesená",$J$122,0)</f>
        <v>0</v>
      </c>
      <c r="BI122" s="136">
        <f>IF($N$122="nulová",$J$122,0)</f>
        <v>0</v>
      </c>
      <c r="BJ122" s="85" t="s">
        <v>561</v>
      </c>
      <c r="BK122" s="136">
        <f>ROUND($I$122*$H$122,2)</f>
        <v>0</v>
      </c>
      <c r="BL122" s="85" t="s">
        <v>700</v>
      </c>
      <c r="BM122" s="85" t="s">
        <v>169</v>
      </c>
    </row>
    <row r="123" spans="2:47" s="6" customFormat="1" ht="27" customHeight="1">
      <c r="B123" s="22"/>
      <c r="D123" s="137" t="s">
        <v>702</v>
      </c>
      <c r="F123" s="138" t="s">
        <v>170</v>
      </c>
      <c r="L123" s="22"/>
      <c r="M123" s="49"/>
      <c r="T123" s="50"/>
      <c r="AT123" s="6" t="s">
        <v>702</v>
      </c>
      <c r="AU123" s="6" t="s">
        <v>618</v>
      </c>
    </row>
    <row r="124" spans="2:51" s="6" customFormat="1" ht="15.75" customHeight="1">
      <c r="B124" s="139"/>
      <c r="D124" s="140" t="s">
        <v>704</v>
      </c>
      <c r="E124" s="141"/>
      <c r="F124" s="142" t="s">
        <v>152</v>
      </c>
      <c r="H124" s="141"/>
      <c r="L124" s="139"/>
      <c r="M124" s="143"/>
      <c r="T124" s="144"/>
      <c r="AT124" s="141" t="s">
        <v>704</v>
      </c>
      <c r="AU124" s="141" t="s">
        <v>618</v>
      </c>
      <c r="AV124" s="145" t="s">
        <v>561</v>
      </c>
      <c r="AW124" s="145" t="s">
        <v>667</v>
      </c>
      <c r="AX124" s="145" t="s">
        <v>610</v>
      </c>
      <c r="AY124" s="141" t="s">
        <v>694</v>
      </c>
    </row>
    <row r="125" spans="2:51" s="6" customFormat="1" ht="15.75" customHeight="1">
      <c r="B125" s="146"/>
      <c r="D125" s="140" t="s">
        <v>704</v>
      </c>
      <c r="E125" s="147"/>
      <c r="F125" s="148" t="s">
        <v>700</v>
      </c>
      <c r="H125" s="149">
        <v>4</v>
      </c>
      <c r="L125" s="146"/>
      <c r="M125" s="150"/>
      <c r="T125" s="151"/>
      <c r="AT125" s="147" t="s">
        <v>704</v>
      </c>
      <c r="AU125" s="147" t="s">
        <v>618</v>
      </c>
      <c r="AV125" s="152" t="s">
        <v>618</v>
      </c>
      <c r="AW125" s="152" t="s">
        <v>667</v>
      </c>
      <c r="AX125" s="152" t="s">
        <v>610</v>
      </c>
      <c r="AY125" s="147" t="s">
        <v>694</v>
      </c>
    </row>
    <row r="126" spans="2:51" s="6" customFormat="1" ht="15.75" customHeight="1">
      <c r="B126" s="153"/>
      <c r="D126" s="140" t="s">
        <v>704</v>
      </c>
      <c r="E126" s="154"/>
      <c r="F126" s="155" t="s">
        <v>706</v>
      </c>
      <c r="H126" s="156">
        <v>4</v>
      </c>
      <c r="L126" s="153"/>
      <c r="M126" s="157"/>
      <c r="T126" s="158"/>
      <c r="AT126" s="154" t="s">
        <v>704</v>
      </c>
      <c r="AU126" s="154" t="s">
        <v>618</v>
      </c>
      <c r="AV126" s="159" t="s">
        <v>700</v>
      </c>
      <c r="AW126" s="159" t="s">
        <v>667</v>
      </c>
      <c r="AX126" s="159" t="s">
        <v>561</v>
      </c>
      <c r="AY126" s="154" t="s">
        <v>694</v>
      </c>
    </row>
    <row r="127" spans="2:65" s="6" customFormat="1" ht="15.75" customHeight="1">
      <c r="B127" s="22"/>
      <c r="C127" s="125" t="s">
        <v>745</v>
      </c>
      <c r="D127" s="125" t="s">
        <v>696</v>
      </c>
      <c r="E127" s="126" t="s">
        <v>171</v>
      </c>
      <c r="F127" s="127" t="s">
        <v>172</v>
      </c>
      <c r="G127" s="128" t="s">
        <v>926</v>
      </c>
      <c r="H127" s="129">
        <v>4</v>
      </c>
      <c r="I127" s="130"/>
      <c r="J127" s="131">
        <f>ROUND($I$127*$H$127,2)</f>
        <v>0</v>
      </c>
      <c r="K127" s="127" t="s">
        <v>699</v>
      </c>
      <c r="L127" s="22"/>
      <c r="M127" s="132"/>
      <c r="N127" s="133" t="s">
        <v>581</v>
      </c>
      <c r="Q127" s="134">
        <v>0</v>
      </c>
      <c r="R127" s="134">
        <f>$Q$127*$H$127</f>
        <v>0</v>
      </c>
      <c r="S127" s="134">
        <v>0</v>
      </c>
      <c r="T127" s="135">
        <f>$S$127*$H$127</f>
        <v>0</v>
      </c>
      <c r="AR127" s="85" t="s">
        <v>700</v>
      </c>
      <c r="AT127" s="85" t="s">
        <v>696</v>
      </c>
      <c r="AU127" s="85" t="s">
        <v>618</v>
      </c>
      <c r="AY127" s="6" t="s">
        <v>694</v>
      </c>
      <c r="BE127" s="136">
        <f>IF($N$127="základní",$J$127,0)</f>
        <v>0</v>
      </c>
      <c r="BF127" s="136">
        <f>IF($N$127="snížená",$J$127,0)</f>
        <v>0</v>
      </c>
      <c r="BG127" s="136">
        <f>IF($N$127="zákl. přenesená",$J$127,0)</f>
        <v>0</v>
      </c>
      <c r="BH127" s="136">
        <f>IF($N$127="sníž. přenesená",$J$127,0)</f>
        <v>0</v>
      </c>
      <c r="BI127" s="136">
        <f>IF($N$127="nulová",$J$127,0)</f>
        <v>0</v>
      </c>
      <c r="BJ127" s="85" t="s">
        <v>561</v>
      </c>
      <c r="BK127" s="136">
        <f>ROUND($I$127*$H$127,2)</f>
        <v>0</v>
      </c>
      <c r="BL127" s="85" t="s">
        <v>700</v>
      </c>
      <c r="BM127" s="85" t="s">
        <v>173</v>
      </c>
    </row>
    <row r="128" spans="2:47" s="6" customFormat="1" ht="27" customHeight="1">
      <c r="B128" s="22"/>
      <c r="D128" s="137" t="s">
        <v>702</v>
      </c>
      <c r="F128" s="138" t="s">
        <v>174</v>
      </c>
      <c r="L128" s="22"/>
      <c r="M128" s="49"/>
      <c r="T128" s="50"/>
      <c r="AT128" s="6" t="s">
        <v>702</v>
      </c>
      <c r="AU128" s="6" t="s">
        <v>618</v>
      </c>
    </row>
    <row r="129" spans="2:51" s="6" customFormat="1" ht="15.75" customHeight="1">
      <c r="B129" s="139"/>
      <c r="D129" s="140" t="s">
        <v>704</v>
      </c>
      <c r="E129" s="141"/>
      <c r="F129" s="142" t="s">
        <v>152</v>
      </c>
      <c r="H129" s="141"/>
      <c r="L129" s="139"/>
      <c r="M129" s="143"/>
      <c r="T129" s="144"/>
      <c r="AT129" s="141" t="s">
        <v>704</v>
      </c>
      <c r="AU129" s="141" t="s">
        <v>618</v>
      </c>
      <c r="AV129" s="145" t="s">
        <v>561</v>
      </c>
      <c r="AW129" s="145" t="s">
        <v>667</v>
      </c>
      <c r="AX129" s="145" t="s">
        <v>610</v>
      </c>
      <c r="AY129" s="141" t="s">
        <v>694</v>
      </c>
    </row>
    <row r="130" spans="2:51" s="6" customFormat="1" ht="15.75" customHeight="1">
      <c r="B130" s="146"/>
      <c r="D130" s="140" t="s">
        <v>704</v>
      </c>
      <c r="E130" s="147"/>
      <c r="F130" s="148" t="s">
        <v>700</v>
      </c>
      <c r="H130" s="149">
        <v>4</v>
      </c>
      <c r="L130" s="146"/>
      <c r="M130" s="150"/>
      <c r="T130" s="151"/>
      <c r="AT130" s="147" t="s">
        <v>704</v>
      </c>
      <c r="AU130" s="147" t="s">
        <v>618</v>
      </c>
      <c r="AV130" s="152" t="s">
        <v>618</v>
      </c>
      <c r="AW130" s="152" t="s">
        <v>667</v>
      </c>
      <c r="AX130" s="152" t="s">
        <v>610</v>
      </c>
      <c r="AY130" s="147" t="s">
        <v>694</v>
      </c>
    </row>
    <row r="131" spans="2:51" s="6" customFormat="1" ht="15.75" customHeight="1">
      <c r="B131" s="153"/>
      <c r="D131" s="140" t="s">
        <v>704</v>
      </c>
      <c r="E131" s="154"/>
      <c r="F131" s="155" t="s">
        <v>706</v>
      </c>
      <c r="H131" s="156">
        <v>4</v>
      </c>
      <c r="L131" s="153"/>
      <c r="M131" s="157"/>
      <c r="T131" s="158"/>
      <c r="AT131" s="154" t="s">
        <v>704</v>
      </c>
      <c r="AU131" s="154" t="s">
        <v>618</v>
      </c>
      <c r="AV131" s="159" t="s">
        <v>700</v>
      </c>
      <c r="AW131" s="159" t="s">
        <v>667</v>
      </c>
      <c r="AX131" s="159" t="s">
        <v>561</v>
      </c>
      <c r="AY131" s="154" t="s">
        <v>694</v>
      </c>
    </row>
    <row r="132" spans="2:65" s="6" customFormat="1" ht="15.75" customHeight="1">
      <c r="B132" s="22"/>
      <c r="C132" s="125" t="s">
        <v>752</v>
      </c>
      <c r="D132" s="125" t="s">
        <v>696</v>
      </c>
      <c r="E132" s="126" t="s">
        <v>175</v>
      </c>
      <c r="F132" s="127" t="s">
        <v>176</v>
      </c>
      <c r="G132" s="128" t="s">
        <v>926</v>
      </c>
      <c r="H132" s="129">
        <v>4</v>
      </c>
      <c r="I132" s="130"/>
      <c r="J132" s="131">
        <f>ROUND($I$132*$H$132,2)</f>
        <v>0</v>
      </c>
      <c r="K132" s="127" t="s">
        <v>699</v>
      </c>
      <c r="L132" s="22"/>
      <c r="M132" s="132"/>
      <c r="N132" s="133" t="s">
        <v>581</v>
      </c>
      <c r="Q132" s="134">
        <v>0</v>
      </c>
      <c r="R132" s="134">
        <f>$Q$132*$H$132</f>
        <v>0</v>
      </c>
      <c r="S132" s="134">
        <v>0</v>
      </c>
      <c r="T132" s="135">
        <f>$S$132*$H$132</f>
        <v>0</v>
      </c>
      <c r="AR132" s="85" t="s">
        <v>700</v>
      </c>
      <c r="AT132" s="85" t="s">
        <v>696</v>
      </c>
      <c r="AU132" s="85" t="s">
        <v>618</v>
      </c>
      <c r="AY132" s="6" t="s">
        <v>694</v>
      </c>
      <c r="BE132" s="136">
        <f>IF($N$132="základní",$J$132,0)</f>
        <v>0</v>
      </c>
      <c r="BF132" s="136">
        <f>IF($N$132="snížená",$J$132,0)</f>
        <v>0</v>
      </c>
      <c r="BG132" s="136">
        <f>IF($N$132="zákl. přenesená",$J$132,0)</f>
        <v>0</v>
      </c>
      <c r="BH132" s="136">
        <f>IF($N$132="sníž. přenesená",$J$132,0)</f>
        <v>0</v>
      </c>
      <c r="BI132" s="136">
        <f>IF($N$132="nulová",$J$132,0)</f>
        <v>0</v>
      </c>
      <c r="BJ132" s="85" t="s">
        <v>561</v>
      </c>
      <c r="BK132" s="136">
        <f>ROUND($I$132*$H$132,2)</f>
        <v>0</v>
      </c>
      <c r="BL132" s="85" t="s">
        <v>700</v>
      </c>
      <c r="BM132" s="85" t="s">
        <v>177</v>
      </c>
    </row>
    <row r="133" spans="2:47" s="6" customFormat="1" ht="27" customHeight="1">
      <c r="B133" s="22"/>
      <c r="D133" s="137" t="s">
        <v>702</v>
      </c>
      <c r="F133" s="138" t="s">
        <v>178</v>
      </c>
      <c r="L133" s="22"/>
      <c r="M133" s="49"/>
      <c r="T133" s="50"/>
      <c r="AT133" s="6" t="s">
        <v>702</v>
      </c>
      <c r="AU133" s="6" t="s">
        <v>618</v>
      </c>
    </row>
    <row r="134" spans="2:51" s="6" customFormat="1" ht="15.75" customHeight="1">
      <c r="B134" s="139"/>
      <c r="D134" s="140" t="s">
        <v>704</v>
      </c>
      <c r="E134" s="141"/>
      <c r="F134" s="142" t="s">
        <v>152</v>
      </c>
      <c r="H134" s="141"/>
      <c r="L134" s="139"/>
      <c r="M134" s="143"/>
      <c r="T134" s="144"/>
      <c r="AT134" s="141" t="s">
        <v>704</v>
      </c>
      <c r="AU134" s="141" t="s">
        <v>618</v>
      </c>
      <c r="AV134" s="145" t="s">
        <v>561</v>
      </c>
      <c r="AW134" s="145" t="s">
        <v>667</v>
      </c>
      <c r="AX134" s="145" t="s">
        <v>610</v>
      </c>
      <c r="AY134" s="141" t="s">
        <v>694</v>
      </c>
    </row>
    <row r="135" spans="2:51" s="6" customFormat="1" ht="15.75" customHeight="1">
      <c r="B135" s="146"/>
      <c r="D135" s="140" t="s">
        <v>704</v>
      </c>
      <c r="E135" s="147"/>
      <c r="F135" s="148" t="s">
        <v>700</v>
      </c>
      <c r="H135" s="149">
        <v>4</v>
      </c>
      <c r="L135" s="146"/>
      <c r="M135" s="150"/>
      <c r="T135" s="151"/>
      <c r="AT135" s="147" t="s">
        <v>704</v>
      </c>
      <c r="AU135" s="147" t="s">
        <v>618</v>
      </c>
      <c r="AV135" s="152" t="s">
        <v>618</v>
      </c>
      <c r="AW135" s="152" t="s">
        <v>667</v>
      </c>
      <c r="AX135" s="152" t="s">
        <v>610</v>
      </c>
      <c r="AY135" s="147" t="s">
        <v>694</v>
      </c>
    </row>
    <row r="136" spans="2:51" s="6" customFormat="1" ht="15.75" customHeight="1">
      <c r="B136" s="153"/>
      <c r="D136" s="140" t="s">
        <v>704</v>
      </c>
      <c r="E136" s="154"/>
      <c r="F136" s="155" t="s">
        <v>706</v>
      </c>
      <c r="H136" s="156">
        <v>4</v>
      </c>
      <c r="L136" s="153"/>
      <c r="M136" s="157"/>
      <c r="T136" s="158"/>
      <c r="AT136" s="154" t="s">
        <v>704</v>
      </c>
      <c r="AU136" s="154" t="s">
        <v>618</v>
      </c>
      <c r="AV136" s="159" t="s">
        <v>700</v>
      </c>
      <c r="AW136" s="159" t="s">
        <v>667</v>
      </c>
      <c r="AX136" s="159" t="s">
        <v>561</v>
      </c>
      <c r="AY136" s="154" t="s">
        <v>694</v>
      </c>
    </row>
    <row r="137" spans="2:65" s="6" customFormat="1" ht="15.75" customHeight="1">
      <c r="B137" s="22"/>
      <c r="C137" s="125" t="s">
        <v>566</v>
      </c>
      <c r="D137" s="125" t="s">
        <v>696</v>
      </c>
      <c r="E137" s="126" t="s">
        <v>179</v>
      </c>
      <c r="F137" s="127" t="s">
        <v>180</v>
      </c>
      <c r="G137" s="128" t="s">
        <v>926</v>
      </c>
      <c r="H137" s="129">
        <v>4</v>
      </c>
      <c r="I137" s="130"/>
      <c r="J137" s="131">
        <f>ROUND($I$137*$H$137,2)</f>
        <v>0</v>
      </c>
      <c r="K137" s="127" t="s">
        <v>699</v>
      </c>
      <c r="L137" s="22"/>
      <c r="M137" s="132"/>
      <c r="N137" s="133" t="s">
        <v>581</v>
      </c>
      <c r="Q137" s="134">
        <v>0</v>
      </c>
      <c r="R137" s="134">
        <f>$Q$137*$H$137</f>
        <v>0</v>
      </c>
      <c r="S137" s="134">
        <v>0</v>
      </c>
      <c r="T137" s="135">
        <f>$S$137*$H$137</f>
        <v>0</v>
      </c>
      <c r="AR137" s="85" t="s">
        <v>700</v>
      </c>
      <c r="AT137" s="85" t="s">
        <v>696</v>
      </c>
      <c r="AU137" s="85" t="s">
        <v>618</v>
      </c>
      <c r="AY137" s="6" t="s">
        <v>694</v>
      </c>
      <c r="BE137" s="136">
        <f>IF($N$137="základní",$J$137,0)</f>
        <v>0</v>
      </c>
      <c r="BF137" s="136">
        <f>IF($N$137="snížená",$J$137,0)</f>
        <v>0</v>
      </c>
      <c r="BG137" s="136">
        <f>IF($N$137="zákl. přenesená",$J$137,0)</f>
        <v>0</v>
      </c>
      <c r="BH137" s="136">
        <f>IF($N$137="sníž. přenesená",$J$137,0)</f>
        <v>0</v>
      </c>
      <c r="BI137" s="136">
        <f>IF($N$137="nulová",$J$137,0)</f>
        <v>0</v>
      </c>
      <c r="BJ137" s="85" t="s">
        <v>561</v>
      </c>
      <c r="BK137" s="136">
        <f>ROUND($I$137*$H$137,2)</f>
        <v>0</v>
      </c>
      <c r="BL137" s="85" t="s">
        <v>700</v>
      </c>
      <c r="BM137" s="85" t="s">
        <v>181</v>
      </c>
    </row>
    <row r="138" spans="2:47" s="6" customFormat="1" ht="27" customHeight="1">
      <c r="B138" s="22"/>
      <c r="D138" s="137" t="s">
        <v>702</v>
      </c>
      <c r="F138" s="138" t="s">
        <v>182</v>
      </c>
      <c r="L138" s="22"/>
      <c r="M138" s="49"/>
      <c r="T138" s="50"/>
      <c r="AT138" s="6" t="s">
        <v>702</v>
      </c>
      <c r="AU138" s="6" t="s">
        <v>618</v>
      </c>
    </row>
    <row r="139" spans="2:51" s="6" customFormat="1" ht="15.75" customHeight="1">
      <c r="B139" s="139"/>
      <c r="D139" s="140" t="s">
        <v>704</v>
      </c>
      <c r="E139" s="141"/>
      <c r="F139" s="142" t="s">
        <v>152</v>
      </c>
      <c r="H139" s="141"/>
      <c r="L139" s="139"/>
      <c r="M139" s="143"/>
      <c r="T139" s="144"/>
      <c r="AT139" s="141" t="s">
        <v>704</v>
      </c>
      <c r="AU139" s="141" t="s">
        <v>618</v>
      </c>
      <c r="AV139" s="145" t="s">
        <v>561</v>
      </c>
      <c r="AW139" s="145" t="s">
        <v>667</v>
      </c>
      <c r="AX139" s="145" t="s">
        <v>610</v>
      </c>
      <c r="AY139" s="141" t="s">
        <v>694</v>
      </c>
    </row>
    <row r="140" spans="2:51" s="6" customFormat="1" ht="15.75" customHeight="1">
      <c r="B140" s="146"/>
      <c r="D140" s="140" t="s">
        <v>704</v>
      </c>
      <c r="E140" s="147"/>
      <c r="F140" s="148" t="s">
        <v>700</v>
      </c>
      <c r="H140" s="149">
        <v>4</v>
      </c>
      <c r="L140" s="146"/>
      <c r="M140" s="150"/>
      <c r="T140" s="151"/>
      <c r="AT140" s="147" t="s">
        <v>704</v>
      </c>
      <c r="AU140" s="147" t="s">
        <v>618</v>
      </c>
      <c r="AV140" s="152" t="s">
        <v>618</v>
      </c>
      <c r="AW140" s="152" t="s">
        <v>667</v>
      </c>
      <c r="AX140" s="152" t="s">
        <v>610</v>
      </c>
      <c r="AY140" s="147" t="s">
        <v>694</v>
      </c>
    </row>
    <row r="141" spans="2:51" s="6" customFormat="1" ht="15.75" customHeight="1">
      <c r="B141" s="153"/>
      <c r="D141" s="140" t="s">
        <v>704</v>
      </c>
      <c r="E141" s="154"/>
      <c r="F141" s="155" t="s">
        <v>706</v>
      </c>
      <c r="H141" s="156">
        <v>4</v>
      </c>
      <c r="L141" s="153"/>
      <c r="M141" s="157"/>
      <c r="T141" s="158"/>
      <c r="AT141" s="154" t="s">
        <v>704</v>
      </c>
      <c r="AU141" s="154" t="s">
        <v>618</v>
      </c>
      <c r="AV141" s="159" t="s">
        <v>700</v>
      </c>
      <c r="AW141" s="159" t="s">
        <v>667</v>
      </c>
      <c r="AX141" s="159" t="s">
        <v>561</v>
      </c>
      <c r="AY141" s="154" t="s">
        <v>694</v>
      </c>
    </row>
    <row r="142" spans="2:65" s="6" customFormat="1" ht="15.75" customHeight="1">
      <c r="B142" s="22"/>
      <c r="C142" s="125" t="s">
        <v>764</v>
      </c>
      <c r="D142" s="125" t="s">
        <v>696</v>
      </c>
      <c r="E142" s="126" t="s">
        <v>183</v>
      </c>
      <c r="F142" s="127" t="s">
        <v>184</v>
      </c>
      <c r="G142" s="128" t="s">
        <v>926</v>
      </c>
      <c r="H142" s="129">
        <v>4</v>
      </c>
      <c r="I142" s="130"/>
      <c r="J142" s="131">
        <f>ROUND($I$142*$H$142,2)</f>
        <v>0</v>
      </c>
      <c r="K142" s="127" t="s">
        <v>699</v>
      </c>
      <c r="L142" s="22"/>
      <c r="M142" s="132"/>
      <c r="N142" s="133" t="s">
        <v>581</v>
      </c>
      <c r="Q142" s="134">
        <v>0</v>
      </c>
      <c r="R142" s="134">
        <f>$Q$142*$H$142</f>
        <v>0</v>
      </c>
      <c r="S142" s="134">
        <v>0</v>
      </c>
      <c r="T142" s="135">
        <f>$S$142*$H$142</f>
        <v>0</v>
      </c>
      <c r="AR142" s="85" t="s">
        <v>700</v>
      </c>
      <c r="AT142" s="85" t="s">
        <v>696</v>
      </c>
      <c r="AU142" s="85" t="s">
        <v>618</v>
      </c>
      <c r="AY142" s="6" t="s">
        <v>694</v>
      </c>
      <c r="BE142" s="136">
        <f>IF($N$142="základní",$J$142,0)</f>
        <v>0</v>
      </c>
      <c r="BF142" s="136">
        <f>IF($N$142="snížená",$J$142,0)</f>
        <v>0</v>
      </c>
      <c r="BG142" s="136">
        <f>IF($N$142="zákl. přenesená",$J$142,0)</f>
        <v>0</v>
      </c>
      <c r="BH142" s="136">
        <f>IF($N$142="sníž. přenesená",$J$142,0)</f>
        <v>0</v>
      </c>
      <c r="BI142" s="136">
        <f>IF($N$142="nulová",$J$142,0)</f>
        <v>0</v>
      </c>
      <c r="BJ142" s="85" t="s">
        <v>561</v>
      </c>
      <c r="BK142" s="136">
        <f>ROUND($I$142*$H$142,2)</f>
        <v>0</v>
      </c>
      <c r="BL142" s="85" t="s">
        <v>700</v>
      </c>
      <c r="BM142" s="85" t="s">
        <v>185</v>
      </c>
    </row>
    <row r="143" spans="2:47" s="6" customFormat="1" ht="27" customHeight="1">
      <c r="B143" s="22"/>
      <c r="D143" s="137" t="s">
        <v>702</v>
      </c>
      <c r="F143" s="138" t="s">
        <v>186</v>
      </c>
      <c r="L143" s="22"/>
      <c r="M143" s="49"/>
      <c r="T143" s="50"/>
      <c r="AT143" s="6" t="s">
        <v>702</v>
      </c>
      <c r="AU143" s="6" t="s">
        <v>618</v>
      </c>
    </row>
    <row r="144" spans="2:51" s="6" customFormat="1" ht="15.75" customHeight="1">
      <c r="B144" s="139"/>
      <c r="D144" s="140" t="s">
        <v>704</v>
      </c>
      <c r="E144" s="141"/>
      <c r="F144" s="142" t="s">
        <v>152</v>
      </c>
      <c r="H144" s="141"/>
      <c r="L144" s="139"/>
      <c r="M144" s="143"/>
      <c r="T144" s="144"/>
      <c r="AT144" s="141" t="s">
        <v>704</v>
      </c>
      <c r="AU144" s="141" t="s">
        <v>618</v>
      </c>
      <c r="AV144" s="145" t="s">
        <v>561</v>
      </c>
      <c r="AW144" s="145" t="s">
        <v>667</v>
      </c>
      <c r="AX144" s="145" t="s">
        <v>610</v>
      </c>
      <c r="AY144" s="141" t="s">
        <v>694</v>
      </c>
    </row>
    <row r="145" spans="2:51" s="6" customFormat="1" ht="15.75" customHeight="1">
      <c r="B145" s="146"/>
      <c r="D145" s="140" t="s">
        <v>704</v>
      </c>
      <c r="E145" s="147"/>
      <c r="F145" s="148" t="s">
        <v>700</v>
      </c>
      <c r="H145" s="149">
        <v>4</v>
      </c>
      <c r="L145" s="146"/>
      <c r="M145" s="150"/>
      <c r="T145" s="151"/>
      <c r="AT145" s="147" t="s">
        <v>704</v>
      </c>
      <c r="AU145" s="147" t="s">
        <v>618</v>
      </c>
      <c r="AV145" s="152" t="s">
        <v>618</v>
      </c>
      <c r="AW145" s="152" t="s">
        <v>667</v>
      </c>
      <c r="AX145" s="152" t="s">
        <v>610</v>
      </c>
      <c r="AY145" s="147" t="s">
        <v>694</v>
      </c>
    </row>
    <row r="146" spans="2:51" s="6" customFormat="1" ht="15.75" customHeight="1">
      <c r="B146" s="153"/>
      <c r="D146" s="140" t="s">
        <v>704</v>
      </c>
      <c r="E146" s="154"/>
      <c r="F146" s="155" t="s">
        <v>706</v>
      </c>
      <c r="H146" s="156">
        <v>4</v>
      </c>
      <c r="L146" s="153"/>
      <c r="M146" s="157"/>
      <c r="T146" s="158"/>
      <c r="AT146" s="154" t="s">
        <v>704</v>
      </c>
      <c r="AU146" s="154" t="s">
        <v>618</v>
      </c>
      <c r="AV146" s="159" t="s">
        <v>700</v>
      </c>
      <c r="AW146" s="159" t="s">
        <v>667</v>
      </c>
      <c r="AX146" s="159" t="s">
        <v>561</v>
      </c>
      <c r="AY146" s="154" t="s">
        <v>694</v>
      </c>
    </row>
    <row r="147" spans="2:65" s="6" customFormat="1" ht="15.75" customHeight="1">
      <c r="B147" s="22"/>
      <c r="C147" s="125" t="s">
        <v>779</v>
      </c>
      <c r="D147" s="125" t="s">
        <v>696</v>
      </c>
      <c r="E147" s="126" t="s">
        <v>791</v>
      </c>
      <c r="F147" s="127" t="s">
        <v>792</v>
      </c>
      <c r="G147" s="128" t="s">
        <v>767</v>
      </c>
      <c r="H147" s="129">
        <v>49.932</v>
      </c>
      <c r="I147" s="130"/>
      <c r="J147" s="131">
        <f>ROUND($I$147*$H$147,2)</f>
        <v>0</v>
      </c>
      <c r="K147" s="127" t="s">
        <v>699</v>
      </c>
      <c r="L147" s="22"/>
      <c r="M147" s="132"/>
      <c r="N147" s="133" t="s">
        <v>581</v>
      </c>
      <c r="Q147" s="134">
        <v>0</v>
      </c>
      <c r="R147" s="134">
        <f>$Q$147*$H$147</f>
        <v>0</v>
      </c>
      <c r="S147" s="134">
        <v>0</v>
      </c>
      <c r="T147" s="135">
        <f>$S$147*$H$147</f>
        <v>0</v>
      </c>
      <c r="AR147" s="85" t="s">
        <v>700</v>
      </c>
      <c r="AT147" s="85" t="s">
        <v>696</v>
      </c>
      <c r="AU147" s="85" t="s">
        <v>618</v>
      </c>
      <c r="AY147" s="6" t="s">
        <v>694</v>
      </c>
      <c r="BE147" s="136">
        <f>IF($N$147="základní",$J$147,0)</f>
        <v>0</v>
      </c>
      <c r="BF147" s="136">
        <f>IF($N$147="snížená",$J$147,0)</f>
        <v>0</v>
      </c>
      <c r="BG147" s="136">
        <f>IF($N$147="zákl. přenesená",$J$147,0)</f>
        <v>0</v>
      </c>
      <c r="BH147" s="136">
        <f>IF($N$147="sníž. přenesená",$J$147,0)</f>
        <v>0</v>
      </c>
      <c r="BI147" s="136">
        <f>IF($N$147="nulová",$J$147,0)</f>
        <v>0</v>
      </c>
      <c r="BJ147" s="85" t="s">
        <v>561</v>
      </c>
      <c r="BK147" s="136">
        <f>ROUND($I$147*$H$147,2)</f>
        <v>0</v>
      </c>
      <c r="BL147" s="85" t="s">
        <v>700</v>
      </c>
      <c r="BM147" s="85" t="s">
        <v>187</v>
      </c>
    </row>
    <row r="148" spans="2:47" s="6" customFormat="1" ht="27" customHeight="1">
      <c r="B148" s="22"/>
      <c r="D148" s="137" t="s">
        <v>702</v>
      </c>
      <c r="F148" s="138" t="s">
        <v>794</v>
      </c>
      <c r="L148" s="22"/>
      <c r="M148" s="49"/>
      <c r="T148" s="50"/>
      <c r="AT148" s="6" t="s">
        <v>702</v>
      </c>
      <c r="AU148" s="6" t="s">
        <v>618</v>
      </c>
    </row>
    <row r="149" spans="2:51" s="6" customFormat="1" ht="15.75" customHeight="1">
      <c r="B149" s="139"/>
      <c r="D149" s="140" t="s">
        <v>704</v>
      </c>
      <c r="E149" s="141"/>
      <c r="F149" s="142" t="s">
        <v>161</v>
      </c>
      <c r="H149" s="141"/>
      <c r="L149" s="139"/>
      <c r="M149" s="143"/>
      <c r="T149" s="144"/>
      <c r="AT149" s="141" t="s">
        <v>704</v>
      </c>
      <c r="AU149" s="141" t="s">
        <v>618</v>
      </c>
      <c r="AV149" s="145" t="s">
        <v>561</v>
      </c>
      <c r="AW149" s="145" t="s">
        <v>667</v>
      </c>
      <c r="AX149" s="145" t="s">
        <v>610</v>
      </c>
      <c r="AY149" s="141" t="s">
        <v>694</v>
      </c>
    </row>
    <row r="150" spans="2:51" s="6" customFormat="1" ht="15.75" customHeight="1">
      <c r="B150" s="139"/>
      <c r="D150" s="140" t="s">
        <v>704</v>
      </c>
      <c r="E150" s="141"/>
      <c r="F150" s="142" t="s">
        <v>140</v>
      </c>
      <c r="H150" s="141"/>
      <c r="L150" s="139"/>
      <c r="M150" s="143"/>
      <c r="T150" s="144"/>
      <c r="AT150" s="141" t="s">
        <v>704</v>
      </c>
      <c r="AU150" s="141" t="s">
        <v>618</v>
      </c>
      <c r="AV150" s="145" t="s">
        <v>561</v>
      </c>
      <c r="AW150" s="145" t="s">
        <v>667</v>
      </c>
      <c r="AX150" s="145" t="s">
        <v>610</v>
      </c>
      <c r="AY150" s="141" t="s">
        <v>694</v>
      </c>
    </row>
    <row r="151" spans="2:51" s="6" customFormat="1" ht="15.75" customHeight="1">
      <c r="B151" s="146"/>
      <c r="D151" s="140" t="s">
        <v>704</v>
      </c>
      <c r="E151" s="147"/>
      <c r="F151" s="148" t="s">
        <v>188</v>
      </c>
      <c r="H151" s="149">
        <v>49.932</v>
      </c>
      <c r="L151" s="146"/>
      <c r="M151" s="150"/>
      <c r="T151" s="151"/>
      <c r="AT151" s="147" t="s">
        <v>704</v>
      </c>
      <c r="AU151" s="147" t="s">
        <v>618</v>
      </c>
      <c r="AV151" s="152" t="s">
        <v>618</v>
      </c>
      <c r="AW151" s="152" t="s">
        <v>667</v>
      </c>
      <c r="AX151" s="152" t="s">
        <v>610</v>
      </c>
      <c r="AY151" s="147" t="s">
        <v>694</v>
      </c>
    </row>
    <row r="152" spans="2:51" s="6" customFormat="1" ht="15.75" customHeight="1">
      <c r="B152" s="153"/>
      <c r="D152" s="140" t="s">
        <v>704</v>
      </c>
      <c r="E152" s="154"/>
      <c r="F152" s="155" t="s">
        <v>706</v>
      </c>
      <c r="H152" s="156">
        <v>49.932</v>
      </c>
      <c r="L152" s="153"/>
      <c r="M152" s="157"/>
      <c r="T152" s="158"/>
      <c r="AT152" s="154" t="s">
        <v>704</v>
      </c>
      <c r="AU152" s="154" t="s">
        <v>618</v>
      </c>
      <c r="AV152" s="159" t="s">
        <v>700</v>
      </c>
      <c r="AW152" s="159" t="s">
        <v>667</v>
      </c>
      <c r="AX152" s="159" t="s">
        <v>561</v>
      </c>
      <c r="AY152" s="154" t="s">
        <v>694</v>
      </c>
    </row>
    <row r="153" spans="2:65" s="6" customFormat="1" ht="15.75" customHeight="1">
      <c r="B153" s="22"/>
      <c r="C153" s="125" t="s">
        <v>785</v>
      </c>
      <c r="D153" s="125" t="s">
        <v>696</v>
      </c>
      <c r="E153" s="126" t="s">
        <v>795</v>
      </c>
      <c r="F153" s="127" t="s">
        <v>796</v>
      </c>
      <c r="G153" s="128" t="s">
        <v>767</v>
      </c>
      <c r="H153" s="129">
        <v>49.932</v>
      </c>
      <c r="I153" s="130"/>
      <c r="J153" s="131">
        <f>ROUND($I$153*$H$153,2)</f>
        <v>0</v>
      </c>
      <c r="K153" s="127" t="s">
        <v>699</v>
      </c>
      <c r="L153" s="22"/>
      <c r="M153" s="132"/>
      <c r="N153" s="133" t="s">
        <v>581</v>
      </c>
      <c r="Q153" s="134">
        <v>0</v>
      </c>
      <c r="R153" s="134">
        <f>$Q$153*$H$153</f>
        <v>0</v>
      </c>
      <c r="S153" s="134">
        <v>0</v>
      </c>
      <c r="T153" s="135">
        <f>$S$153*$H$153</f>
        <v>0</v>
      </c>
      <c r="AR153" s="85" t="s">
        <v>700</v>
      </c>
      <c r="AT153" s="85" t="s">
        <v>696</v>
      </c>
      <c r="AU153" s="85" t="s">
        <v>618</v>
      </c>
      <c r="AY153" s="6" t="s">
        <v>694</v>
      </c>
      <c r="BE153" s="136">
        <f>IF($N$153="základní",$J$153,0)</f>
        <v>0</v>
      </c>
      <c r="BF153" s="136">
        <f>IF($N$153="snížená",$J$153,0)</f>
        <v>0</v>
      </c>
      <c r="BG153" s="136">
        <f>IF($N$153="zákl. přenesená",$J$153,0)</f>
        <v>0</v>
      </c>
      <c r="BH153" s="136">
        <f>IF($N$153="sníž. přenesená",$J$153,0)</f>
        <v>0</v>
      </c>
      <c r="BI153" s="136">
        <f>IF($N$153="nulová",$J$153,0)</f>
        <v>0</v>
      </c>
      <c r="BJ153" s="85" t="s">
        <v>561</v>
      </c>
      <c r="BK153" s="136">
        <f>ROUND($I$153*$H$153,2)</f>
        <v>0</v>
      </c>
      <c r="BL153" s="85" t="s">
        <v>700</v>
      </c>
      <c r="BM153" s="85" t="s">
        <v>189</v>
      </c>
    </row>
    <row r="154" spans="2:47" s="6" customFormat="1" ht="16.5" customHeight="1">
      <c r="B154" s="22"/>
      <c r="D154" s="137" t="s">
        <v>702</v>
      </c>
      <c r="F154" s="138" t="s">
        <v>796</v>
      </c>
      <c r="L154" s="22"/>
      <c r="M154" s="49"/>
      <c r="T154" s="50"/>
      <c r="AT154" s="6" t="s">
        <v>702</v>
      </c>
      <c r="AU154" s="6" t="s">
        <v>618</v>
      </c>
    </row>
    <row r="155" spans="2:51" s="6" customFormat="1" ht="15.75" customHeight="1">
      <c r="B155" s="139"/>
      <c r="D155" s="140" t="s">
        <v>704</v>
      </c>
      <c r="E155" s="141"/>
      <c r="F155" s="142" t="s">
        <v>161</v>
      </c>
      <c r="H155" s="141"/>
      <c r="L155" s="139"/>
      <c r="M155" s="143"/>
      <c r="T155" s="144"/>
      <c r="AT155" s="141" t="s">
        <v>704</v>
      </c>
      <c r="AU155" s="141" t="s">
        <v>618</v>
      </c>
      <c r="AV155" s="145" t="s">
        <v>561</v>
      </c>
      <c r="AW155" s="145" t="s">
        <v>667</v>
      </c>
      <c r="AX155" s="145" t="s">
        <v>610</v>
      </c>
      <c r="AY155" s="141" t="s">
        <v>694</v>
      </c>
    </row>
    <row r="156" spans="2:51" s="6" customFormat="1" ht="15.75" customHeight="1">
      <c r="B156" s="139"/>
      <c r="D156" s="140" t="s">
        <v>704</v>
      </c>
      <c r="E156" s="141"/>
      <c r="F156" s="142" t="s">
        <v>140</v>
      </c>
      <c r="H156" s="141"/>
      <c r="L156" s="139"/>
      <c r="M156" s="143"/>
      <c r="T156" s="144"/>
      <c r="AT156" s="141" t="s">
        <v>704</v>
      </c>
      <c r="AU156" s="141" t="s">
        <v>618</v>
      </c>
      <c r="AV156" s="145" t="s">
        <v>561</v>
      </c>
      <c r="AW156" s="145" t="s">
        <v>667</v>
      </c>
      <c r="AX156" s="145" t="s">
        <v>610</v>
      </c>
      <c r="AY156" s="141" t="s">
        <v>694</v>
      </c>
    </row>
    <row r="157" spans="2:51" s="6" customFormat="1" ht="15.75" customHeight="1">
      <c r="B157" s="146"/>
      <c r="D157" s="140" t="s">
        <v>704</v>
      </c>
      <c r="E157" s="147"/>
      <c r="F157" s="148" t="s">
        <v>162</v>
      </c>
      <c r="H157" s="149">
        <v>49.932</v>
      </c>
      <c r="L157" s="146"/>
      <c r="M157" s="150"/>
      <c r="T157" s="151"/>
      <c r="AT157" s="147" t="s">
        <v>704</v>
      </c>
      <c r="AU157" s="147" t="s">
        <v>618</v>
      </c>
      <c r="AV157" s="152" t="s">
        <v>618</v>
      </c>
      <c r="AW157" s="152" t="s">
        <v>667</v>
      </c>
      <c r="AX157" s="152" t="s">
        <v>610</v>
      </c>
      <c r="AY157" s="147" t="s">
        <v>694</v>
      </c>
    </row>
    <row r="158" spans="2:51" s="6" customFormat="1" ht="15.75" customHeight="1">
      <c r="B158" s="153"/>
      <c r="D158" s="140" t="s">
        <v>704</v>
      </c>
      <c r="E158" s="154"/>
      <c r="F158" s="155" t="s">
        <v>706</v>
      </c>
      <c r="H158" s="156">
        <v>49.932</v>
      </c>
      <c r="L158" s="153"/>
      <c r="M158" s="157"/>
      <c r="T158" s="158"/>
      <c r="AT158" s="154" t="s">
        <v>704</v>
      </c>
      <c r="AU158" s="154" t="s">
        <v>618</v>
      </c>
      <c r="AV158" s="159" t="s">
        <v>700</v>
      </c>
      <c r="AW158" s="159" t="s">
        <v>667</v>
      </c>
      <c r="AX158" s="159" t="s">
        <v>561</v>
      </c>
      <c r="AY158" s="154" t="s">
        <v>694</v>
      </c>
    </row>
    <row r="159" spans="2:65" s="6" customFormat="1" ht="15.75" customHeight="1">
      <c r="B159" s="22"/>
      <c r="C159" s="125" t="s">
        <v>790</v>
      </c>
      <c r="D159" s="125" t="s">
        <v>696</v>
      </c>
      <c r="E159" s="126" t="s">
        <v>799</v>
      </c>
      <c r="F159" s="127" t="s">
        <v>800</v>
      </c>
      <c r="G159" s="128" t="s">
        <v>801</v>
      </c>
      <c r="H159" s="129">
        <v>79.891</v>
      </c>
      <c r="I159" s="130"/>
      <c r="J159" s="131">
        <f>ROUND($I$159*$H$159,2)</f>
        <v>0</v>
      </c>
      <c r="K159" s="127" t="s">
        <v>699</v>
      </c>
      <c r="L159" s="22"/>
      <c r="M159" s="132"/>
      <c r="N159" s="133" t="s">
        <v>581</v>
      </c>
      <c r="Q159" s="134">
        <v>0</v>
      </c>
      <c r="R159" s="134">
        <f>$Q$159*$H$159</f>
        <v>0</v>
      </c>
      <c r="S159" s="134">
        <v>0</v>
      </c>
      <c r="T159" s="135">
        <f>$S$159*$H$159</f>
        <v>0</v>
      </c>
      <c r="AR159" s="85" t="s">
        <v>700</v>
      </c>
      <c r="AT159" s="85" t="s">
        <v>696</v>
      </c>
      <c r="AU159" s="85" t="s">
        <v>618</v>
      </c>
      <c r="AY159" s="6" t="s">
        <v>694</v>
      </c>
      <c r="BE159" s="136">
        <f>IF($N$159="základní",$J$159,0)</f>
        <v>0</v>
      </c>
      <c r="BF159" s="136">
        <f>IF($N$159="snížená",$J$159,0)</f>
        <v>0</v>
      </c>
      <c r="BG159" s="136">
        <f>IF($N$159="zákl. přenesená",$J$159,0)</f>
        <v>0</v>
      </c>
      <c r="BH159" s="136">
        <f>IF($N$159="sníž. přenesená",$J$159,0)</f>
        <v>0</v>
      </c>
      <c r="BI159" s="136">
        <f>IF($N$159="nulová",$J$159,0)</f>
        <v>0</v>
      </c>
      <c r="BJ159" s="85" t="s">
        <v>561</v>
      </c>
      <c r="BK159" s="136">
        <f>ROUND($I$159*$H$159,2)</f>
        <v>0</v>
      </c>
      <c r="BL159" s="85" t="s">
        <v>700</v>
      </c>
      <c r="BM159" s="85" t="s">
        <v>190</v>
      </c>
    </row>
    <row r="160" spans="2:47" s="6" customFormat="1" ht="16.5" customHeight="1">
      <c r="B160" s="22"/>
      <c r="D160" s="137" t="s">
        <v>702</v>
      </c>
      <c r="F160" s="138" t="s">
        <v>803</v>
      </c>
      <c r="L160" s="22"/>
      <c r="M160" s="49"/>
      <c r="T160" s="50"/>
      <c r="AT160" s="6" t="s">
        <v>702</v>
      </c>
      <c r="AU160" s="6" t="s">
        <v>618</v>
      </c>
    </row>
    <row r="161" spans="2:51" s="6" customFormat="1" ht="15.75" customHeight="1">
      <c r="B161" s="139"/>
      <c r="D161" s="140" t="s">
        <v>704</v>
      </c>
      <c r="E161" s="141"/>
      <c r="F161" s="142" t="s">
        <v>161</v>
      </c>
      <c r="H161" s="141"/>
      <c r="L161" s="139"/>
      <c r="M161" s="143"/>
      <c r="T161" s="144"/>
      <c r="AT161" s="141" t="s">
        <v>704</v>
      </c>
      <c r="AU161" s="141" t="s">
        <v>618</v>
      </c>
      <c r="AV161" s="145" t="s">
        <v>561</v>
      </c>
      <c r="AW161" s="145" t="s">
        <v>667</v>
      </c>
      <c r="AX161" s="145" t="s">
        <v>610</v>
      </c>
      <c r="AY161" s="141" t="s">
        <v>694</v>
      </c>
    </row>
    <row r="162" spans="2:51" s="6" customFormat="1" ht="15.75" customHeight="1">
      <c r="B162" s="139"/>
      <c r="D162" s="140" t="s">
        <v>704</v>
      </c>
      <c r="E162" s="141"/>
      <c r="F162" s="142" t="s">
        <v>140</v>
      </c>
      <c r="H162" s="141"/>
      <c r="L162" s="139"/>
      <c r="M162" s="143"/>
      <c r="T162" s="144"/>
      <c r="AT162" s="141" t="s">
        <v>704</v>
      </c>
      <c r="AU162" s="141" t="s">
        <v>618</v>
      </c>
      <c r="AV162" s="145" t="s">
        <v>561</v>
      </c>
      <c r="AW162" s="145" t="s">
        <v>667</v>
      </c>
      <c r="AX162" s="145" t="s">
        <v>610</v>
      </c>
      <c r="AY162" s="141" t="s">
        <v>694</v>
      </c>
    </row>
    <row r="163" spans="2:51" s="6" customFormat="1" ht="15.75" customHeight="1">
      <c r="B163" s="146"/>
      <c r="D163" s="140" t="s">
        <v>704</v>
      </c>
      <c r="E163" s="147"/>
      <c r="F163" s="148" t="s">
        <v>188</v>
      </c>
      <c r="H163" s="149">
        <v>49.932</v>
      </c>
      <c r="L163" s="146"/>
      <c r="M163" s="150"/>
      <c r="T163" s="151"/>
      <c r="AT163" s="147" t="s">
        <v>704</v>
      </c>
      <c r="AU163" s="147" t="s">
        <v>618</v>
      </c>
      <c r="AV163" s="152" t="s">
        <v>618</v>
      </c>
      <c r="AW163" s="152" t="s">
        <v>667</v>
      </c>
      <c r="AX163" s="152" t="s">
        <v>610</v>
      </c>
      <c r="AY163" s="147" t="s">
        <v>694</v>
      </c>
    </row>
    <row r="164" spans="2:51" s="6" customFormat="1" ht="15.75" customHeight="1">
      <c r="B164" s="153"/>
      <c r="D164" s="140" t="s">
        <v>704</v>
      </c>
      <c r="E164" s="154"/>
      <c r="F164" s="155" t="s">
        <v>706</v>
      </c>
      <c r="H164" s="156">
        <v>49.932</v>
      </c>
      <c r="L164" s="153"/>
      <c r="M164" s="157"/>
      <c r="T164" s="158"/>
      <c r="AT164" s="154" t="s">
        <v>704</v>
      </c>
      <c r="AU164" s="154" t="s">
        <v>618</v>
      </c>
      <c r="AV164" s="159" t="s">
        <v>700</v>
      </c>
      <c r="AW164" s="159" t="s">
        <v>667</v>
      </c>
      <c r="AX164" s="159" t="s">
        <v>561</v>
      </c>
      <c r="AY164" s="154" t="s">
        <v>694</v>
      </c>
    </row>
    <row r="165" spans="2:51" s="6" customFormat="1" ht="15.75" customHeight="1">
      <c r="B165" s="146"/>
      <c r="D165" s="140" t="s">
        <v>704</v>
      </c>
      <c r="F165" s="148" t="s">
        <v>191</v>
      </c>
      <c r="H165" s="149">
        <v>79.891</v>
      </c>
      <c r="L165" s="146"/>
      <c r="M165" s="150"/>
      <c r="T165" s="151"/>
      <c r="AT165" s="147" t="s">
        <v>704</v>
      </c>
      <c r="AU165" s="147" t="s">
        <v>618</v>
      </c>
      <c r="AV165" s="152" t="s">
        <v>618</v>
      </c>
      <c r="AW165" s="152" t="s">
        <v>610</v>
      </c>
      <c r="AX165" s="152" t="s">
        <v>561</v>
      </c>
      <c r="AY165" s="147" t="s">
        <v>694</v>
      </c>
    </row>
    <row r="166" spans="2:65" s="6" customFormat="1" ht="15.75" customHeight="1">
      <c r="B166" s="22"/>
      <c r="C166" s="125" t="s">
        <v>548</v>
      </c>
      <c r="D166" s="125" t="s">
        <v>696</v>
      </c>
      <c r="E166" s="126" t="s">
        <v>192</v>
      </c>
      <c r="F166" s="127" t="s">
        <v>193</v>
      </c>
      <c r="G166" s="128" t="s">
        <v>639</v>
      </c>
      <c r="H166" s="129">
        <v>166.44</v>
      </c>
      <c r="I166" s="130"/>
      <c r="J166" s="131">
        <f>ROUND($I$166*$H$166,2)</f>
        <v>0</v>
      </c>
      <c r="K166" s="127" t="s">
        <v>699</v>
      </c>
      <c r="L166" s="22"/>
      <c r="M166" s="132"/>
      <c r="N166" s="133" t="s">
        <v>581</v>
      </c>
      <c r="Q166" s="134">
        <v>0</v>
      </c>
      <c r="R166" s="134">
        <f>$Q$166*$H$166</f>
        <v>0</v>
      </c>
      <c r="S166" s="134">
        <v>0</v>
      </c>
      <c r="T166" s="135">
        <f>$S$166*$H$166</f>
        <v>0</v>
      </c>
      <c r="AR166" s="85" t="s">
        <v>700</v>
      </c>
      <c r="AT166" s="85" t="s">
        <v>696</v>
      </c>
      <c r="AU166" s="85" t="s">
        <v>618</v>
      </c>
      <c r="AY166" s="6" t="s">
        <v>694</v>
      </c>
      <c r="BE166" s="136">
        <f>IF($N$166="základní",$J$166,0)</f>
        <v>0</v>
      </c>
      <c r="BF166" s="136">
        <f>IF($N$166="snížená",$J$166,0)</f>
        <v>0</v>
      </c>
      <c r="BG166" s="136">
        <f>IF($N$166="zákl. přenesená",$J$166,0)</f>
        <v>0</v>
      </c>
      <c r="BH166" s="136">
        <f>IF($N$166="sníž. přenesená",$J$166,0)</f>
        <v>0</v>
      </c>
      <c r="BI166" s="136">
        <f>IF($N$166="nulová",$J$166,0)</f>
        <v>0</v>
      </c>
      <c r="BJ166" s="85" t="s">
        <v>561</v>
      </c>
      <c r="BK166" s="136">
        <f>ROUND($I$166*$H$166,2)</f>
        <v>0</v>
      </c>
      <c r="BL166" s="85" t="s">
        <v>700</v>
      </c>
      <c r="BM166" s="85" t="s">
        <v>194</v>
      </c>
    </row>
    <row r="167" spans="2:47" s="6" customFormat="1" ht="27" customHeight="1">
      <c r="B167" s="22"/>
      <c r="D167" s="137" t="s">
        <v>702</v>
      </c>
      <c r="F167" s="138" t="s">
        <v>195</v>
      </c>
      <c r="L167" s="22"/>
      <c r="M167" s="49"/>
      <c r="T167" s="50"/>
      <c r="AT167" s="6" t="s">
        <v>702</v>
      </c>
      <c r="AU167" s="6" t="s">
        <v>618</v>
      </c>
    </row>
    <row r="168" spans="2:51" s="6" customFormat="1" ht="15.75" customHeight="1">
      <c r="B168" s="139"/>
      <c r="D168" s="140" t="s">
        <v>704</v>
      </c>
      <c r="E168" s="141"/>
      <c r="F168" s="142" t="s">
        <v>161</v>
      </c>
      <c r="H168" s="141"/>
      <c r="L168" s="139"/>
      <c r="M168" s="143"/>
      <c r="T168" s="144"/>
      <c r="AT168" s="141" t="s">
        <v>704</v>
      </c>
      <c r="AU168" s="141" t="s">
        <v>618</v>
      </c>
      <c r="AV168" s="145" t="s">
        <v>561</v>
      </c>
      <c r="AW168" s="145" t="s">
        <v>667</v>
      </c>
      <c r="AX168" s="145" t="s">
        <v>610</v>
      </c>
      <c r="AY168" s="141" t="s">
        <v>694</v>
      </c>
    </row>
    <row r="169" spans="2:51" s="6" customFormat="1" ht="15.75" customHeight="1">
      <c r="B169" s="139"/>
      <c r="D169" s="140" t="s">
        <v>704</v>
      </c>
      <c r="E169" s="141"/>
      <c r="F169" s="142" t="s">
        <v>140</v>
      </c>
      <c r="H169" s="141"/>
      <c r="L169" s="139"/>
      <c r="M169" s="143"/>
      <c r="T169" s="144"/>
      <c r="AT169" s="141" t="s">
        <v>704</v>
      </c>
      <c r="AU169" s="141" t="s">
        <v>618</v>
      </c>
      <c r="AV169" s="145" t="s">
        <v>561</v>
      </c>
      <c r="AW169" s="145" t="s">
        <v>667</v>
      </c>
      <c r="AX169" s="145" t="s">
        <v>610</v>
      </c>
      <c r="AY169" s="141" t="s">
        <v>694</v>
      </c>
    </row>
    <row r="170" spans="2:51" s="6" customFormat="1" ht="15.75" customHeight="1">
      <c r="B170" s="146"/>
      <c r="D170" s="140" t="s">
        <v>704</v>
      </c>
      <c r="E170" s="147"/>
      <c r="F170" s="148" t="s">
        <v>196</v>
      </c>
      <c r="H170" s="149">
        <v>166.44</v>
      </c>
      <c r="L170" s="146"/>
      <c r="M170" s="150"/>
      <c r="T170" s="151"/>
      <c r="AT170" s="147" t="s">
        <v>704</v>
      </c>
      <c r="AU170" s="147" t="s">
        <v>618</v>
      </c>
      <c r="AV170" s="152" t="s">
        <v>618</v>
      </c>
      <c r="AW170" s="152" t="s">
        <v>667</v>
      </c>
      <c r="AX170" s="152" t="s">
        <v>610</v>
      </c>
      <c r="AY170" s="147" t="s">
        <v>694</v>
      </c>
    </row>
    <row r="171" spans="2:51" s="6" customFormat="1" ht="15.75" customHeight="1">
      <c r="B171" s="153"/>
      <c r="D171" s="140" t="s">
        <v>704</v>
      </c>
      <c r="E171" s="154"/>
      <c r="F171" s="155" t="s">
        <v>706</v>
      </c>
      <c r="H171" s="156">
        <v>166.44</v>
      </c>
      <c r="L171" s="153"/>
      <c r="M171" s="157"/>
      <c r="T171" s="158"/>
      <c r="AT171" s="154" t="s">
        <v>704</v>
      </c>
      <c r="AU171" s="154" t="s">
        <v>618</v>
      </c>
      <c r="AV171" s="159" t="s">
        <v>700</v>
      </c>
      <c r="AW171" s="159" t="s">
        <v>667</v>
      </c>
      <c r="AX171" s="159" t="s">
        <v>561</v>
      </c>
      <c r="AY171" s="154" t="s">
        <v>694</v>
      </c>
    </row>
    <row r="172" spans="2:65" s="6" customFormat="1" ht="15.75" customHeight="1">
      <c r="B172" s="22"/>
      <c r="C172" s="125" t="s">
        <v>798</v>
      </c>
      <c r="D172" s="125" t="s">
        <v>696</v>
      </c>
      <c r="E172" s="126" t="s">
        <v>197</v>
      </c>
      <c r="F172" s="127" t="s">
        <v>198</v>
      </c>
      <c r="G172" s="128" t="s">
        <v>639</v>
      </c>
      <c r="H172" s="129">
        <v>166.44</v>
      </c>
      <c r="I172" s="130"/>
      <c r="J172" s="131">
        <f>ROUND($I$172*$H$172,2)</f>
        <v>0</v>
      </c>
      <c r="K172" s="127" t="s">
        <v>699</v>
      </c>
      <c r="L172" s="22"/>
      <c r="M172" s="132"/>
      <c r="N172" s="133" t="s">
        <v>581</v>
      </c>
      <c r="Q172" s="134">
        <v>0</v>
      </c>
      <c r="R172" s="134">
        <f>$Q$172*$H$172</f>
        <v>0</v>
      </c>
      <c r="S172" s="134">
        <v>0</v>
      </c>
      <c r="T172" s="135">
        <f>$S$172*$H$172</f>
        <v>0</v>
      </c>
      <c r="AR172" s="85" t="s">
        <v>700</v>
      </c>
      <c r="AT172" s="85" t="s">
        <v>696</v>
      </c>
      <c r="AU172" s="85" t="s">
        <v>618</v>
      </c>
      <c r="AY172" s="6" t="s">
        <v>694</v>
      </c>
      <c r="BE172" s="136">
        <f>IF($N$172="základní",$J$172,0)</f>
        <v>0</v>
      </c>
      <c r="BF172" s="136">
        <f>IF($N$172="snížená",$J$172,0)</f>
        <v>0</v>
      </c>
      <c r="BG172" s="136">
        <f>IF($N$172="zákl. přenesená",$J$172,0)</f>
        <v>0</v>
      </c>
      <c r="BH172" s="136">
        <f>IF($N$172="sníž. přenesená",$J$172,0)</f>
        <v>0</v>
      </c>
      <c r="BI172" s="136">
        <f>IF($N$172="nulová",$J$172,0)</f>
        <v>0</v>
      </c>
      <c r="BJ172" s="85" t="s">
        <v>561</v>
      </c>
      <c r="BK172" s="136">
        <f>ROUND($I$172*$H$172,2)</f>
        <v>0</v>
      </c>
      <c r="BL172" s="85" t="s">
        <v>700</v>
      </c>
      <c r="BM172" s="85" t="s">
        <v>199</v>
      </c>
    </row>
    <row r="173" spans="2:47" s="6" customFormat="1" ht="27" customHeight="1">
      <c r="B173" s="22"/>
      <c r="D173" s="137" t="s">
        <v>702</v>
      </c>
      <c r="F173" s="138" t="s">
        <v>200</v>
      </c>
      <c r="L173" s="22"/>
      <c r="M173" s="49"/>
      <c r="T173" s="50"/>
      <c r="AT173" s="6" t="s">
        <v>702</v>
      </c>
      <c r="AU173" s="6" t="s">
        <v>618</v>
      </c>
    </row>
    <row r="174" spans="2:51" s="6" customFormat="1" ht="15.75" customHeight="1">
      <c r="B174" s="139"/>
      <c r="D174" s="140" t="s">
        <v>704</v>
      </c>
      <c r="E174" s="141"/>
      <c r="F174" s="142" t="s">
        <v>161</v>
      </c>
      <c r="H174" s="141"/>
      <c r="L174" s="139"/>
      <c r="M174" s="143"/>
      <c r="T174" s="144"/>
      <c r="AT174" s="141" t="s">
        <v>704</v>
      </c>
      <c r="AU174" s="141" t="s">
        <v>618</v>
      </c>
      <c r="AV174" s="145" t="s">
        <v>561</v>
      </c>
      <c r="AW174" s="145" t="s">
        <v>667</v>
      </c>
      <c r="AX174" s="145" t="s">
        <v>610</v>
      </c>
      <c r="AY174" s="141" t="s">
        <v>694</v>
      </c>
    </row>
    <row r="175" spans="2:51" s="6" customFormat="1" ht="15.75" customHeight="1">
      <c r="B175" s="139"/>
      <c r="D175" s="140" t="s">
        <v>704</v>
      </c>
      <c r="E175" s="141"/>
      <c r="F175" s="142" t="s">
        <v>140</v>
      </c>
      <c r="H175" s="141"/>
      <c r="L175" s="139"/>
      <c r="M175" s="143"/>
      <c r="T175" s="144"/>
      <c r="AT175" s="141" t="s">
        <v>704</v>
      </c>
      <c r="AU175" s="141" t="s">
        <v>618</v>
      </c>
      <c r="AV175" s="145" t="s">
        <v>561</v>
      </c>
      <c r="AW175" s="145" t="s">
        <v>667</v>
      </c>
      <c r="AX175" s="145" t="s">
        <v>610</v>
      </c>
      <c r="AY175" s="141" t="s">
        <v>694</v>
      </c>
    </row>
    <row r="176" spans="2:51" s="6" customFormat="1" ht="15.75" customHeight="1">
      <c r="B176" s="146"/>
      <c r="D176" s="140" t="s">
        <v>704</v>
      </c>
      <c r="E176" s="147"/>
      <c r="F176" s="148" t="s">
        <v>196</v>
      </c>
      <c r="H176" s="149">
        <v>166.44</v>
      </c>
      <c r="L176" s="146"/>
      <c r="M176" s="150"/>
      <c r="T176" s="151"/>
      <c r="AT176" s="147" t="s">
        <v>704</v>
      </c>
      <c r="AU176" s="147" t="s">
        <v>618</v>
      </c>
      <c r="AV176" s="152" t="s">
        <v>618</v>
      </c>
      <c r="AW176" s="152" t="s">
        <v>667</v>
      </c>
      <c r="AX176" s="152" t="s">
        <v>610</v>
      </c>
      <c r="AY176" s="147" t="s">
        <v>694</v>
      </c>
    </row>
    <row r="177" spans="2:51" s="6" customFormat="1" ht="15.75" customHeight="1">
      <c r="B177" s="153"/>
      <c r="D177" s="140" t="s">
        <v>704</v>
      </c>
      <c r="E177" s="154"/>
      <c r="F177" s="155" t="s">
        <v>706</v>
      </c>
      <c r="H177" s="156">
        <v>166.44</v>
      </c>
      <c r="L177" s="153"/>
      <c r="M177" s="157"/>
      <c r="T177" s="158"/>
      <c r="AT177" s="154" t="s">
        <v>704</v>
      </c>
      <c r="AU177" s="154" t="s">
        <v>618</v>
      </c>
      <c r="AV177" s="159" t="s">
        <v>700</v>
      </c>
      <c r="AW177" s="159" t="s">
        <v>667</v>
      </c>
      <c r="AX177" s="159" t="s">
        <v>561</v>
      </c>
      <c r="AY177" s="154" t="s">
        <v>694</v>
      </c>
    </row>
    <row r="178" spans="2:65" s="6" customFormat="1" ht="15.75" customHeight="1">
      <c r="B178" s="22"/>
      <c r="C178" s="160" t="s">
        <v>805</v>
      </c>
      <c r="D178" s="160" t="s">
        <v>877</v>
      </c>
      <c r="E178" s="161" t="s">
        <v>201</v>
      </c>
      <c r="F178" s="162" t="s">
        <v>202</v>
      </c>
      <c r="G178" s="163" t="s">
        <v>767</v>
      </c>
      <c r="H178" s="164">
        <v>52.429</v>
      </c>
      <c r="I178" s="165"/>
      <c r="J178" s="166">
        <f>ROUND($I$178*$H$178,2)</f>
        <v>0</v>
      </c>
      <c r="K178" s="162" t="s">
        <v>699</v>
      </c>
      <c r="L178" s="167"/>
      <c r="M178" s="168"/>
      <c r="N178" s="169" t="s">
        <v>581</v>
      </c>
      <c r="Q178" s="134">
        <v>0.6</v>
      </c>
      <c r="R178" s="134">
        <f>$Q$178*$H$178</f>
        <v>31.4574</v>
      </c>
      <c r="S178" s="134">
        <v>0</v>
      </c>
      <c r="T178" s="135">
        <f>$S$178*$H$178</f>
        <v>0</v>
      </c>
      <c r="AR178" s="85" t="s">
        <v>745</v>
      </c>
      <c r="AT178" s="85" t="s">
        <v>877</v>
      </c>
      <c r="AU178" s="85" t="s">
        <v>618</v>
      </c>
      <c r="AY178" s="6" t="s">
        <v>694</v>
      </c>
      <c r="BE178" s="136">
        <f>IF($N$178="základní",$J$178,0)</f>
        <v>0</v>
      </c>
      <c r="BF178" s="136">
        <f>IF($N$178="snížená",$J$178,0)</f>
        <v>0</v>
      </c>
      <c r="BG178" s="136">
        <f>IF($N$178="zákl. přenesená",$J$178,0)</f>
        <v>0</v>
      </c>
      <c r="BH178" s="136">
        <f>IF($N$178="sníž. přenesená",$J$178,0)</f>
        <v>0</v>
      </c>
      <c r="BI178" s="136">
        <f>IF($N$178="nulová",$J$178,0)</f>
        <v>0</v>
      </c>
      <c r="BJ178" s="85" t="s">
        <v>561</v>
      </c>
      <c r="BK178" s="136">
        <f>ROUND($I$178*$H$178,2)</f>
        <v>0</v>
      </c>
      <c r="BL178" s="85" t="s">
        <v>700</v>
      </c>
      <c r="BM178" s="85" t="s">
        <v>203</v>
      </c>
    </row>
    <row r="179" spans="2:47" s="6" customFormat="1" ht="16.5" customHeight="1">
      <c r="B179" s="22"/>
      <c r="D179" s="137" t="s">
        <v>702</v>
      </c>
      <c r="F179" s="138" t="s">
        <v>204</v>
      </c>
      <c r="L179" s="22"/>
      <c r="M179" s="49"/>
      <c r="T179" s="50"/>
      <c r="AT179" s="6" t="s">
        <v>702</v>
      </c>
      <c r="AU179" s="6" t="s">
        <v>618</v>
      </c>
    </row>
    <row r="180" spans="2:51" s="6" customFormat="1" ht="15.75" customHeight="1">
      <c r="B180" s="139"/>
      <c r="D180" s="140" t="s">
        <v>704</v>
      </c>
      <c r="E180" s="141"/>
      <c r="F180" s="142" t="s">
        <v>161</v>
      </c>
      <c r="H180" s="141"/>
      <c r="L180" s="139"/>
      <c r="M180" s="143"/>
      <c r="T180" s="144"/>
      <c r="AT180" s="141" t="s">
        <v>704</v>
      </c>
      <c r="AU180" s="141" t="s">
        <v>618</v>
      </c>
      <c r="AV180" s="145" t="s">
        <v>561</v>
      </c>
      <c r="AW180" s="145" t="s">
        <v>667</v>
      </c>
      <c r="AX180" s="145" t="s">
        <v>610</v>
      </c>
      <c r="AY180" s="141" t="s">
        <v>694</v>
      </c>
    </row>
    <row r="181" spans="2:51" s="6" customFormat="1" ht="15.75" customHeight="1">
      <c r="B181" s="139"/>
      <c r="D181" s="140" t="s">
        <v>704</v>
      </c>
      <c r="E181" s="141"/>
      <c r="F181" s="142" t="s">
        <v>140</v>
      </c>
      <c r="H181" s="141"/>
      <c r="L181" s="139"/>
      <c r="M181" s="143"/>
      <c r="T181" s="144"/>
      <c r="AT181" s="141" t="s">
        <v>704</v>
      </c>
      <c r="AU181" s="141" t="s">
        <v>618</v>
      </c>
      <c r="AV181" s="145" t="s">
        <v>561</v>
      </c>
      <c r="AW181" s="145" t="s">
        <v>667</v>
      </c>
      <c r="AX181" s="145" t="s">
        <v>610</v>
      </c>
      <c r="AY181" s="141" t="s">
        <v>694</v>
      </c>
    </row>
    <row r="182" spans="2:51" s="6" customFormat="1" ht="15.75" customHeight="1">
      <c r="B182" s="146"/>
      <c r="D182" s="140" t="s">
        <v>704</v>
      </c>
      <c r="E182" s="147"/>
      <c r="F182" s="148" t="s">
        <v>188</v>
      </c>
      <c r="H182" s="149">
        <v>49.932</v>
      </c>
      <c r="L182" s="146"/>
      <c r="M182" s="150"/>
      <c r="T182" s="151"/>
      <c r="AT182" s="147" t="s">
        <v>704</v>
      </c>
      <c r="AU182" s="147" t="s">
        <v>618</v>
      </c>
      <c r="AV182" s="152" t="s">
        <v>618</v>
      </c>
      <c r="AW182" s="152" t="s">
        <v>667</v>
      </c>
      <c r="AX182" s="152" t="s">
        <v>610</v>
      </c>
      <c r="AY182" s="147" t="s">
        <v>694</v>
      </c>
    </row>
    <row r="183" spans="2:51" s="6" customFormat="1" ht="15.75" customHeight="1">
      <c r="B183" s="153"/>
      <c r="D183" s="140" t="s">
        <v>704</v>
      </c>
      <c r="E183" s="154"/>
      <c r="F183" s="155" t="s">
        <v>706</v>
      </c>
      <c r="H183" s="156">
        <v>49.932</v>
      </c>
      <c r="L183" s="153"/>
      <c r="M183" s="157"/>
      <c r="T183" s="158"/>
      <c r="AT183" s="154" t="s">
        <v>704</v>
      </c>
      <c r="AU183" s="154" t="s">
        <v>618</v>
      </c>
      <c r="AV183" s="159" t="s">
        <v>700</v>
      </c>
      <c r="AW183" s="159" t="s">
        <v>667</v>
      </c>
      <c r="AX183" s="159" t="s">
        <v>561</v>
      </c>
      <c r="AY183" s="154" t="s">
        <v>694</v>
      </c>
    </row>
    <row r="184" spans="2:51" s="6" customFormat="1" ht="15.75" customHeight="1">
      <c r="B184" s="146"/>
      <c r="D184" s="140" t="s">
        <v>704</v>
      </c>
      <c r="F184" s="148" t="s">
        <v>205</v>
      </c>
      <c r="H184" s="149">
        <v>52.429</v>
      </c>
      <c r="L184" s="146"/>
      <c r="M184" s="150"/>
      <c r="T184" s="151"/>
      <c r="AT184" s="147" t="s">
        <v>704</v>
      </c>
      <c r="AU184" s="147" t="s">
        <v>618</v>
      </c>
      <c r="AV184" s="152" t="s">
        <v>618</v>
      </c>
      <c r="AW184" s="152" t="s">
        <v>610</v>
      </c>
      <c r="AX184" s="152" t="s">
        <v>561</v>
      </c>
      <c r="AY184" s="147" t="s">
        <v>694</v>
      </c>
    </row>
    <row r="185" spans="2:65" s="6" customFormat="1" ht="15.75" customHeight="1">
      <c r="B185" s="22"/>
      <c r="C185" s="125" t="s">
        <v>813</v>
      </c>
      <c r="D185" s="125" t="s">
        <v>696</v>
      </c>
      <c r="E185" s="126" t="s">
        <v>206</v>
      </c>
      <c r="F185" s="127" t="s">
        <v>207</v>
      </c>
      <c r="G185" s="128" t="s">
        <v>639</v>
      </c>
      <c r="H185" s="129">
        <v>166.44</v>
      </c>
      <c r="I185" s="130"/>
      <c r="J185" s="131">
        <f>ROUND($I$185*$H$185,2)</f>
        <v>0</v>
      </c>
      <c r="K185" s="127" t="s">
        <v>699</v>
      </c>
      <c r="L185" s="22"/>
      <c r="M185" s="132"/>
      <c r="N185" s="133" t="s">
        <v>581</v>
      </c>
      <c r="Q185" s="134">
        <v>0</v>
      </c>
      <c r="R185" s="134">
        <f>$Q$185*$H$185</f>
        <v>0</v>
      </c>
      <c r="S185" s="134">
        <v>0</v>
      </c>
      <c r="T185" s="135">
        <f>$S$185*$H$185</f>
        <v>0</v>
      </c>
      <c r="AR185" s="85" t="s">
        <v>700</v>
      </c>
      <c r="AT185" s="85" t="s">
        <v>696</v>
      </c>
      <c r="AU185" s="85" t="s">
        <v>618</v>
      </c>
      <c r="AY185" s="6" t="s">
        <v>694</v>
      </c>
      <c r="BE185" s="136">
        <f>IF($N$185="základní",$J$185,0)</f>
        <v>0</v>
      </c>
      <c r="BF185" s="136">
        <f>IF($N$185="snížená",$J$185,0)</f>
        <v>0</v>
      </c>
      <c r="BG185" s="136">
        <f>IF($N$185="zákl. přenesená",$J$185,0)</f>
        <v>0</v>
      </c>
      <c r="BH185" s="136">
        <f>IF($N$185="sníž. přenesená",$J$185,0)</f>
        <v>0</v>
      </c>
      <c r="BI185" s="136">
        <f>IF($N$185="nulová",$J$185,0)</f>
        <v>0</v>
      </c>
      <c r="BJ185" s="85" t="s">
        <v>561</v>
      </c>
      <c r="BK185" s="136">
        <f>ROUND($I$185*$H$185,2)</f>
        <v>0</v>
      </c>
      <c r="BL185" s="85" t="s">
        <v>700</v>
      </c>
      <c r="BM185" s="85" t="s">
        <v>208</v>
      </c>
    </row>
    <row r="186" spans="2:47" s="6" customFormat="1" ht="27" customHeight="1">
      <c r="B186" s="22"/>
      <c r="D186" s="137" t="s">
        <v>702</v>
      </c>
      <c r="F186" s="138" t="s">
        <v>209</v>
      </c>
      <c r="L186" s="22"/>
      <c r="M186" s="49"/>
      <c r="T186" s="50"/>
      <c r="AT186" s="6" t="s">
        <v>702</v>
      </c>
      <c r="AU186" s="6" t="s">
        <v>618</v>
      </c>
    </row>
    <row r="187" spans="2:51" s="6" customFormat="1" ht="15.75" customHeight="1">
      <c r="B187" s="139"/>
      <c r="D187" s="140" t="s">
        <v>704</v>
      </c>
      <c r="E187" s="141"/>
      <c r="F187" s="142" t="s">
        <v>161</v>
      </c>
      <c r="H187" s="141"/>
      <c r="L187" s="139"/>
      <c r="M187" s="143"/>
      <c r="T187" s="144"/>
      <c r="AT187" s="141" t="s">
        <v>704</v>
      </c>
      <c r="AU187" s="141" t="s">
        <v>618</v>
      </c>
      <c r="AV187" s="145" t="s">
        <v>561</v>
      </c>
      <c r="AW187" s="145" t="s">
        <v>667</v>
      </c>
      <c r="AX187" s="145" t="s">
        <v>610</v>
      </c>
      <c r="AY187" s="141" t="s">
        <v>694</v>
      </c>
    </row>
    <row r="188" spans="2:51" s="6" customFormat="1" ht="15.75" customHeight="1">
      <c r="B188" s="139"/>
      <c r="D188" s="140" t="s">
        <v>704</v>
      </c>
      <c r="E188" s="141"/>
      <c r="F188" s="142" t="s">
        <v>140</v>
      </c>
      <c r="H188" s="141"/>
      <c r="L188" s="139"/>
      <c r="M188" s="143"/>
      <c r="T188" s="144"/>
      <c r="AT188" s="141" t="s">
        <v>704</v>
      </c>
      <c r="AU188" s="141" t="s">
        <v>618</v>
      </c>
      <c r="AV188" s="145" t="s">
        <v>561</v>
      </c>
      <c r="AW188" s="145" t="s">
        <v>667</v>
      </c>
      <c r="AX188" s="145" t="s">
        <v>610</v>
      </c>
      <c r="AY188" s="141" t="s">
        <v>694</v>
      </c>
    </row>
    <row r="189" spans="2:51" s="6" customFormat="1" ht="15.75" customHeight="1">
      <c r="B189" s="146"/>
      <c r="D189" s="140" t="s">
        <v>704</v>
      </c>
      <c r="E189" s="147"/>
      <c r="F189" s="148" t="s">
        <v>196</v>
      </c>
      <c r="H189" s="149">
        <v>166.44</v>
      </c>
      <c r="L189" s="146"/>
      <c r="M189" s="150"/>
      <c r="T189" s="151"/>
      <c r="AT189" s="147" t="s">
        <v>704</v>
      </c>
      <c r="AU189" s="147" t="s">
        <v>618</v>
      </c>
      <c r="AV189" s="152" t="s">
        <v>618</v>
      </c>
      <c r="AW189" s="152" t="s">
        <v>667</v>
      </c>
      <c r="AX189" s="152" t="s">
        <v>610</v>
      </c>
      <c r="AY189" s="147" t="s">
        <v>694</v>
      </c>
    </row>
    <row r="190" spans="2:51" s="6" customFormat="1" ht="15.75" customHeight="1">
      <c r="B190" s="153"/>
      <c r="D190" s="140" t="s">
        <v>704</v>
      </c>
      <c r="E190" s="154"/>
      <c r="F190" s="155" t="s">
        <v>706</v>
      </c>
      <c r="H190" s="156">
        <v>166.44</v>
      </c>
      <c r="L190" s="153"/>
      <c r="M190" s="157"/>
      <c r="T190" s="158"/>
      <c r="AT190" s="154" t="s">
        <v>704</v>
      </c>
      <c r="AU190" s="154" t="s">
        <v>618</v>
      </c>
      <c r="AV190" s="159" t="s">
        <v>700</v>
      </c>
      <c r="AW190" s="159" t="s">
        <v>667</v>
      </c>
      <c r="AX190" s="159" t="s">
        <v>561</v>
      </c>
      <c r="AY190" s="154" t="s">
        <v>694</v>
      </c>
    </row>
    <row r="191" spans="2:65" s="6" customFormat="1" ht="15.75" customHeight="1">
      <c r="B191" s="22"/>
      <c r="C191" s="160" t="s">
        <v>820</v>
      </c>
      <c r="D191" s="160" t="s">
        <v>877</v>
      </c>
      <c r="E191" s="161" t="s">
        <v>210</v>
      </c>
      <c r="F191" s="162" t="s">
        <v>211</v>
      </c>
      <c r="G191" s="163" t="s">
        <v>212</v>
      </c>
      <c r="H191" s="164">
        <v>4.161</v>
      </c>
      <c r="I191" s="165"/>
      <c r="J191" s="166">
        <f>ROUND($I$191*$H$191,2)</f>
        <v>0</v>
      </c>
      <c r="K191" s="162" t="s">
        <v>699</v>
      </c>
      <c r="L191" s="167"/>
      <c r="M191" s="168"/>
      <c r="N191" s="169" t="s">
        <v>581</v>
      </c>
      <c r="Q191" s="134">
        <v>0.001</v>
      </c>
      <c r="R191" s="134">
        <f>$Q$191*$H$191</f>
        <v>0.004161</v>
      </c>
      <c r="S191" s="134">
        <v>0</v>
      </c>
      <c r="T191" s="135">
        <f>$S$191*$H$191</f>
        <v>0</v>
      </c>
      <c r="AR191" s="85" t="s">
        <v>745</v>
      </c>
      <c r="AT191" s="85" t="s">
        <v>877</v>
      </c>
      <c r="AU191" s="85" t="s">
        <v>618</v>
      </c>
      <c r="AY191" s="6" t="s">
        <v>694</v>
      </c>
      <c r="BE191" s="136">
        <f>IF($N$191="základní",$J$191,0)</f>
        <v>0</v>
      </c>
      <c r="BF191" s="136">
        <f>IF($N$191="snížená",$J$191,0)</f>
        <v>0</v>
      </c>
      <c r="BG191" s="136">
        <f>IF($N$191="zákl. přenesená",$J$191,0)</f>
        <v>0</v>
      </c>
      <c r="BH191" s="136">
        <f>IF($N$191="sníž. přenesená",$J$191,0)</f>
        <v>0</v>
      </c>
      <c r="BI191" s="136">
        <f>IF($N$191="nulová",$J$191,0)</f>
        <v>0</v>
      </c>
      <c r="BJ191" s="85" t="s">
        <v>561</v>
      </c>
      <c r="BK191" s="136">
        <f>ROUND($I$191*$H$191,2)</f>
        <v>0</v>
      </c>
      <c r="BL191" s="85" t="s">
        <v>700</v>
      </c>
      <c r="BM191" s="85" t="s">
        <v>213</v>
      </c>
    </row>
    <row r="192" spans="2:47" s="6" customFormat="1" ht="16.5" customHeight="1">
      <c r="B192" s="22"/>
      <c r="D192" s="137" t="s">
        <v>702</v>
      </c>
      <c r="F192" s="138" t="s">
        <v>214</v>
      </c>
      <c r="L192" s="22"/>
      <c r="M192" s="49"/>
      <c r="T192" s="50"/>
      <c r="AT192" s="6" t="s">
        <v>702</v>
      </c>
      <c r="AU192" s="6" t="s">
        <v>618</v>
      </c>
    </row>
    <row r="193" spans="2:51" s="6" customFormat="1" ht="15.75" customHeight="1">
      <c r="B193" s="139"/>
      <c r="D193" s="140" t="s">
        <v>704</v>
      </c>
      <c r="E193" s="141"/>
      <c r="F193" s="142" t="s">
        <v>161</v>
      </c>
      <c r="H193" s="141"/>
      <c r="L193" s="139"/>
      <c r="M193" s="143"/>
      <c r="T193" s="144"/>
      <c r="AT193" s="141" t="s">
        <v>704</v>
      </c>
      <c r="AU193" s="141" t="s">
        <v>618</v>
      </c>
      <c r="AV193" s="145" t="s">
        <v>561</v>
      </c>
      <c r="AW193" s="145" t="s">
        <v>667</v>
      </c>
      <c r="AX193" s="145" t="s">
        <v>610</v>
      </c>
      <c r="AY193" s="141" t="s">
        <v>694</v>
      </c>
    </row>
    <row r="194" spans="2:51" s="6" customFormat="1" ht="15.75" customHeight="1">
      <c r="B194" s="139"/>
      <c r="D194" s="140" t="s">
        <v>704</v>
      </c>
      <c r="E194" s="141"/>
      <c r="F194" s="142" t="s">
        <v>140</v>
      </c>
      <c r="H194" s="141"/>
      <c r="L194" s="139"/>
      <c r="M194" s="143"/>
      <c r="T194" s="144"/>
      <c r="AT194" s="141" t="s">
        <v>704</v>
      </c>
      <c r="AU194" s="141" t="s">
        <v>618</v>
      </c>
      <c r="AV194" s="145" t="s">
        <v>561</v>
      </c>
      <c r="AW194" s="145" t="s">
        <v>667</v>
      </c>
      <c r="AX194" s="145" t="s">
        <v>610</v>
      </c>
      <c r="AY194" s="141" t="s">
        <v>694</v>
      </c>
    </row>
    <row r="195" spans="2:51" s="6" customFormat="1" ht="15.75" customHeight="1">
      <c r="B195" s="146"/>
      <c r="D195" s="140" t="s">
        <v>704</v>
      </c>
      <c r="E195" s="147"/>
      <c r="F195" s="148" t="s">
        <v>196</v>
      </c>
      <c r="H195" s="149">
        <v>166.44</v>
      </c>
      <c r="L195" s="146"/>
      <c r="M195" s="150"/>
      <c r="T195" s="151"/>
      <c r="AT195" s="147" t="s">
        <v>704</v>
      </c>
      <c r="AU195" s="147" t="s">
        <v>618</v>
      </c>
      <c r="AV195" s="152" t="s">
        <v>618</v>
      </c>
      <c r="AW195" s="152" t="s">
        <v>667</v>
      </c>
      <c r="AX195" s="152" t="s">
        <v>610</v>
      </c>
      <c r="AY195" s="147" t="s">
        <v>694</v>
      </c>
    </row>
    <row r="196" spans="2:51" s="6" customFormat="1" ht="15.75" customHeight="1">
      <c r="B196" s="153"/>
      <c r="D196" s="140" t="s">
        <v>704</v>
      </c>
      <c r="E196" s="154"/>
      <c r="F196" s="155" t="s">
        <v>706</v>
      </c>
      <c r="H196" s="156">
        <v>166.44</v>
      </c>
      <c r="L196" s="153"/>
      <c r="M196" s="157"/>
      <c r="T196" s="158"/>
      <c r="AT196" s="154" t="s">
        <v>704</v>
      </c>
      <c r="AU196" s="154" t="s">
        <v>618</v>
      </c>
      <c r="AV196" s="159" t="s">
        <v>700</v>
      </c>
      <c r="AW196" s="159" t="s">
        <v>667</v>
      </c>
      <c r="AX196" s="159" t="s">
        <v>561</v>
      </c>
      <c r="AY196" s="154" t="s">
        <v>694</v>
      </c>
    </row>
    <row r="197" spans="2:51" s="6" customFormat="1" ht="15.75" customHeight="1">
      <c r="B197" s="146"/>
      <c r="D197" s="140" t="s">
        <v>704</v>
      </c>
      <c r="F197" s="148" t="s">
        <v>215</v>
      </c>
      <c r="H197" s="149">
        <v>4.161</v>
      </c>
      <c r="L197" s="146"/>
      <c r="M197" s="150"/>
      <c r="T197" s="151"/>
      <c r="AT197" s="147" t="s">
        <v>704</v>
      </c>
      <c r="AU197" s="147" t="s">
        <v>618</v>
      </c>
      <c r="AV197" s="152" t="s">
        <v>618</v>
      </c>
      <c r="AW197" s="152" t="s">
        <v>610</v>
      </c>
      <c r="AX197" s="152" t="s">
        <v>561</v>
      </c>
      <c r="AY197" s="147" t="s">
        <v>694</v>
      </c>
    </row>
    <row r="198" spans="2:65" s="6" customFormat="1" ht="15.75" customHeight="1">
      <c r="B198" s="22"/>
      <c r="C198" s="125" t="s">
        <v>825</v>
      </c>
      <c r="D198" s="125" t="s">
        <v>696</v>
      </c>
      <c r="E198" s="126" t="s">
        <v>216</v>
      </c>
      <c r="F198" s="127" t="s">
        <v>217</v>
      </c>
      <c r="G198" s="128" t="s">
        <v>926</v>
      </c>
      <c r="H198" s="129">
        <v>43</v>
      </c>
      <c r="I198" s="130"/>
      <c r="J198" s="131">
        <f>ROUND($I$198*$H$198,2)</f>
        <v>0</v>
      </c>
      <c r="K198" s="127" t="s">
        <v>699</v>
      </c>
      <c r="L198" s="22"/>
      <c r="M198" s="132"/>
      <c r="N198" s="133" t="s">
        <v>581</v>
      </c>
      <c r="Q198" s="134">
        <v>0</v>
      </c>
      <c r="R198" s="134">
        <f>$Q$198*$H$198</f>
        <v>0</v>
      </c>
      <c r="S198" s="134">
        <v>0</v>
      </c>
      <c r="T198" s="135">
        <f>$S$198*$H$198</f>
        <v>0</v>
      </c>
      <c r="AR198" s="85" t="s">
        <v>700</v>
      </c>
      <c r="AT198" s="85" t="s">
        <v>696</v>
      </c>
      <c r="AU198" s="85" t="s">
        <v>618</v>
      </c>
      <c r="AY198" s="6" t="s">
        <v>694</v>
      </c>
      <c r="BE198" s="136">
        <f>IF($N$198="základní",$J$198,0)</f>
        <v>0</v>
      </c>
      <c r="BF198" s="136">
        <f>IF($N$198="snížená",$J$198,0)</f>
        <v>0</v>
      </c>
      <c r="BG198" s="136">
        <f>IF($N$198="zákl. přenesená",$J$198,0)</f>
        <v>0</v>
      </c>
      <c r="BH198" s="136">
        <f>IF($N$198="sníž. přenesená",$J$198,0)</f>
        <v>0</v>
      </c>
      <c r="BI198" s="136">
        <f>IF($N$198="nulová",$J$198,0)</f>
        <v>0</v>
      </c>
      <c r="BJ198" s="85" t="s">
        <v>561</v>
      </c>
      <c r="BK198" s="136">
        <f>ROUND($I$198*$H$198,2)</f>
        <v>0</v>
      </c>
      <c r="BL198" s="85" t="s">
        <v>700</v>
      </c>
      <c r="BM198" s="85" t="s">
        <v>218</v>
      </c>
    </row>
    <row r="199" spans="2:47" s="6" customFormat="1" ht="27" customHeight="1">
      <c r="B199" s="22"/>
      <c r="D199" s="137" t="s">
        <v>702</v>
      </c>
      <c r="F199" s="138" t="s">
        <v>219</v>
      </c>
      <c r="L199" s="22"/>
      <c r="M199" s="49"/>
      <c r="T199" s="50"/>
      <c r="AT199" s="6" t="s">
        <v>702</v>
      </c>
      <c r="AU199" s="6" t="s">
        <v>618</v>
      </c>
    </row>
    <row r="200" spans="2:51" s="6" customFormat="1" ht="15.75" customHeight="1">
      <c r="B200" s="139"/>
      <c r="D200" s="140" t="s">
        <v>704</v>
      </c>
      <c r="E200" s="141"/>
      <c r="F200" s="142" t="s">
        <v>140</v>
      </c>
      <c r="H200" s="141"/>
      <c r="L200" s="139"/>
      <c r="M200" s="143"/>
      <c r="T200" s="144"/>
      <c r="AT200" s="141" t="s">
        <v>704</v>
      </c>
      <c r="AU200" s="141" t="s">
        <v>618</v>
      </c>
      <c r="AV200" s="145" t="s">
        <v>561</v>
      </c>
      <c r="AW200" s="145" t="s">
        <v>667</v>
      </c>
      <c r="AX200" s="145" t="s">
        <v>610</v>
      </c>
      <c r="AY200" s="141" t="s">
        <v>694</v>
      </c>
    </row>
    <row r="201" spans="2:51" s="6" customFormat="1" ht="15.75" customHeight="1">
      <c r="B201" s="139"/>
      <c r="D201" s="140" t="s">
        <v>704</v>
      </c>
      <c r="E201" s="141"/>
      <c r="F201" s="142" t="s">
        <v>220</v>
      </c>
      <c r="H201" s="141"/>
      <c r="L201" s="139"/>
      <c r="M201" s="143"/>
      <c r="T201" s="144"/>
      <c r="AT201" s="141" t="s">
        <v>704</v>
      </c>
      <c r="AU201" s="141" t="s">
        <v>618</v>
      </c>
      <c r="AV201" s="145" t="s">
        <v>561</v>
      </c>
      <c r="AW201" s="145" t="s">
        <v>667</v>
      </c>
      <c r="AX201" s="145" t="s">
        <v>610</v>
      </c>
      <c r="AY201" s="141" t="s">
        <v>694</v>
      </c>
    </row>
    <row r="202" spans="2:51" s="6" customFormat="1" ht="15.75" customHeight="1">
      <c r="B202" s="146"/>
      <c r="D202" s="140" t="s">
        <v>704</v>
      </c>
      <c r="E202" s="147"/>
      <c r="F202" s="148" t="s">
        <v>221</v>
      </c>
      <c r="H202" s="149">
        <v>43</v>
      </c>
      <c r="L202" s="146"/>
      <c r="M202" s="150"/>
      <c r="T202" s="151"/>
      <c r="AT202" s="147" t="s">
        <v>704</v>
      </c>
      <c r="AU202" s="147" t="s">
        <v>618</v>
      </c>
      <c r="AV202" s="152" t="s">
        <v>618</v>
      </c>
      <c r="AW202" s="152" t="s">
        <v>667</v>
      </c>
      <c r="AX202" s="152" t="s">
        <v>610</v>
      </c>
      <c r="AY202" s="147" t="s">
        <v>694</v>
      </c>
    </row>
    <row r="203" spans="2:51" s="6" customFormat="1" ht="15.75" customHeight="1">
      <c r="B203" s="153"/>
      <c r="D203" s="140" t="s">
        <v>704</v>
      </c>
      <c r="E203" s="154"/>
      <c r="F203" s="155" t="s">
        <v>706</v>
      </c>
      <c r="H203" s="156">
        <v>43</v>
      </c>
      <c r="L203" s="153"/>
      <c r="M203" s="157"/>
      <c r="T203" s="158"/>
      <c r="AT203" s="154" t="s">
        <v>704</v>
      </c>
      <c r="AU203" s="154" t="s">
        <v>618</v>
      </c>
      <c r="AV203" s="159" t="s">
        <v>700</v>
      </c>
      <c r="AW203" s="159" t="s">
        <v>667</v>
      </c>
      <c r="AX203" s="159" t="s">
        <v>561</v>
      </c>
      <c r="AY203" s="154" t="s">
        <v>694</v>
      </c>
    </row>
    <row r="204" spans="2:65" s="6" customFormat="1" ht="15.75" customHeight="1">
      <c r="B204" s="22"/>
      <c r="C204" s="160" t="s">
        <v>547</v>
      </c>
      <c r="D204" s="160" t="s">
        <v>877</v>
      </c>
      <c r="E204" s="161" t="s">
        <v>201</v>
      </c>
      <c r="F204" s="162" t="s">
        <v>202</v>
      </c>
      <c r="G204" s="163" t="s">
        <v>767</v>
      </c>
      <c r="H204" s="164">
        <v>2.15</v>
      </c>
      <c r="I204" s="165"/>
      <c r="J204" s="166">
        <f>ROUND($I$204*$H$204,2)</f>
        <v>0</v>
      </c>
      <c r="K204" s="162" t="s">
        <v>699</v>
      </c>
      <c r="L204" s="167"/>
      <c r="M204" s="168"/>
      <c r="N204" s="169" t="s">
        <v>581</v>
      </c>
      <c r="Q204" s="134">
        <v>0.6</v>
      </c>
      <c r="R204" s="134">
        <f>$Q$204*$H$204</f>
        <v>1.2899999999999998</v>
      </c>
      <c r="S204" s="134">
        <v>0</v>
      </c>
      <c r="T204" s="135">
        <f>$S$204*$H$204</f>
        <v>0</v>
      </c>
      <c r="AR204" s="85" t="s">
        <v>745</v>
      </c>
      <c r="AT204" s="85" t="s">
        <v>877</v>
      </c>
      <c r="AU204" s="85" t="s">
        <v>618</v>
      </c>
      <c r="AY204" s="6" t="s">
        <v>694</v>
      </c>
      <c r="BE204" s="136">
        <f>IF($N$204="základní",$J$204,0)</f>
        <v>0</v>
      </c>
      <c r="BF204" s="136">
        <f>IF($N$204="snížená",$J$204,0)</f>
        <v>0</v>
      </c>
      <c r="BG204" s="136">
        <f>IF($N$204="zákl. přenesená",$J$204,0)</f>
        <v>0</v>
      </c>
      <c r="BH204" s="136">
        <f>IF($N$204="sníž. přenesená",$J$204,0)</f>
        <v>0</v>
      </c>
      <c r="BI204" s="136">
        <f>IF($N$204="nulová",$J$204,0)</f>
        <v>0</v>
      </c>
      <c r="BJ204" s="85" t="s">
        <v>561</v>
      </c>
      <c r="BK204" s="136">
        <f>ROUND($I$204*$H$204,2)</f>
        <v>0</v>
      </c>
      <c r="BL204" s="85" t="s">
        <v>700</v>
      </c>
      <c r="BM204" s="85" t="s">
        <v>222</v>
      </c>
    </row>
    <row r="205" spans="2:47" s="6" customFormat="1" ht="16.5" customHeight="1">
      <c r="B205" s="22"/>
      <c r="D205" s="137" t="s">
        <v>702</v>
      </c>
      <c r="F205" s="138" t="s">
        <v>204</v>
      </c>
      <c r="L205" s="22"/>
      <c r="M205" s="49"/>
      <c r="T205" s="50"/>
      <c r="AT205" s="6" t="s">
        <v>702</v>
      </c>
      <c r="AU205" s="6" t="s">
        <v>618</v>
      </c>
    </row>
    <row r="206" spans="2:51" s="6" customFormat="1" ht="15.75" customHeight="1">
      <c r="B206" s="139"/>
      <c r="D206" s="140" t="s">
        <v>704</v>
      </c>
      <c r="E206" s="141"/>
      <c r="F206" s="142" t="s">
        <v>140</v>
      </c>
      <c r="H206" s="141"/>
      <c r="L206" s="139"/>
      <c r="M206" s="143"/>
      <c r="T206" s="144"/>
      <c r="AT206" s="141" t="s">
        <v>704</v>
      </c>
      <c r="AU206" s="141" t="s">
        <v>618</v>
      </c>
      <c r="AV206" s="145" t="s">
        <v>561</v>
      </c>
      <c r="AW206" s="145" t="s">
        <v>667</v>
      </c>
      <c r="AX206" s="145" t="s">
        <v>610</v>
      </c>
      <c r="AY206" s="141" t="s">
        <v>694</v>
      </c>
    </row>
    <row r="207" spans="2:51" s="6" customFormat="1" ht="15.75" customHeight="1">
      <c r="B207" s="139"/>
      <c r="D207" s="140" t="s">
        <v>704</v>
      </c>
      <c r="E207" s="141"/>
      <c r="F207" s="142" t="s">
        <v>220</v>
      </c>
      <c r="H207" s="141"/>
      <c r="L207" s="139"/>
      <c r="M207" s="143"/>
      <c r="T207" s="144"/>
      <c r="AT207" s="141" t="s">
        <v>704</v>
      </c>
      <c r="AU207" s="141" t="s">
        <v>618</v>
      </c>
      <c r="AV207" s="145" t="s">
        <v>561</v>
      </c>
      <c r="AW207" s="145" t="s">
        <v>667</v>
      </c>
      <c r="AX207" s="145" t="s">
        <v>610</v>
      </c>
      <c r="AY207" s="141" t="s">
        <v>694</v>
      </c>
    </row>
    <row r="208" spans="2:51" s="6" customFormat="1" ht="15.75" customHeight="1">
      <c r="B208" s="146"/>
      <c r="D208" s="140" t="s">
        <v>704</v>
      </c>
      <c r="E208" s="147"/>
      <c r="F208" s="148" t="s">
        <v>221</v>
      </c>
      <c r="H208" s="149">
        <v>43</v>
      </c>
      <c r="L208" s="146"/>
      <c r="M208" s="150"/>
      <c r="T208" s="151"/>
      <c r="AT208" s="147" t="s">
        <v>704</v>
      </c>
      <c r="AU208" s="147" t="s">
        <v>618</v>
      </c>
      <c r="AV208" s="152" t="s">
        <v>618</v>
      </c>
      <c r="AW208" s="152" t="s">
        <v>667</v>
      </c>
      <c r="AX208" s="152" t="s">
        <v>610</v>
      </c>
      <c r="AY208" s="147" t="s">
        <v>694</v>
      </c>
    </row>
    <row r="209" spans="2:51" s="6" customFormat="1" ht="15.75" customHeight="1">
      <c r="B209" s="153"/>
      <c r="D209" s="140" t="s">
        <v>704</v>
      </c>
      <c r="E209" s="154"/>
      <c r="F209" s="155" t="s">
        <v>706</v>
      </c>
      <c r="H209" s="156">
        <v>43</v>
      </c>
      <c r="L209" s="153"/>
      <c r="M209" s="157"/>
      <c r="T209" s="158"/>
      <c r="AT209" s="154" t="s">
        <v>704</v>
      </c>
      <c r="AU209" s="154" t="s">
        <v>618</v>
      </c>
      <c r="AV209" s="159" t="s">
        <v>700</v>
      </c>
      <c r="AW209" s="159" t="s">
        <v>667</v>
      </c>
      <c r="AX209" s="159" t="s">
        <v>561</v>
      </c>
      <c r="AY209" s="154" t="s">
        <v>694</v>
      </c>
    </row>
    <row r="210" spans="2:51" s="6" customFormat="1" ht="15.75" customHeight="1">
      <c r="B210" s="146"/>
      <c r="D210" s="140" t="s">
        <v>704</v>
      </c>
      <c r="F210" s="148" t="s">
        <v>223</v>
      </c>
      <c r="H210" s="149">
        <v>2.15</v>
      </c>
      <c r="L210" s="146"/>
      <c r="M210" s="150"/>
      <c r="T210" s="151"/>
      <c r="AT210" s="147" t="s">
        <v>704</v>
      </c>
      <c r="AU210" s="147" t="s">
        <v>618</v>
      </c>
      <c r="AV210" s="152" t="s">
        <v>618</v>
      </c>
      <c r="AW210" s="152" t="s">
        <v>610</v>
      </c>
      <c r="AX210" s="152" t="s">
        <v>561</v>
      </c>
      <c r="AY210" s="147" t="s">
        <v>694</v>
      </c>
    </row>
    <row r="211" spans="2:65" s="6" customFormat="1" ht="15.75" customHeight="1">
      <c r="B211" s="22"/>
      <c r="C211" s="125" t="s">
        <v>835</v>
      </c>
      <c r="D211" s="125" t="s">
        <v>696</v>
      </c>
      <c r="E211" s="126" t="s">
        <v>224</v>
      </c>
      <c r="F211" s="127" t="s">
        <v>225</v>
      </c>
      <c r="G211" s="128" t="s">
        <v>926</v>
      </c>
      <c r="H211" s="129">
        <v>1</v>
      </c>
      <c r="I211" s="130"/>
      <c r="J211" s="131">
        <f>ROUND($I$211*$H$211,2)</f>
        <v>0</v>
      </c>
      <c r="K211" s="127" t="s">
        <v>699</v>
      </c>
      <c r="L211" s="22"/>
      <c r="M211" s="132"/>
      <c r="N211" s="133" t="s">
        <v>581</v>
      </c>
      <c r="Q211" s="134">
        <v>0</v>
      </c>
      <c r="R211" s="134">
        <f>$Q$211*$H$211</f>
        <v>0</v>
      </c>
      <c r="S211" s="134">
        <v>0</v>
      </c>
      <c r="T211" s="135">
        <f>$S$211*$H$211</f>
        <v>0</v>
      </c>
      <c r="AR211" s="85" t="s">
        <v>700</v>
      </c>
      <c r="AT211" s="85" t="s">
        <v>696</v>
      </c>
      <c r="AU211" s="85" t="s">
        <v>618</v>
      </c>
      <c r="AY211" s="6" t="s">
        <v>694</v>
      </c>
      <c r="BE211" s="136">
        <f>IF($N$211="základní",$J$211,0)</f>
        <v>0</v>
      </c>
      <c r="BF211" s="136">
        <f>IF($N$211="snížená",$J$211,0)</f>
        <v>0</v>
      </c>
      <c r="BG211" s="136">
        <f>IF($N$211="zákl. přenesená",$J$211,0)</f>
        <v>0</v>
      </c>
      <c r="BH211" s="136">
        <f>IF($N$211="sníž. přenesená",$J$211,0)</f>
        <v>0</v>
      </c>
      <c r="BI211" s="136">
        <f>IF($N$211="nulová",$J$211,0)</f>
        <v>0</v>
      </c>
      <c r="BJ211" s="85" t="s">
        <v>561</v>
      </c>
      <c r="BK211" s="136">
        <f>ROUND($I$211*$H$211,2)</f>
        <v>0</v>
      </c>
      <c r="BL211" s="85" t="s">
        <v>700</v>
      </c>
      <c r="BM211" s="85" t="s">
        <v>226</v>
      </c>
    </row>
    <row r="212" spans="2:47" s="6" customFormat="1" ht="27" customHeight="1">
      <c r="B212" s="22"/>
      <c r="D212" s="137" t="s">
        <v>702</v>
      </c>
      <c r="F212" s="138" t="s">
        <v>227</v>
      </c>
      <c r="L212" s="22"/>
      <c r="M212" s="49"/>
      <c r="T212" s="50"/>
      <c r="AT212" s="6" t="s">
        <v>702</v>
      </c>
      <c r="AU212" s="6" t="s">
        <v>618</v>
      </c>
    </row>
    <row r="213" spans="2:51" s="6" customFormat="1" ht="15.75" customHeight="1">
      <c r="B213" s="139"/>
      <c r="D213" s="140" t="s">
        <v>704</v>
      </c>
      <c r="E213" s="141"/>
      <c r="F213" s="142" t="s">
        <v>140</v>
      </c>
      <c r="H213" s="141"/>
      <c r="L213" s="139"/>
      <c r="M213" s="143"/>
      <c r="T213" s="144"/>
      <c r="AT213" s="141" t="s">
        <v>704</v>
      </c>
      <c r="AU213" s="141" t="s">
        <v>618</v>
      </c>
      <c r="AV213" s="145" t="s">
        <v>561</v>
      </c>
      <c r="AW213" s="145" t="s">
        <v>667</v>
      </c>
      <c r="AX213" s="145" t="s">
        <v>610</v>
      </c>
      <c r="AY213" s="141" t="s">
        <v>694</v>
      </c>
    </row>
    <row r="214" spans="2:51" s="6" customFormat="1" ht="15.75" customHeight="1">
      <c r="B214" s="139"/>
      <c r="D214" s="140" t="s">
        <v>704</v>
      </c>
      <c r="E214" s="141"/>
      <c r="F214" s="142" t="s">
        <v>228</v>
      </c>
      <c r="H214" s="141"/>
      <c r="L214" s="139"/>
      <c r="M214" s="143"/>
      <c r="T214" s="144"/>
      <c r="AT214" s="141" t="s">
        <v>704</v>
      </c>
      <c r="AU214" s="141" t="s">
        <v>618</v>
      </c>
      <c r="AV214" s="145" t="s">
        <v>561</v>
      </c>
      <c r="AW214" s="145" t="s">
        <v>667</v>
      </c>
      <c r="AX214" s="145" t="s">
        <v>610</v>
      </c>
      <c r="AY214" s="141" t="s">
        <v>694</v>
      </c>
    </row>
    <row r="215" spans="2:51" s="6" customFormat="1" ht="15.75" customHeight="1">
      <c r="B215" s="146"/>
      <c r="D215" s="140" t="s">
        <v>704</v>
      </c>
      <c r="E215" s="147"/>
      <c r="F215" s="148" t="s">
        <v>561</v>
      </c>
      <c r="H215" s="149">
        <v>1</v>
      </c>
      <c r="L215" s="146"/>
      <c r="M215" s="150"/>
      <c r="T215" s="151"/>
      <c r="AT215" s="147" t="s">
        <v>704</v>
      </c>
      <c r="AU215" s="147" t="s">
        <v>618</v>
      </c>
      <c r="AV215" s="152" t="s">
        <v>618</v>
      </c>
      <c r="AW215" s="152" t="s">
        <v>667</v>
      </c>
      <c r="AX215" s="152" t="s">
        <v>610</v>
      </c>
      <c r="AY215" s="147" t="s">
        <v>694</v>
      </c>
    </row>
    <row r="216" spans="2:51" s="6" customFormat="1" ht="15.75" customHeight="1">
      <c r="B216" s="153"/>
      <c r="D216" s="140" t="s">
        <v>704</v>
      </c>
      <c r="E216" s="154"/>
      <c r="F216" s="155" t="s">
        <v>706</v>
      </c>
      <c r="H216" s="156">
        <v>1</v>
      </c>
      <c r="L216" s="153"/>
      <c r="M216" s="157"/>
      <c r="T216" s="158"/>
      <c r="AT216" s="154" t="s">
        <v>704</v>
      </c>
      <c r="AU216" s="154" t="s">
        <v>618</v>
      </c>
      <c r="AV216" s="159" t="s">
        <v>700</v>
      </c>
      <c r="AW216" s="159" t="s">
        <v>667</v>
      </c>
      <c r="AX216" s="159" t="s">
        <v>561</v>
      </c>
      <c r="AY216" s="154" t="s">
        <v>694</v>
      </c>
    </row>
    <row r="217" spans="2:65" s="6" customFormat="1" ht="15.75" customHeight="1">
      <c r="B217" s="22"/>
      <c r="C217" s="160" t="s">
        <v>840</v>
      </c>
      <c r="D217" s="160" t="s">
        <v>877</v>
      </c>
      <c r="E217" s="161" t="s">
        <v>201</v>
      </c>
      <c r="F217" s="162" t="s">
        <v>202</v>
      </c>
      <c r="G217" s="163" t="s">
        <v>767</v>
      </c>
      <c r="H217" s="164">
        <v>0.4</v>
      </c>
      <c r="I217" s="165"/>
      <c r="J217" s="166">
        <f>ROUND($I$217*$H$217,2)</f>
        <v>0</v>
      </c>
      <c r="K217" s="162" t="s">
        <v>699</v>
      </c>
      <c r="L217" s="167"/>
      <c r="M217" s="168"/>
      <c r="N217" s="169" t="s">
        <v>581</v>
      </c>
      <c r="Q217" s="134">
        <v>0.6</v>
      </c>
      <c r="R217" s="134">
        <f>$Q$217*$H$217</f>
        <v>0.24</v>
      </c>
      <c r="S217" s="134">
        <v>0</v>
      </c>
      <c r="T217" s="135">
        <f>$S$217*$H$217</f>
        <v>0</v>
      </c>
      <c r="AR217" s="85" t="s">
        <v>745</v>
      </c>
      <c r="AT217" s="85" t="s">
        <v>877</v>
      </c>
      <c r="AU217" s="85" t="s">
        <v>618</v>
      </c>
      <c r="AY217" s="6" t="s">
        <v>694</v>
      </c>
      <c r="BE217" s="136">
        <f>IF($N$217="základní",$J$217,0)</f>
        <v>0</v>
      </c>
      <c r="BF217" s="136">
        <f>IF($N$217="snížená",$J$217,0)</f>
        <v>0</v>
      </c>
      <c r="BG217" s="136">
        <f>IF($N$217="zákl. přenesená",$J$217,0)</f>
        <v>0</v>
      </c>
      <c r="BH217" s="136">
        <f>IF($N$217="sníž. přenesená",$J$217,0)</f>
        <v>0</v>
      </c>
      <c r="BI217" s="136">
        <f>IF($N$217="nulová",$J$217,0)</f>
        <v>0</v>
      </c>
      <c r="BJ217" s="85" t="s">
        <v>561</v>
      </c>
      <c r="BK217" s="136">
        <f>ROUND($I$217*$H$217,2)</f>
        <v>0</v>
      </c>
      <c r="BL217" s="85" t="s">
        <v>700</v>
      </c>
      <c r="BM217" s="85" t="s">
        <v>229</v>
      </c>
    </row>
    <row r="218" spans="2:47" s="6" customFormat="1" ht="16.5" customHeight="1">
      <c r="B218" s="22"/>
      <c r="D218" s="137" t="s">
        <v>702</v>
      </c>
      <c r="F218" s="138" t="s">
        <v>204</v>
      </c>
      <c r="L218" s="22"/>
      <c r="M218" s="49"/>
      <c r="T218" s="50"/>
      <c r="AT218" s="6" t="s">
        <v>702</v>
      </c>
      <c r="AU218" s="6" t="s">
        <v>618</v>
      </c>
    </row>
    <row r="219" spans="2:51" s="6" customFormat="1" ht="15.75" customHeight="1">
      <c r="B219" s="139"/>
      <c r="D219" s="140" t="s">
        <v>704</v>
      </c>
      <c r="E219" s="141"/>
      <c r="F219" s="142" t="s">
        <v>140</v>
      </c>
      <c r="H219" s="141"/>
      <c r="L219" s="139"/>
      <c r="M219" s="143"/>
      <c r="T219" s="144"/>
      <c r="AT219" s="141" t="s">
        <v>704</v>
      </c>
      <c r="AU219" s="141" t="s">
        <v>618</v>
      </c>
      <c r="AV219" s="145" t="s">
        <v>561</v>
      </c>
      <c r="AW219" s="145" t="s">
        <v>667</v>
      </c>
      <c r="AX219" s="145" t="s">
        <v>610</v>
      </c>
      <c r="AY219" s="141" t="s">
        <v>694</v>
      </c>
    </row>
    <row r="220" spans="2:51" s="6" customFormat="1" ht="15.75" customHeight="1">
      <c r="B220" s="139"/>
      <c r="D220" s="140" t="s">
        <v>704</v>
      </c>
      <c r="E220" s="141"/>
      <c r="F220" s="142" t="s">
        <v>228</v>
      </c>
      <c r="H220" s="141"/>
      <c r="L220" s="139"/>
      <c r="M220" s="143"/>
      <c r="T220" s="144"/>
      <c r="AT220" s="141" t="s">
        <v>704</v>
      </c>
      <c r="AU220" s="141" t="s">
        <v>618</v>
      </c>
      <c r="AV220" s="145" t="s">
        <v>561</v>
      </c>
      <c r="AW220" s="145" t="s">
        <v>667</v>
      </c>
      <c r="AX220" s="145" t="s">
        <v>610</v>
      </c>
      <c r="AY220" s="141" t="s">
        <v>694</v>
      </c>
    </row>
    <row r="221" spans="2:51" s="6" customFormat="1" ht="15.75" customHeight="1">
      <c r="B221" s="146"/>
      <c r="D221" s="140" t="s">
        <v>704</v>
      </c>
      <c r="E221" s="147"/>
      <c r="F221" s="148" t="s">
        <v>561</v>
      </c>
      <c r="H221" s="149">
        <v>1</v>
      </c>
      <c r="L221" s="146"/>
      <c r="M221" s="150"/>
      <c r="T221" s="151"/>
      <c r="AT221" s="147" t="s">
        <v>704</v>
      </c>
      <c r="AU221" s="147" t="s">
        <v>618</v>
      </c>
      <c r="AV221" s="152" t="s">
        <v>618</v>
      </c>
      <c r="AW221" s="152" t="s">
        <v>667</v>
      </c>
      <c r="AX221" s="152" t="s">
        <v>610</v>
      </c>
      <c r="AY221" s="147" t="s">
        <v>694</v>
      </c>
    </row>
    <row r="222" spans="2:51" s="6" customFormat="1" ht="15.75" customHeight="1">
      <c r="B222" s="153"/>
      <c r="D222" s="140" t="s">
        <v>704</v>
      </c>
      <c r="E222" s="154"/>
      <c r="F222" s="155" t="s">
        <v>706</v>
      </c>
      <c r="H222" s="156">
        <v>1</v>
      </c>
      <c r="L222" s="153"/>
      <c r="M222" s="157"/>
      <c r="T222" s="158"/>
      <c r="AT222" s="154" t="s">
        <v>704</v>
      </c>
      <c r="AU222" s="154" t="s">
        <v>618</v>
      </c>
      <c r="AV222" s="159" t="s">
        <v>700</v>
      </c>
      <c r="AW222" s="159" t="s">
        <v>667</v>
      </c>
      <c r="AX222" s="159" t="s">
        <v>561</v>
      </c>
      <c r="AY222" s="154" t="s">
        <v>694</v>
      </c>
    </row>
    <row r="223" spans="2:51" s="6" customFormat="1" ht="15.75" customHeight="1">
      <c r="B223" s="146"/>
      <c r="D223" s="140" t="s">
        <v>704</v>
      </c>
      <c r="F223" s="148" t="s">
        <v>230</v>
      </c>
      <c r="H223" s="149">
        <v>0.4</v>
      </c>
      <c r="L223" s="146"/>
      <c r="M223" s="150"/>
      <c r="T223" s="151"/>
      <c r="AT223" s="147" t="s">
        <v>704</v>
      </c>
      <c r="AU223" s="147" t="s">
        <v>618</v>
      </c>
      <c r="AV223" s="152" t="s">
        <v>618</v>
      </c>
      <c r="AW223" s="152" t="s">
        <v>610</v>
      </c>
      <c r="AX223" s="152" t="s">
        <v>561</v>
      </c>
      <c r="AY223" s="147" t="s">
        <v>694</v>
      </c>
    </row>
    <row r="224" spans="2:65" s="6" customFormat="1" ht="15.75" customHeight="1">
      <c r="B224" s="22"/>
      <c r="C224" s="125" t="s">
        <v>845</v>
      </c>
      <c r="D224" s="125" t="s">
        <v>696</v>
      </c>
      <c r="E224" s="126" t="s">
        <v>231</v>
      </c>
      <c r="F224" s="127" t="s">
        <v>232</v>
      </c>
      <c r="G224" s="128" t="s">
        <v>639</v>
      </c>
      <c r="H224" s="129">
        <v>166.44</v>
      </c>
      <c r="I224" s="130"/>
      <c r="J224" s="131">
        <f>ROUND($I$224*$H$224,2)</f>
        <v>0</v>
      </c>
      <c r="K224" s="127" t="s">
        <v>699</v>
      </c>
      <c r="L224" s="22"/>
      <c r="M224" s="132"/>
      <c r="N224" s="133" t="s">
        <v>581</v>
      </c>
      <c r="Q224" s="134">
        <v>0</v>
      </c>
      <c r="R224" s="134">
        <f>$Q$224*$H$224</f>
        <v>0</v>
      </c>
      <c r="S224" s="134">
        <v>0</v>
      </c>
      <c r="T224" s="135">
        <f>$S$224*$H$224</f>
        <v>0</v>
      </c>
      <c r="AR224" s="85" t="s">
        <v>700</v>
      </c>
      <c r="AT224" s="85" t="s">
        <v>696</v>
      </c>
      <c r="AU224" s="85" t="s">
        <v>618</v>
      </c>
      <c r="AY224" s="6" t="s">
        <v>694</v>
      </c>
      <c r="BE224" s="136">
        <f>IF($N$224="základní",$J$224,0)</f>
        <v>0</v>
      </c>
      <c r="BF224" s="136">
        <f>IF($N$224="snížená",$J$224,0)</f>
        <v>0</v>
      </c>
      <c r="BG224" s="136">
        <f>IF($N$224="zákl. přenesená",$J$224,0)</f>
        <v>0</v>
      </c>
      <c r="BH224" s="136">
        <f>IF($N$224="sníž. přenesená",$J$224,0)</f>
        <v>0</v>
      </c>
      <c r="BI224" s="136">
        <f>IF($N$224="nulová",$J$224,0)</f>
        <v>0</v>
      </c>
      <c r="BJ224" s="85" t="s">
        <v>561</v>
      </c>
      <c r="BK224" s="136">
        <f>ROUND($I$224*$H$224,2)</f>
        <v>0</v>
      </c>
      <c r="BL224" s="85" t="s">
        <v>700</v>
      </c>
      <c r="BM224" s="85" t="s">
        <v>233</v>
      </c>
    </row>
    <row r="225" spans="2:47" s="6" customFormat="1" ht="16.5" customHeight="1">
      <c r="B225" s="22"/>
      <c r="D225" s="137" t="s">
        <v>702</v>
      </c>
      <c r="F225" s="138" t="s">
        <v>234</v>
      </c>
      <c r="L225" s="22"/>
      <c r="M225" s="49"/>
      <c r="T225" s="50"/>
      <c r="AT225" s="6" t="s">
        <v>702</v>
      </c>
      <c r="AU225" s="6" t="s">
        <v>618</v>
      </c>
    </row>
    <row r="226" spans="2:51" s="6" customFormat="1" ht="15.75" customHeight="1">
      <c r="B226" s="139"/>
      <c r="D226" s="140" t="s">
        <v>704</v>
      </c>
      <c r="E226" s="141"/>
      <c r="F226" s="142" t="s">
        <v>161</v>
      </c>
      <c r="H226" s="141"/>
      <c r="L226" s="139"/>
      <c r="M226" s="143"/>
      <c r="T226" s="144"/>
      <c r="AT226" s="141" t="s">
        <v>704</v>
      </c>
      <c r="AU226" s="141" t="s">
        <v>618</v>
      </c>
      <c r="AV226" s="145" t="s">
        <v>561</v>
      </c>
      <c r="AW226" s="145" t="s">
        <v>667</v>
      </c>
      <c r="AX226" s="145" t="s">
        <v>610</v>
      </c>
      <c r="AY226" s="141" t="s">
        <v>694</v>
      </c>
    </row>
    <row r="227" spans="2:51" s="6" customFormat="1" ht="15.75" customHeight="1">
      <c r="B227" s="139"/>
      <c r="D227" s="140" t="s">
        <v>704</v>
      </c>
      <c r="E227" s="141"/>
      <c r="F227" s="142" t="s">
        <v>140</v>
      </c>
      <c r="H227" s="141"/>
      <c r="L227" s="139"/>
      <c r="M227" s="143"/>
      <c r="T227" s="144"/>
      <c r="AT227" s="141" t="s">
        <v>704</v>
      </c>
      <c r="AU227" s="141" t="s">
        <v>618</v>
      </c>
      <c r="AV227" s="145" t="s">
        <v>561</v>
      </c>
      <c r="AW227" s="145" t="s">
        <v>667</v>
      </c>
      <c r="AX227" s="145" t="s">
        <v>610</v>
      </c>
      <c r="AY227" s="141" t="s">
        <v>694</v>
      </c>
    </row>
    <row r="228" spans="2:51" s="6" customFormat="1" ht="15.75" customHeight="1">
      <c r="B228" s="146"/>
      <c r="D228" s="140" t="s">
        <v>704</v>
      </c>
      <c r="E228" s="147"/>
      <c r="F228" s="148" t="s">
        <v>196</v>
      </c>
      <c r="H228" s="149">
        <v>166.44</v>
      </c>
      <c r="L228" s="146"/>
      <c r="M228" s="150"/>
      <c r="T228" s="151"/>
      <c r="AT228" s="147" t="s">
        <v>704</v>
      </c>
      <c r="AU228" s="147" t="s">
        <v>618</v>
      </c>
      <c r="AV228" s="152" t="s">
        <v>618</v>
      </c>
      <c r="AW228" s="152" t="s">
        <v>667</v>
      </c>
      <c r="AX228" s="152" t="s">
        <v>610</v>
      </c>
      <c r="AY228" s="147" t="s">
        <v>694</v>
      </c>
    </row>
    <row r="229" spans="2:51" s="6" customFormat="1" ht="15.75" customHeight="1">
      <c r="B229" s="153"/>
      <c r="D229" s="140" t="s">
        <v>704</v>
      </c>
      <c r="E229" s="154"/>
      <c r="F229" s="155" t="s">
        <v>706</v>
      </c>
      <c r="H229" s="156">
        <v>166.44</v>
      </c>
      <c r="L229" s="153"/>
      <c r="M229" s="157"/>
      <c r="T229" s="158"/>
      <c r="AT229" s="154" t="s">
        <v>704</v>
      </c>
      <c r="AU229" s="154" t="s">
        <v>618</v>
      </c>
      <c r="AV229" s="159" t="s">
        <v>700</v>
      </c>
      <c r="AW229" s="159" t="s">
        <v>667</v>
      </c>
      <c r="AX229" s="159" t="s">
        <v>561</v>
      </c>
      <c r="AY229" s="154" t="s">
        <v>694</v>
      </c>
    </row>
    <row r="230" spans="2:65" s="6" customFormat="1" ht="15.75" customHeight="1">
      <c r="B230" s="22"/>
      <c r="C230" s="125" t="s">
        <v>849</v>
      </c>
      <c r="D230" s="125" t="s">
        <v>696</v>
      </c>
      <c r="E230" s="126" t="s">
        <v>235</v>
      </c>
      <c r="F230" s="127" t="s">
        <v>236</v>
      </c>
      <c r="G230" s="128" t="s">
        <v>926</v>
      </c>
      <c r="H230" s="129">
        <v>1</v>
      </c>
      <c r="I230" s="130"/>
      <c r="J230" s="131">
        <f>ROUND($I$230*$H$230,2)</f>
        <v>0</v>
      </c>
      <c r="K230" s="127" t="s">
        <v>699</v>
      </c>
      <c r="L230" s="22"/>
      <c r="M230" s="132"/>
      <c r="N230" s="133" t="s">
        <v>581</v>
      </c>
      <c r="Q230" s="134">
        <v>0</v>
      </c>
      <c r="R230" s="134">
        <f>$Q$230*$H$230</f>
        <v>0</v>
      </c>
      <c r="S230" s="134">
        <v>0</v>
      </c>
      <c r="T230" s="135">
        <f>$S$230*$H$230</f>
        <v>0</v>
      </c>
      <c r="AR230" s="85" t="s">
        <v>700</v>
      </c>
      <c r="AT230" s="85" t="s">
        <v>696</v>
      </c>
      <c r="AU230" s="85" t="s">
        <v>618</v>
      </c>
      <c r="AY230" s="6" t="s">
        <v>694</v>
      </c>
      <c r="BE230" s="136">
        <f>IF($N$230="základní",$J$230,0)</f>
        <v>0</v>
      </c>
      <c r="BF230" s="136">
        <f>IF($N$230="snížená",$J$230,0)</f>
        <v>0</v>
      </c>
      <c r="BG230" s="136">
        <f>IF($N$230="zákl. přenesená",$J$230,0)</f>
        <v>0</v>
      </c>
      <c r="BH230" s="136">
        <f>IF($N$230="sníž. přenesená",$J$230,0)</f>
        <v>0</v>
      </c>
      <c r="BI230" s="136">
        <f>IF($N$230="nulová",$J$230,0)</f>
        <v>0</v>
      </c>
      <c r="BJ230" s="85" t="s">
        <v>561</v>
      </c>
      <c r="BK230" s="136">
        <f>ROUND($I$230*$H$230,2)</f>
        <v>0</v>
      </c>
      <c r="BL230" s="85" t="s">
        <v>700</v>
      </c>
      <c r="BM230" s="85" t="s">
        <v>237</v>
      </c>
    </row>
    <row r="231" spans="2:47" s="6" customFormat="1" ht="27" customHeight="1">
      <c r="B231" s="22"/>
      <c r="D231" s="137" t="s">
        <v>702</v>
      </c>
      <c r="F231" s="138" t="s">
        <v>238</v>
      </c>
      <c r="L231" s="22"/>
      <c r="M231" s="49"/>
      <c r="T231" s="50"/>
      <c r="AT231" s="6" t="s">
        <v>702</v>
      </c>
      <c r="AU231" s="6" t="s">
        <v>618</v>
      </c>
    </row>
    <row r="232" spans="2:51" s="6" customFormat="1" ht="15.75" customHeight="1">
      <c r="B232" s="139"/>
      <c r="D232" s="140" t="s">
        <v>704</v>
      </c>
      <c r="E232" s="141"/>
      <c r="F232" s="142" t="s">
        <v>140</v>
      </c>
      <c r="H232" s="141"/>
      <c r="L232" s="139"/>
      <c r="M232" s="143"/>
      <c r="T232" s="144"/>
      <c r="AT232" s="141" t="s">
        <v>704</v>
      </c>
      <c r="AU232" s="141" t="s">
        <v>618</v>
      </c>
      <c r="AV232" s="145" t="s">
        <v>561</v>
      </c>
      <c r="AW232" s="145" t="s">
        <v>667</v>
      </c>
      <c r="AX232" s="145" t="s">
        <v>610</v>
      </c>
      <c r="AY232" s="141" t="s">
        <v>694</v>
      </c>
    </row>
    <row r="233" spans="2:51" s="6" customFormat="1" ht="15.75" customHeight="1">
      <c r="B233" s="139"/>
      <c r="D233" s="140" t="s">
        <v>704</v>
      </c>
      <c r="E233" s="141"/>
      <c r="F233" s="142" t="s">
        <v>228</v>
      </c>
      <c r="H233" s="141"/>
      <c r="L233" s="139"/>
      <c r="M233" s="143"/>
      <c r="T233" s="144"/>
      <c r="AT233" s="141" t="s">
        <v>704</v>
      </c>
      <c r="AU233" s="141" t="s">
        <v>618</v>
      </c>
      <c r="AV233" s="145" t="s">
        <v>561</v>
      </c>
      <c r="AW233" s="145" t="s">
        <v>667</v>
      </c>
      <c r="AX233" s="145" t="s">
        <v>610</v>
      </c>
      <c r="AY233" s="141" t="s">
        <v>694</v>
      </c>
    </row>
    <row r="234" spans="2:51" s="6" customFormat="1" ht="15.75" customHeight="1">
      <c r="B234" s="146"/>
      <c r="D234" s="140" t="s">
        <v>704</v>
      </c>
      <c r="E234" s="147"/>
      <c r="F234" s="148" t="s">
        <v>561</v>
      </c>
      <c r="H234" s="149">
        <v>1</v>
      </c>
      <c r="L234" s="146"/>
      <c r="M234" s="150"/>
      <c r="T234" s="151"/>
      <c r="AT234" s="147" t="s">
        <v>704</v>
      </c>
      <c r="AU234" s="147" t="s">
        <v>618</v>
      </c>
      <c r="AV234" s="152" t="s">
        <v>618</v>
      </c>
      <c r="AW234" s="152" t="s">
        <v>667</v>
      </c>
      <c r="AX234" s="152" t="s">
        <v>610</v>
      </c>
      <c r="AY234" s="147" t="s">
        <v>694</v>
      </c>
    </row>
    <row r="235" spans="2:51" s="6" customFormat="1" ht="15.75" customHeight="1">
      <c r="B235" s="153"/>
      <c r="D235" s="140" t="s">
        <v>704</v>
      </c>
      <c r="E235" s="154"/>
      <c r="F235" s="155" t="s">
        <v>706</v>
      </c>
      <c r="H235" s="156">
        <v>1</v>
      </c>
      <c r="L235" s="153"/>
      <c r="M235" s="157"/>
      <c r="T235" s="158"/>
      <c r="AT235" s="154" t="s">
        <v>704</v>
      </c>
      <c r="AU235" s="154" t="s">
        <v>618</v>
      </c>
      <c r="AV235" s="159" t="s">
        <v>700</v>
      </c>
      <c r="AW235" s="159" t="s">
        <v>667</v>
      </c>
      <c r="AX235" s="159" t="s">
        <v>561</v>
      </c>
      <c r="AY235" s="154" t="s">
        <v>694</v>
      </c>
    </row>
    <row r="236" spans="2:65" s="6" customFormat="1" ht="15.75" customHeight="1">
      <c r="B236" s="22"/>
      <c r="C236" s="160" t="s">
        <v>854</v>
      </c>
      <c r="D236" s="160" t="s">
        <v>877</v>
      </c>
      <c r="E236" s="161" t="s">
        <v>239</v>
      </c>
      <c r="F236" s="162" t="s">
        <v>240</v>
      </c>
      <c r="G236" s="163" t="s">
        <v>926</v>
      </c>
      <c r="H236" s="164">
        <v>1</v>
      </c>
      <c r="I236" s="165"/>
      <c r="J236" s="166">
        <f>ROUND($I$236*$H$236,2)</f>
        <v>0</v>
      </c>
      <c r="K236" s="162" t="s">
        <v>699</v>
      </c>
      <c r="L236" s="167"/>
      <c r="M236" s="168"/>
      <c r="N236" s="169" t="s">
        <v>581</v>
      </c>
      <c r="Q236" s="134">
        <v>0.0042</v>
      </c>
      <c r="R236" s="134">
        <f>$Q$236*$H$236</f>
        <v>0.0042</v>
      </c>
      <c r="S236" s="134">
        <v>0</v>
      </c>
      <c r="T236" s="135">
        <f>$S$236*$H$236</f>
        <v>0</v>
      </c>
      <c r="AR236" s="85" t="s">
        <v>745</v>
      </c>
      <c r="AT236" s="85" t="s">
        <v>877</v>
      </c>
      <c r="AU236" s="85" t="s">
        <v>618</v>
      </c>
      <c r="AY236" s="6" t="s">
        <v>694</v>
      </c>
      <c r="BE236" s="136">
        <f>IF($N$236="základní",$J$236,0)</f>
        <v>0</v>
      </c>
      <c r="BF236" s="136">
        <f>IF($N$236="snížená",$J$236,0)</f>
        <v>0</v>
      </c>
      <c r="BG236" s="136">
        <f>IF($N$236="zákl. přenesená",$J$236,0)</f>
        <v>0</v>
      </c>
      <c r="BH236" s="136">
        <f>IF($N$236="sníž. přenesená",$J$236,0)</f>
        <v>0</v>
      </c>
      <c r="BI236" s="136">
        <f>IF($N$236="nulová",$J$236,0)</f>
        <v>0</v>
      </c>
      <c r="BJ236" s="85" t="s">
        <v>561</v>
      </c>
      <c r="BK236" s="136">
        <f>ROUND($I$236*$H$236,2)</f>
        <v>0</v>
      </c>
      <c r="BL236" s="85" t="s">
        <v>700</v>
      </c>
      <c r="BM236" s="85" t="s">
        <v>241</v>
      </c>
    </row>
    <row r="237" spans="2:47" s="6" customFormat="1" ht="38.25" customHeight="1">
      <c r="B237" s="22"/>
      <c r="D237" s="137" t="s">
        <v>702</v>
      </c>
      <c r="F237" s="138" t="s">
        <v>242</v>
      </c>
      <c r="L237" s="22"/>
      <c r="M237" s="49"/>
      <c r="T237" s="50"/>
      <c r="AT237" s="6" t="s">
        <v>702</v>
      </c>
      <c r="AU237" s="6" t="s">
        <v>618</v>
      </c>
    </row>
    <row r="238" spans="2:51" s="6" customFormat="1" ht="15.75" customHeight="1">
      <c r="B238" s="139"/>
      <c r="D238" s="140" t="s">
        <v>704</v>
      </c>
      <c r="E238" s="141"/>
      <c r="F238" s="142" t="s">
        <v>140</v>
      </c>
      <c r="H238" s="141"/>
      <c r="L238" s="139"/>
      <c r="M238" s="143"/>
      <c r="T238" s="144"/>
      <c r="AT238" s="141" t="s">
        <v>704</v>
      </c>
      <c r="AU238" s="141" t="s">
        <v>618</v>
      </c>
      <c r="AV238" s="145" t="s">
        <v>561</v>
      </c>
      <c r="AW238" s="145" t="s">
        <v>667</v>
      </c>
      <c r="AX238" s="145" t="s">
        <v>610</v>
      </c>
      <c r="AY238" s="141" t="s">
        <v>694</v>
      </c>
    </row>
    <row r="239" spans="2:51" s="6" customFormat="1" ht="15.75" customHeight="1">
      <c r="B239" s="139"/>
      <c r="D239" s="140" t="s">
        <v>704</v>
      </c>
      <c r="E239" s="141"/>
      <c r="F239" s="142" t="s">
        <v>228</v>
      </c>
      <c r="H239" s="141"/>
      <c r="L239" s="139"/>
      <c r="M239" s="143"/>
      <c r="T239" s="144"/>
      <c r="AT239" s="141" t="s">
        <v>704</v>
      </c>
      <c r="AU239" s="141" t="s">
        <v>618</v>
      </c>
      <c r="AV239" s="145" t="s">
        <v>561</v>
      </c>
      <c r="AW239" s="145" t="s">
        <v>667</v>
      </c>
      <c r="AX239" s="145" t="s">
        <v>610</v>
      </c>
      <c r="AY239" s="141" t="s">
        <v>694</v>
      </c>
    </row>
    <row r="240" spans="2:51" s="6" customFormat="1" ht="15.75" customHeight="1">
      <c r="B240" s="146"/>
      <c r="D240" s="140" t="s">
        <v>704</v>
      </c>
      <c r="E240" s="147"/>
      <c r="F240" s="148" t="s">
        <v>561</v>
      </c>
      <c r="H240" s="149">
        <v>1</v>
      </c>
      <c r="L240" s="146"/>
      <c r="M240" s="150"/>
      <c r="T240" s="151"/>
      <c r="AT240" s="147" t="s">
        <v>704</v>
      </c>
      <c r="AU240" s="147" t="s">
        <v>618</v>
      </c>
      <c r="AV240" s="152" t="s">
        <v>618</v>
      </c>
      <c r="AW240" s="152" t="s">
        <v>667</v>
      </c>
      <c r="AX240" s="152" t="s">
        <v>610</v>
      </c>
      <c r="AY240" s="147" t="s">
        <v>694</v>
      </c>
    </row>
    <row r="241" spans="2:51" s="6" customFormat="1" ht="15.75" customHeight="1">
      <c r="B241" s="153"/>
      <c r="D241" s="140" t="s">
        <v>704</v>
      </c>
      <c r="E241" s="154"/>
      <c r="F241" s="155" t="s">
        <v>706</v>
      </c>
      <c r="H241" s="156">
        <v>1</v>
      </c>
      <c r="L241" s="153"/>
      <c r="M241" s="157"/>
      <c r="T241" s="158"/>
      <c r="AT241" s="154" t="s">
        <v>704</v>
      </c>
      <c r="AU241" s="154" t="s">
        <v>618</v>
      </c>
      <c r="AV241" s="159" t="s">
        <v>700</v>
      </c>
      <c r="AW241" s="159" t="s">
        <v>667</v>
      </c>
      <c r="AX241" s="159" t="s">
        <v>561</v>
      </c>
      <c r="AY241" s="154" t="s">
        <v>694</v>
      </c>
    </row>
    <row r="242" spans="2:65" s="6" customFormat="1" ht="15.75" customHeight="1">
      <c r="B242" s="22"/>
      <c r="C242" s="125" t="s">
        <v>858</v>
      </c>
      <c r="D242" s="125" t="s">
        <v>696</v>
      </c>
      <c r="E242" s="126" t="s">
        <v>243</v>
      </c>
      <c r="F242" s="127" t="s">
        <v>244</v>
      </c>
      <c r="G242" s="128" t="s">
        <v>926</v>
      </c>
      <c r="H242" s="129">
        <v>43</v>
      </c>
      <c r="I242" s="130"/>
      <c r="J242" s="131">
        <f>ROUND($I$242*$H$242,2)</f>
        <v>0</v>
      </c>
      <c r="K242" s="127" t="s">
        <v>699</v>
      </c>
      <c r="L242" s="22"/>
      <c r="M242" s="132"/>
      <c r="N242" s="133" t="s">
        <v>581</v>
      </c>
      <c r="Q242" s="134">
        <v>0</v>
      </c>
      <c r="R242" s="134">
        <f>$Q$242*$H$242</f>
        <v>0</v>
      </c>
      <c r="S242" s="134">
        <v>0</v>
      </c>
      <c r="T242" s="135">
        <f>$S$242*$H$242</f>
        <v>0</v>
      </c>
      <c r="AR242" s="85" t="s">
        <v>700</v>
      </c>
      <c r="AT242" s="85" t="s">
        <v>696</v>
      </c>
      <c r="AU242" s="85" t="s">
        <v>618</v>
      </c>
      <c r="AY242" s="6" t="s">
        <v>694</v>
      </c>
      <c r="BE242" s="136">
        <f>IF($N$242="základní",$J$242,0)</f>
        <v>0</v>
      </c>
      <c r="BF242" s="136">
        <f>IF($N$242="snížená",$J$242,0)</f>
        <v>0</v>
      </c>
      <c r="BG242" s="136">
        <f>IF($N$242="zákl. přenesená",$J$242,0)</f>
        <v>0</v>
      </c>
      <c r="BH242" s="136">
        <f>IF($N$242="sníž. přenesená",$J$242,0)</f>
        <v>0</v>
      </c>
      <c r="BI242" s="136">
        <f>IF($N$242="nulová",$J$242,0)</f>
        <v>0</v>
      </c>
      <c r="BJ242" s="85" t="s">
        <v>561</v>
      </c>
      <c r="BK242" s="136">
        <f>ROUND($I$242*$H$242,2)</f>
        <v>0</v>
      </c>
      <c r="BL242" s="85" t="s">
        <v>700</v>
      </c>
      <c r="BM242" s="85" t="s">
        <v>245</v>
      </c>
    </row>
    <row r="243" spans="2:47" s="6" customFormat="1" ht="16.5" customHeight="1">
      <c r="B243" s="22"/>
      <c r="D243" s="137" t="s">
        <v>702</v>
      </c>
      <c r="F243" s="138" t="s">
        <v>246</v>
      </c>
      <c r="L243" s="22"/>
      <c r="M243" s="49"/>
      <c r="T243" s="50"/>
      <c r="AT243" s="6" t="s">
        <v>702</v>
      </c>
      <c r="AU243" s="6" t="s">
        <v>618</v>
      </c>
    </row>
    <row r="244" spans="2:51" s="6" customFormat="1" ht="15.75" customHeight="1">
      <c r="B244" s="139"/>
      <c r="D244" s="140" t="s">
        <v>704</v>
      </c>
      <c r="E244" s="141"/>
      <c r="F244" s="142" t="s">
        <v>140</v>
      </c>
      <c r="H244" s="141"/>
      <c r="L244" s="139"/>
      <c r="M244" s="143"/>
      <c r="T244" s="144"/>
      <c r="AT244" s="141" t="s">
        <v>704</v>
      </c>
      <c r="AU244" s="141" t="s">
        <v>618</v>
      </c>
      <c r="AV244" s="145" t="s">
        <v>561</v>
      </c>
      <c r="AW244" s="145" t="s">
        <v>667</v>
      </c>
      <c r="AX244" s="145" t="s">
        <v>610</v>
      </c>
      <c r="AY244" s="141" t="s">
        <v>694</v>
      </c>
    </row>
    <row r="245" spans="2:51" s="6" customFormat="1" ht="15.75" customHeight="1">
      <c r="B245" s="139"/>
      <c r="D245" s="140" t="s">
        <v>704</v>
      </c>
      <c r="E245" s="141"/>
      <c r="F245" s="142" t="s">
        <v>220</v>
      </c>
      <c r="H245" s="141"/>
      <c r="L245" s="139"/>
      <c r="M245" s="143"/>
      <c r="T245" s="144"/>
      <c r="AT245" s="141" t="s">
        <v>704</v>
      </c>
      <c r="AU245" s="141" t="s">
        <v>618</v>
      </c>
      <c r="AV245" s="145" t="s">
        <v>561</v>
      </c>
      <c r="AW245" s="145" t="s">
        <v>667</v>
      </c>
      <c r="AX245" s="145" t="s">
        <v>610</v>
      </c>
      <c r="AY245" s="141" t="s">
        <v>694</v>
      </c>
    </row>
    <row r="246" spans="2:51" s="6" customFormat="1" ht="15.75" customHeight="1">
      <c r="B246" s="146"/>
      <c r="D246" s="140" t="s">
        <v>704</v>
      </c>
      <c r="E246" s="147"/>
      <c r="F246" s="148" t="s">
        <v>221</v>
      </c>
      <c r="H246" s="149">
        <v>43</v>
      </c>
      <c r="L246" s="146"/>
      <c r="M246" s="150"/>
      <c r="T246" s="151"/>
      <c r="AT246" s="147" t="s">
        <v>704</v>
      </c>
      <c r="AU246" s="147" t="s">
        <v>618</v>
      </c>
      <c r="AV246" s="152" t="s">
        <v>618</v>
      </c>
      <c r="AW246" s="152" t="s">
        <v>667</v>
      </c>
      <c r="AX246" s="152" t="s">
        <v>610</v>
      </c>
      <c r="AY246" s="147" t="s">
        <v>694</v>
      </c>
    </row>
    <row r="247" spans="2:51" s="6" customFormat="1" ht="15.75" customHeight="1">
      <c r="B247" s="153"/>
      <c r="D247" s="140" t="s">
        <v>704</v>
      </c>
      <c r="E247" s="154"/>
      <c r="F247" s="155" t="s">
        <v>706</v>
      </c>
      <c r="H247" s="156">
        <v>43</v>
      </c>
      <c r="L247" s="153"/>
      <c r="M247" s="157"/>
      <c r="T247" s="158"/>
      <c r="AT247" s="154" t="s">
        <v>704</v>
      </c>
      <c r="AU247" s="154" t="s">
        <v>618</v>
      </c>
      <c r="AV247" s="159" t="s">
        <v>700</v>
      </c>
      <c r="AW247" s="159" t="s">
        <v>667</v>
      </c>
      <c r="AX247" s="159" t="s">
        <v>561</v>
      </c>
      <c r="AY247" s="154" t="s">
        <v>694</v>
      </c>
    </row>
    <row r="248" spans="2:65" s="6" customFormat="1" ht="15.75" customHeight="1">
      <c r="B248" s="22"/>
      <c r="C248" s="160" t="s">
        <v>862</v>
      </c>
      <c r="D248" s="160" t="s">
        <v>877</v>
      </c>
      <c r="E248" s="161" t="s">
        <v>247</v>
      </c>
      <c r="F248" s="162" t="s">
        <v>248</v>
      </c>
      <c r="G248" s="163" t="s">
        <v>926</v>
      </c>
      <c r="H248" s="164">
        <v>20</v>
      </c>
      <c r="I248" s="165"/>
      <c r="J248" s="166">
        <f>ROUND($I$248*$H$248,2)</f>
        <v>0</v>
      </c>
      <c r="K248" s="162"/>
      <c r="L248" s="167"/>
      <c r="M248" s="168"/>
      <c r="N248" s="169" t="s">
        <v>581</v>
      </c>
      <c r="Q248" s="134">
        <v>0.005</v>
      </c>
      <c r="R248" s="134">
        <f>$Q$248*$H$248</f>
        <v>0.1</v>
      </c>
      <c r="S248" s="134">
        <v>0</v>
      </c>
      <c r="T248" s="135">
        <f>$S$248*$H$248</f>
        <v>0</v>
      </c>
      <c r="AR248" s="85" t="s">
        <v>745</v>
      </c>
      <c r="AT248" s="85" t="s">
        <v>877</v>
      </c>
      <c r="AU248" s="85" t="s">
        <v>618</v>
      </c>
      <c r="AY248" s="6" t="s">
        <v>694</v>
      </c>
      <c r="BE248" s="136">
        <f>IF($N$248="základní",$J$248,0)</f>
        <v>0</v>
      </c>
      <c r="BF248" s="136">
        <f>IF($N$248="snížená",$J$248,0)</f>
        <v>0</v>
      </c>
      <c r="BG248" s="136">
        <f>IF($N$248="zákl. přenesená",$J$248,0)</f>
        <v>0</v>
      </c>
      <c r="BH248" s="136">
        <f>IF($N$248="sníž. přenesená",$J$248,0)</f>
        <v>0</v>
      </c>
      <c r="BI248" s="136">
        <f>IF($N$248="nulová",$J$248,0)</f>
        <v>0</v>
      </c>
      <c r="BJ248" s="85" t="s">
        <v>561</v>
      </c>
      <c r="BK248" s="136">
        <f>ROUND($I$248*$H$248,2)</f>
        <v>0</v>
      </c>
      <c r="BL248" s="85" t="s">
        <v>700</v>
      </c>
      <c r="BM248" s="85" t="s">
        <v>249</v>
      </c>
    </row>
    <row r="249" spans="2:47" s="6" customFormat="1" ht="38.25" customHeight="1">
      <c r="B249" s="22"/>
      <c r="D249" s="137" t="s">
        <v>702</v>
      </c>
      <c r="F249" s="138" t="s">
        <v>250</v>
      </c>
      <c r="L249" s="22"/>
      <c r="M249" s="49"/>
      <c r="T249" s="50"/>
      <c r="AT249" s="6" t="s">
        <v>702</v>
      </c>
      <c r="AU249" s="6" t="s">
        <v>618</v>
      </c>
    </row>
    <row r="250" spans="2:51" s="6" customFormat="1" ht="15.75" customHeight="1">
      <c r="B250" s="139"/>
      <c r="D250" s="140" t="s">
        <v>704</v>
      </c>
      <c r="E250" s="141"/>
      <c r="F250" s="142" t="s">
        <v>140</v>
      </c>
      <c r="H250" s="141"/>
      <c r="L250" s="139"/>
      <c r="M250" s="143"/>
      <c r="T250" s="144"/>
      <c r="AT250" s="141" t="s">
        <v>704</v>
      </c>
      <c r="AU250" s="141" t="s">
        <v>618</v>
      </c>
      <c r="AV250" s="145" t="s">
        <v>561</v>
      </c>
      <c r="AW250" s="145" t="s">
        <v>667</v>
      </c>
      <c r="AX250" s="145" t="s">
        <v>610</v>
      </c>
      <c r="AY250" s="141" t="s">
        <v>694</v>
      </c>
    </row>
    <row r="251" spans="2:51" s="6" customFormat="1" ht="15.75" customHeight="1">
      <c r="B251" s="139"/>
      <c r="D251" s="140" t="s">
        <v>704</v>
      </c>
      <c r="E251" s="141"/>
      <c r="F251" s="142" t="s">
        <v>220</v>
      </c>
      <c r="H251" s="141"/>
      <c r="L251" s="139"/>
      <c r="M251" s="143"/>
      <c r="T251" s="144"/>
      <c r="AT251" s="141" t="s">
        <v>704</v>
      </c>
      <c r="AU251" s="141" t="s">
        <v>618</v>
      </c>
      <c r="AV251" s="145" t="s">
        <v>561</v>
      </c>
      <c r="AW251" s="145" t="s">
        <v>667</v>
      </c>
      <c r="AX251" s="145" t="s">
        <v>610</v>
      </c>
      <c r="AY251" s="141" t="s">
        <v>694</v>
      </c>
    </row>
    <row r="252" spans="2:51" s="6" customFormat="1" ht="15.75" customHeight="1">
      <c r="B252" s="146"/>
      <c r="D252" s="140" t="s">
        <v>704</v>
      </c>
      <c r="E252" s="147"/>
      <c r="F252" s="148" t="s">
        <v>825</v>
      </c>
      <c r="H252" s="149">
        <v>20</v>
      </c>
      <c r="L252" s="146"/>
      <c r="M252" s="150"/>
      <c r="T252" s="151"/>
      <c r="AT252" s="147" t="s">
        <v>704</v>
      </c>
      <c r="AU252" s="147" t="s">
        <v>618</v>
      </c>
      <c r="AV252" s="152" t="s">
        <v>618</v>
      </c>
      <c r="AW252" s="152" t="s">
        <v>667</v>
      </c>
      <c r="AX252" s="152" t="s">
        <v>610</v>
      </c>
      <c r="AY252" s="147" t="s">
        <v>694</v>
      </c>
    </row>
    <row r="253" spans="2:51" s="6" customFormat="1" ht="15.75" customHeight="1">
      <c r="B253" s="153"/>
      <c r="D253" s="140" t="s">
        <v>704</v>
      </c>
      <c r="E253" s="154"/>
      <c r="F253" s="155" t="s">
        <v>706</v>
      </c>
      <c r="H253" s="156">
        <v>20</v>
      </c>
      <c r="L253" s="153"/>
      <c r="M253" s="157"/>
      <c r="T253" s="158"/>
      <c r="AT253" s="154" t="s">
        <v>704</v>
      </c>
      <c r="AU253" s="154" t="s">
        <v>618</v>
      </c>
      <c r="AV253" s="159" t="s">
        <v>700</v>
      </c>
      <c r="AW253" s="159" t="s">
        <v>667</v>
      </c>
      <c r="AX253" s="159" t="s">
        <v>561</v>
      </c>
      <c r="AY253" s="154" t="s">
        <v>694</v>
      </c>
    </row>
    <row r="254" spans="2:65" s="6" customFormat="1" ht="15.75" customHeight="1">
      <c r="B254" s="22"/>
      <c r="C254" s="160" t="s">
        <v>866</v>
      </c>
      <c r="D254" s="160" t="s">
        <v>877</v>
      </c>
      <c r="E254" s="161" t="s">
        <v>251</v>
      </c>
      <c r="F254" s="162" t="s">
        <v>252</v>
      </c>
      <c r="G254" s="163" t="s">
        <v>926</v>
      </c>
      <c r="H254" s="164">
        <v>20</v>
      </c>
      <c r="I254" s="165"/>
      <c r="J254" s="166">
        <f>ROUND($I$254*$H$254,2)</f>
        <v>0</v>
      </c>
      <c r="K254" s="162"/>
      <c r="L254" s="167"/>
      <c r="M254" s="168"/>
      <c r="N254" s="169" t="s">
        <v>581</v>
      </c>
      <c r="Q254" s="134">
        <v>0.005</v>
      </c>
      <c r="R254" s="134">
        <f>$Q$254*$H$254</f>
        <v>0.1</v>
      </c>
      <c r="S254" s="134">
        <v>0</v>
      </c>
      <c r="T254" s="135">
        <f>$S$254*$H$254</f>
        <v>0</v>
      </c>
      <c r="AR254" s="85" t="s">
        <v>745</v>
      </c>
      <c r="AT254" s="85" t="s">
        <v>877</v>
      </c>
      <c r="AU254" s="85" t="s">
        <v>618</v>
      </c>
      <c r="AY254" s="6" t="s">
        <v>694</v>
      </c>
      <c r="BE254" s="136">
        <f>IF($N$254="základní",$J$254,0)</f>
        <v>0</v>
      </c>
      <c r="BF254" s="136">
        <f>IF($N$254="snížená",$J$254,0)</f>
        <v>0</v>
      </c>
      <c r="BG254" s="136">
        <f>IF($N$254="zákl. přenesená",$J$254,0)</f>
        <v>0</v>
      </c>
      <c r="BH254" s="136">
        <f>IF($N$254="sníž. přenesená",$J$254,0)</f>
        <v>0</v>
      </c>
      <c r="BI254" s="136">
        <f>IF($N$254="nulová",$J$254,0)</f>
        <v>0</v>
      </c>
      <c r="BJ254" s="85" t="s">
        <v>561</v>
      </c>
      <c r="BK254" s="136">
        <f>ROUND($I$254*$H$254,2)</f>
        <v>0</v>
      </c>
      <c r="BL254" s="85" t="s">
        <v>700</v>
      </c>
      <c r="BM254" s="85" t="s">
        <v>253</v>
      </c>
    </row>
    <row r="255" spans="2:47" s="6" customFormat="1" ht="38.25" customHeight="1">
      <c r="B255" s="22"/>
      <c r="D255" s="137" t="s">
        <v>702</v>
      </c>
      <c r="F255" s="138" t="s">
        <v>254</v>
      </c>
      <c r="L255" s="22"/>
      <c r="M255" s="49"/>
      <c r="T255" s="50"/>
      <c r="AT255" s="6" t="s">
        <v>702</v>
      </c>
      <c r="AU255" s="6" t="s">
        <v>618</v>
      </c>
    </row>
    <row r="256" spans="2:51" s="6" customFormat="1" ht="15.75" customHeight="1">
      <c r="B256" s="139"/>
      <c r="D256" s="140" t="s">
        <v>704</v>
      </c>
      <c r="E256" s="141"/>
      <c r="F256" s="142" t="s">
        <v>140</v>
      </c>
      <c r="H256" s="141"/>
      <c r="L256" s="139"/>
      <c r="M256" s="143"/>
      <c r="T256" s="144"/>
      <c r="AT256" s="141" t="s">
        <v>704</v>
      </c>
      <c r="AU256" s="141" t="s">
        <v>618</v>
      </c>
      <c r="AV256" s="145" t="s">
        <v>561</v>
      </c>
      <c r="AW256" s="145" t="s">
        <v>667</v>
      </c>
      <c r="AX256" s="145" t="s">
        <v>610</v>
      </c>
      <c r="AY256" s="141" t="s">
        <v>694</v>
      </c>
    </row>
    <row r="257" spans="2:51" s="6" customFormat="1" ht="15.75" customHeight="1">
      <c r="B257" s="139"/>
      <c r="D257" s="140" t="s">
        <v>704</v>
      </c>
      <c r="E257" s="141"/>
      <c r="F257" s="142" t="s">
        <v>220</v>
      </c>
      <c r="H257" s="141"/>
      <c r="L257" s="139"/>
      <c r="M257" s="143"/>
      <c r="T257" s="144"/>
      <c r="AT257" s="141" t="s">
        <v>704</v>
      </c>
      <c r="AU257" s="141" t="s">
        <v>618</v>
      </c>
      <c r="AV257" s="145" t="s">
        <v>561</v>
      </c>
      <c r="AW257" s="145" t="s">
        <v>667</v>
      </c>
      <c r="AX257" s="145" t="s">
        <v>610</v>
      </c>
      <c r="AY257" s="141" t="s">
        <v>694</v>
      </c>
    </row>
    <row r="258" spans="2:51" s="6" customFormat="1" ht="15.75" customHeight="1">
      <c r="B258" s="146"/>
      <c r="D258" s="140" t="s">
        <v>704</v>
      </c>
      <c r="E258" s="147"/>
      <c r="F258" s="148" t="s">
        <v>825</v>
      </c>
      <c r="H258" s="149">
        <v>20</v>
      </c>
      <c r="L258" s="146"/>
      <c r="M258" s="150"/>
      <c r="T258" s="151"/>
      <c r="AT258" s="147" t="s">
        <v>704</v>
      </c>
      <c r="AU258" s="147" t="s">
        <v>618</v>
      </c>
      <c r="AV258" s="152" t="s">
        <v>618</v>
      </c>
      <c r="AW258" s="152" t="s">
        <v>667</v>
      </c>
      <c r="AX258" s="152" t="s">
        <v>610</v>
      </c>
      <c r="AY258" s="147" t="s">
        <v>694</v>
      </c>
    </row>
    <row r="259" spans="2:51" s="6" customFormat="1" ht="15.75" customHeight="1">
      <c r="B259" s="153"/>
      <c r="D259" s="140" t="s">
        <v>704</v>
      </c>
      <c r="E259" s="154"/>
      <c r="F259" s="155" t="s">
        <v>706</v>
      </c>
      <c r="H259" s="156">
        <v>20</v>
      </c>
      <c r="L259" s="153"/>
      <c r="M259" s="157"/>
      <c r="T259" s="158"/>
      <c r="AT259" s="154" t="s">
        <v>704</v>
      </c>
      <c r="AU259" s="154" t="s">
        <v>618</v>
      </c>
      <c r="AV259" s="159" t="s">
        <v>700</v>
      </c>
      <c r="AW259" s="159" t="s">
        <v>667</v>
      </c>
      <c r="AX259" s="159" t="s">
        <v>561</v>
      </c>
      <c r="AY259" s="154" t="s">
        <v>694</v>
      </c>
    </row>
    <row r="260" spans="2:65" s="6" customFormat="1" ht="15.75" customHeight="1">
      <c r="B260" s="22"/>
      <c r="C260" s="160" t="s">
        <v>871</v>
      </c>
      <c r="D260" s="160" t="s">
        <v>877</v>
      </c>
      <c r="E260" s="161" t="s">
        <v>255</v>
      </c>
      <c r="F260" s="162" t="s">
        <v>256</v>
      </c>
      <c r="G260" s="163" t="s">
        <v>926</v>
      </c>
      <c r="H260" s="164">
        <v>3</v>
      </c>
      <c r="I260" s="165"/>
      <c r="J260" s="166">
        <f>ROUND($I$260*$H$260,2)</f>
        <v>0</v>
      </c>
      <c r="K260" s="162"/>
      <c r="L260" s="167"/>
      <c r="M260" s="168"/>
      <c r="N260" s="169" t="s">
        <v>581</v>
      </c>
      <c r="Q260" s="134">
        <v>0.005</v>
      </c>
      <c r="R260" s="134">
        <f>$Q$260*$H$260</f>
        <v>0.015</v>
      </c>
      <c r="S260" s="134">
        <v>0</v>
      </c>
      <c r="T260" s="135">
        <f>$S$260*$H$260</f>
        <v>0</v>
      </c>
      <c r="AR260" s="85" t="s">
        <v>745</v>
      </c>
      <c r="AT260" s="85" t="s">
        <v>877</v>
      </c>
      <c r="AU260" s="85" t="s">
        <v>618</v>
      </c>
      <c r="AY260" s="6" t="s">
        <v>694</v>
      </c>
      <c r="BE260" s="136">
        <f>IF($N$260="základní",$J$260,0)</f>
        <v>0</v>
      </c>
      <c r="BF260" s="136">
        <f>IF($N$260="snížená",$J$260,0)</f>
        <v>0</v>
      </c>
      <c r="BG260" s="136">
        <f>IF($N$260="zákl. přenesená",$J$260,0)</f>
        <v>0</v>
      </c>
      <c r="BH260" s="136">
        <f>IF($N$260="sníž. přenesená",$J$260,0)</f>
        <v>0</v>
      </c>
      <c r="BI260" s="136">
        <f>IF($N$260="nulová",$J$260,0)</f>
        <v>0</v>
      </c>
      <c r="BJ260" s="85" t="s">
        <v>561</v>
      </c>
      <c r="BK260" s="136">
        <f>ROUND($I$260*$H$260,2)</f>
        <v>0</v>
      </c>
      <c r="BL260" s="85" t="s">
        <v>700</v>
      </c>
      <c r="BM260" s="85" t="s">
        <v>257</v>
      </c>
    </row>
    <row r="261" spans="2:47" s="6" customFormat="1" ht="38.25" customHeight="1">
      <c r="B261" s="22"/>
      <c r="D261" s="137" t="s">
        <v>702</v>
      </c>
      <c r="F261" s="138" t="s">
        <v>258</v>
      </c>
      <c r="L261" s="22"/>
      <c r="M261" s="49"/>
      <c r="T261" s="50"/>
      <c r="AT261" s="6" t="s">
        <v>702</v>
      </c>
      <c r="AU261" s="6" t="s">
        <v>618</v>
      </c>
    </row>
    <row r="262" spans="2:51" s="6" customFormat="1" ht="15.75" customHeight="1">
      <c r="B262" s="139"/>
      <c r="D262" s="140" t="s">
        <v>704</v>
      </c>
      <c r="E262" s="141"/>
      <c r="F262" s="142" t="s">
        <v>140</v>
      </c>
      <c r="H262" s="141"/>
      <c r="L262" s="139"/>
      <c r="M262" s="143"/>
      <c r="T262" s="144"/>
      <c r="AT262" s="141" t="s">
        <v>704</v>
      </c>
      <c r="AU262" s="141" t="s">
        <v>618</v>
      </c>
      <c r="AV262" s="145" t="s">
        <v>561</v>
      </c>
      <c r="AW262" s="145" t="s">
        <v>667</v>
      </c>
      <c r="AX262" s="145" t="s">
        <v>610</v>
      </c>
      <c r="AY262" s="141" t="s">
        <v>694</v>
      </c>
    </row>
    <row r="263" spans="2:51" s="6" customFormat="1" ht="15.75" customHeight="1">
      <c r="B263" s="139"/>
      <c r="D263" s="140" t="s">
        <v>704</v>
      </c>
      <c r="E263" s="141"/>
      <c r="F263" s="142" t="s">
        <v>220</v>
      </c>
      <c r="H263" s="141"/>
      <c r="L263" s="139"/>
      <c r="M263" s="143"/>
      <c r="T263" s="144"/>
      <c r="AT263" s="141" t="s">
        <v>704</v>
      </c>
      <c r="AU263" s="141" t="s">
        <v>618</v>
      </c>
      <c r="AV263" s="145" t="s">
        <v>561</v>
      </c>
      <c r="AW263" s="145" t="s">
        <v>667</v>
      </c>
      <c r="AX263" s="145" t="s">
        <v>610</v>
      </c>
      <c r="AY263" s="141" t="s">
        <v>694</v>
      </c>
    </row>
    <row r="264" spans="2:51" s="6" customFormat="1" ht="15.75" customHeight="1">
      <c r="B264" s="146"/>
      <c r="D264" s="140" t="s">
        <v>704</v>
      </c>
      <c r="E264" s="147"/>
      <c r="F264" s="148" t="s">
        <v>641</v>
      </c>
      <c r="H264" s="149">
        <v>3</v>
      </c>
      <c r="L264" s="146"/>
      <c r="M264" s="150"/>
      <c r="T264" s="151"/>
      <c r="AT264" s="147" t="s">
        <v>704</v>
      </c>
      <c r="AU264" s="147" t="s">
        <v>618</v>
      </c>
      <c r="AV264" s="152" t="s">
        <v>618</v>
      </c>
      <c r="AW264" s="152" t="s">
        <v>667</v>
      </c>
      <c r="AX264" s="152" t="s">
        <v>610</v>
      </c>
      <c r="AY264" s="147" t="s">
        <v>694</v>
      </c>
    </row>
    <row r="265" spans="2:51" s="6" customFormat="1" ht="15.75" customHeight="1">
      <c r="B265" s="153"/>
      <c r="D265" s="140" t="s">
        <v>704</v>
      </c>
      <c r="E265" s="154"/>
      <c r="F265" s="155" t="s">
        <v>706</v>
      </c>
      <c r="H265" s="156">
        <v>3</v>
      </c>
      <c r="L265" s="153"/>
      <c r="M265" s="157"/>
      <c r="T265" s="158"/>
      <c r="AT265" s="154" t="s">
        <v>704</v>
      </c>
      <c r="AU265" s="154" t="s">
        <v>618</v>
      </c>
      <c r="AV265" s="159" t="s">
        <v>700</v>
      </c>
      <c r="AW265" s="159" t="s">
        <v>667</v>
      </c>
      <c r="AX265" s="159" t="s">
        <v>561</v>
      </c>
      <c r="AY265" s="154" t="s">
        <v>694</v>
      </c>
    </row>
    <row r="266" spans="2:65" s="6" customFormat="1" ht="15.75" customHeight="1">
      <c r="B266" s="22"/>
      <c r="C266" s="125" t="s">
        <v>876</v>
      </c>
      <c r="D266" s="125" t="s">
        <v>696</v>
      </c>
      <c r="E266" s="126" t="s">
        <v>259</v>
      </c>
      <c r="F266" s="127" t="s">
        <v>260</v>
      </c>
      <c r="G266" s="128" t="s">
        <v>926</v>
      </c>
      <c r="H266" s="129">
        <v>1</v>
      </c>
      <c r="I266" s="130"/>
      <c r="J266" s="131">
        <f>ROUND($I$266*$H$266,2)</f>
        <v>0</v>
      </c>
      <c r="K266" s="127" t="s">
        <v>699</v>
      </c>
      <c r="L266" s="22"/>
      <c r="M266" s="132"/>
      <c r="N266" s="133" t="s">
        <v>581</v>
      </c>
      <c r="Q266" s="134">
        <v>0.000305368</v>
      </c>
      <c r="R266" s="134">
        <f>$Q$266*$H$266</f>
        <v>0.000305368</v>
      </c>
      <c r="S266" s="134">
        <v>0</v>
      </c>
      <c r="T266" s="135">
        <f>$S$266*$H$266</f>
        <v>0</v>
      </c>
      <c r="AR266" s="85" t="s">
        <v>700</v>
      </c>
      <c r="AT266" s="85" t="s">
        <v>696</v>
      </c>
      <c r="AU266" s="85" t="s">
        <v>618</v>
      </c>
      <c r="AY266" s="6" t="s">
        <v>694</v>
      </c>
      <c r="BE266" s="136">
        <f>IF($N$266="základní",$J$266,0)</f>
        <v>0</v>
      </c>
      <c r="BF266" s="136">
        <f>IF($N$266="snížená",$J$266,0)</f>
        <v>0</v>
      </c>
      <c r="BG266" s="136">
        <f>IF($N$266="zákl. přenesená",$J$266,0)</f>
        <v>0</v>
      </c>
      <c r="BH266" s="136">
        <f>IF($N$266="sníž. přenesená",$J$266,0)</f>
        <v>0</v>
      </c>
      <c r="BI266" s="136">
        <f>IF($N$266="nulová",$J$266,0)</f>
        <v>0</v>
      </c>
      <c r="BJ266" s="85" t="s">
        <v>561</v>
      </c>
      <c r="BK266" s="136">
        <f>ROUND($I$266*$H$266,2)</f>
        <v>0</v>
      </c>
      <c r="BL266" s="85" t="s">
        <v>700</v>
      </c>
      <c r="BM266" s="85" t="s">
        <v>261</v>
      </c>
    </row>
    <row r="267" spans="2:47" s="6" customFormat="1" ht="16.5" customHeight="1">
      <c r="B267" s="22"/>
      <c r="D267" s="137" t="s">
        <v>702</v>
      </c>
      <c r="F267" s="138" t="s">
        <v>262</v>
      </c>
      <c r="L267" s="22"/>
      <c r="M267" s="49"/>
      <c r="T267" s="50"/>
      <c r="AT267" s="6" t="s">
        <v>702</v>
      </c>
      <c r="AU267" s="6" t="s">
        <v>618</v>
      </c>
    </row>
    <row r="268" spans="2:51" s="6" customFormat="1" ht="15.75" customHeight="1">
      <c r="B268" s="139"/>
      <c r="D268" s="140" t="s">
        <v>704</v>
      </c>
      <c r="E268" s="141"/>
      <c r="F268" s="142" t="s">
        <v>140</v>
      </c>
      <c r="H268" s="141"/>
      <c r="L268" s="139"/>
      <c r="M268" s="143"/>
      <c r="T268" s="144"/>
      <c r="AT268" s="141" t="s">
        <v>704</v>
      </c>
      <c r="AU268" s="141" t="s">
        <v>618</v>
      </c>
      <c r="AV268" s="145" t="s">
        <v>561</v>
      </c>
      <c r="AW268" s="145" t="s">
        <v>667</v>
      </c>
      <c r="AX268" s="145" t="s">
        <v>610</v>
      </c>
      <c r="AY268" s="141" t="s">
        <v>694</v>
      </c>
    </row>
    <row r="269" spans="2:51" s="6" customFormat="1" ht="15.75" customHeight="1">
      <c r="B269" s="139"/>
      <c r="D269" s="140" t="s">
        <v>704</v>
      </c>
      <c r="E269" s="141"/>
      <c r="F269" s="142" t="s">
        <v>228</v>
      </c>
      <c r="H269" s="141"/>
      <c r="L269" s="139"/>
      <c r="M269" s="143"/>
      <c r="T269" s="144"/>
      <c r="AT269" s="141" t="s">
        <v>704</v>
      </c>
      <c r="AU269" s="141" t="s">
        <v>618</v>
      </c>
      <c r="AV269" s="145" t="s">
        <v>561</v>
      </c>
      <c r="AW269" s="145" t="s">
        <v>667</v>
      </c>
      <c r="AX269" s="145" t="s">
        <v>610</v>
      </c>
      <c r="AY269" s="141" t="s">
        <v>694</v>
      </c>
    </row>
    <row r="270" spans="2:51" s="6" customFormat="1" ht="15.75" customHeight="1">
      <c r="B270" s="146"/>
      <c r="D270" s="140" t="s">
        <v>704</v>
      </c>
      <c r="E270" s="147"/>
      <c r="F270" s="148" t="s">
        <v>561</v>
      </c>
      <c r="H270" s="149">
        <v>1</v>
      </c>
      <c r="L270" s="146"/>
      <c r="M270" s="150"/>
      <c r="T270" s="151"/>
      <c r="AT270" s="147" t="s">
        <v>704</v>
      </c>
      <c r="AU270" s="147" t="s">
        <v>618</v>
      </c>
      <c r="AV270" s="152" t="s">
        <v>618</v>
      </c>
      <c r="AW270" s="152" t="s">
        <v>667</v>
      </c>
      <c r="AX270" s="152" t="s">
        <v>610</v>
      </c>
      <c r="AY270" s="147" t="s">
        <v>694</v>
      </c>
    </row>
    <row r="271" spans="2:51" s="6" customFormat="1" ht="15.75" customHeight="1">
      <c r="B271" s="153"/>
      <c r="D271" s="140" t="s">
        <v>704</v>
      </c>
      <c r="E271" s="154"/>
      <c r="F271" s="155" t="s">
        <v>706</v>
      </c>
      <c r="H271" s="156">
        <v>1</v>
      </c>
      <c r="L271" s="153"/>
      <c r="M271" s="157"/>
      <c r="T271" s="158"/>
      <c r="AT271" s="154" t="s">
        <v>704</v>
      </c>
      <c r="AU271" s="154" t="s">
        <v>618</v>
      </c>
      <c r="AV271" s="159" t="s">
        <v>700</v>
      </c>
      <c r="AW271" s="159" t="s">
        <v>667</v>
      </c>
      <c r="AX271" s="159" t="s">
        <v>561</v>
      </c>
      <c r="AY271" s="154" t="s">
        <v>694</v>
      </c>
    </row>
    <row r="272" spans="2:65" s="6" customFormat="1" ht="15.75" customHeight="1">
      <c r="B272" s="22"/>
      <c r="C272" s="160" t="s">
        <v>886</v>
      </c>
      <c r="D272" s="160" t="s">
        <v>877</v>
      </c>
      <c r="E272" s="161" t="s">
        <v>263</v>
      </c>
      <c r="F272" s="162" t="s">
        <v>264</v>
      </c>
      <c r="G272" s="163" t="s">
        <v>736</v>
      </c>
      <c r="H272" s="164">
        <v>6</v>
      </c>
      <c r="I272" s="165"/>
      <c r="J272" s="166">
        <f>ROUND($I$272*$H$272,2)</f>
        <v>0</v>
      </c>
      <c r="K272" s="162"/>
      <c r="L272" s="167"/>
      <c r="M272" s="168"/>
      <c r="N272" s="169" t="s">
        <v>581</v>
      </c>
      <c r="Q272" s="134">
        <v>0.001</v>
      </c>
      <c r="R272" s="134">
        <f>$Q$272*$H$272</f>
        <v>0.006</v>
      </c>
      <c r="S272" s="134">
        <v>0</v>
      </c>
      <c r="T272" s="135">
        <f>$S$272*$H$272</f>
        <v>0</v>
      </c>
      <c r="AR272" s="85" t="s">
        <v>745</v>
      </c>
      <c r="AT272" s="85" t="s">
        <v>877</v>
      </c>
      <c r="AU272" s="85" t="s">
        <v>618</v>
      </c>
      <c r="AY272" s="6" t="s">
        <v>694</v>
      </c>
      <c r="BE272" s="136">
        <f>IF($N$272="základní",$J$272,0)</f>
        <v>0</v>
      </c>
      <c r="BF272" s="136">
        <f>IF($N$272="snížená",$J$272,0)</f>
        <v>0</v>
      </c>
      <c r="BG272" s="136">
        <f>IF($N$272="zákl. přenesená",$J$272,0)</f>
        <v>0</v>
      </c>
      <c r="BH272" s="136">
        <f>IF($N$272="sníž. přenesená",$J$272,0)</f>
        <v>0</v>
      </c>
      <c r="BI272" s="136">
        <f>IF($N$272="nulová",$J$272,0)</f>
        <v>0</v>
      </c>
      <c r="BJ272" s="85" t="s">
        <v>561</v>
      </c>
      <c r="BK272" s="136">
        <f>ROUND($I$272*$H$272,2)</f>
        <v>0</v>
      </c>
      <c r="BL272" s="85" t="s">
        <v>700</v>
      </c>
      <c r="BM272" s="85" t="s">
        <v>265</v>
      </c>
    </row>
    <row r="273" spans="2:47" s="6" customFormat="1" ht="16.5" customHeight="1">
      <c r="B273" s="22"/>
      <c r="D273" s="137" t="s">
        <v>702</v>
      </c>
      <c r="F273" s="138" t="s">
        <v>264</v>
      </c>
      <c r="L273" s="22"/>
      <c r="M273" s="49"/>
      <c r="T273" s="50"/>
      <c r="AT273" s="6" t="s">
        <v>702</v>
      </c>
      <c r="AU273" s="6" t="s">
        <v>618</v>
      </c>
    </row>
    <row r="274" spans="2:51" s="6" customFormat="1" ht="15.75" customHeight="1">
      <c r="B274" s="139"/>
      <c r="D274" s="140" t="s">
        <v>704</v>
      </c>
      <c r="E274" s="141"/>
      <c r="F274" s="142" t="s">
        <v>140</v>
      </c>
      <c r="H274" s="141"/>
      <c r="L274" s="139"/>
      <c r="M274" s="143"/>
      <c r="T274" s="144"/>
      <c r="AT274" s="141" t="s">
        <v>704</v>
      </c>
      <c r="AU274" s="141" t="s">
        <v>618</v>
      </c>
      <c r="AV274" s="145" t="s">
        <v>561</v>
      </c>
      <c r="AW274" s="145" t="s">
        <v>667</v>
      </c>
      <c r="AX274" s="145" t="s">
        <v>610</v>
      </c>
      <c r="AY274" s="141" t="s">
        <v>694</v>
      </c>
    </row>
    <row r="275" spans="2:51" s="6" customFormat="1" ht="15.75" customHeight="1">
      <c r="B275" s="139"/>
      <c r="D275" s="140" t="s">
        <v>704</v>
      </c>
      <c r="E275" s="141"/>
      <c r="F275" s="142" t="s">
        <v>228</v>
      </c>
      <c r="H275" s="141"/>
      <c r="L275" s="139"/>
      <c r="M275" s="143"/>
      <c r="T275" s="144"/>
      <c r="AT275" s="141" t="s">
        <v>704</v>
      </c>
      <c r="AU275" s="141" t="s">
        <v>618</v>
      </c>
      <c r="AV275" s="145" t="s">
        <v>561</v>
      </c>
      <c r="AW275" s="145" t="s">
        <v>667</v>
      </c>
      <c r="AX275" s="145" t="s">
        <v>610</v>
      </c>
      <c r="AY275" s="141" t="s">
        <v>694</v>
      </c>
    </row>
    <row r="276" spans="2:51" s="6" customFormat="1" ht="15.75" customHeight="1">
      <c r="B276" s="146"/>
      <c r="D276" s="140" t="s">
        <v>704</v>
      </c>
      <c r="E276" s="147"/>
      <c r="F276" s="148" t="s">
        <v>982</v>
      </c>
      <c r="H276" s="149">
        <v>6</v>
      </c>
      <c r="L276" s="146"/>
      <c r="M276" s="150"/>
      <c r="T276" s="151"/>
      <c r="AT276" s="147" t="s">
        <v>704</v>
      </c>
      <c r="AU276" s="147" t="s">
        <v>618</v>
      </c>
      <c r="AV276" s="152" t="s">
        <v>618</v>
      </c>
      <c r="AW276" s="152" t="s">
        <v>667</v>
      </c>
      <c r="AX276" s="152" t="s">
        <v>610</v>
      </c>
      <c r="AY276" s="147" t="s">
        <v>694</v>
      </c>
    </row>
    <row r="277" spans="2:51" s="6" customFormat="1" ht="15.75" customHeight="1">
      <c r="B277" s="153"/>
      <c r="D277" s="140" t="s">
        <v>704</v>
      </c>
      <c r="E277" s="154"/>
      <c r="F277" s="155" t="s">
        <v>706</v>
      </c>
      <c r="H277" s="156">
        <v>6</v>
      </c>
      <c r="L277" s="153"/>
      <c r="M277" s="157"/>
      <c r="T277" s="158"/>
      <c r="AT277" s="154" t="s">
        <v>704</v>
      </c>
      <c r="AU277" s="154" t="s">
        <v>618</v>
      </c>
      <c r="AV277" s="159" t="s">
        <v>700</v>
      </c>
      <c r="AW277" s="159" t="s">
        <v>667</v>
      </c>
      <c r="AX277" s="159" t="s">
        <v>561</v>
      </c>
      <c r="AY277" s="154" t="s">
        <v>694</v>
      </c>
    </row>
    <row r="278" spans="2:65" s="6" customFormat="1" ht="15.75" customHeight="1">
      <c r="B278" s="22"/>
      <c r="C278" s="125" t="s">
        <v>891</v>
      </c>
      <c r="D278" s="125" t="s">
        <v>696</v>
      </c>
      <c r="E278" s="126" t="s">
        <v>266</v>
      </c>
      <c r="F278" s="127" t="s">
        <v>267</v>
      </c>
      <c r="G278" s="128" t="s">
        <v>639</v>
      </c>
      <c r="H278" s="129">
        <v>0.534</v>
      </c>
      <c r="I278" s="130"/>
      <c r="J278" s="131">
        <f>ROUND($I$278*$H$278,2)</f>
        <v>0</v>
      </c>
      <c r="K278" s="127" t="s">
        <v>699</v>
      </c>
      <c r="L278" s="22"/>
      <c r="M278" s="132"/>
      <c r="N278" s="133" t="s">
        <v>581</v>
      </c>
      <c r="Q278" s="134">
        <v>1.8052E-05</v>
      </c>
      <c r="R278" s="134">
        <f>$Q$278*$H$278</f>
        <v>9.639768E-06</v>
      </c>
      <c r="S278" s="134">
        <v>0</v>
      </c>
      <c r="T278" s="135">
        <f>$S$278*$H$278</f>
        <v>0</v>
      </c>
      <c r="AR278" s="85" t="s">
        <v>700</v>
      </c>
      <c r="AT278" s="85" t="s">
        <v>696</v>
      </c>
      <c r="AU278" s="85" t="s">
        <v>618</v>
      </c>
      <c r="AY278" s="6" t="s">
        <v>694</v>
      </c>
      <c r="BE278" s="136">
        <f>IF($N$278="základní",$J$278,0)</f>
        <v>0</v>
      </c>
      <c r="BF278" s="136">
        <f>IF($N$278="snížená",$J$278,0)</f>
        <v>0</v>
      </c>
      <c r="BG278" s="136">
        <f>IF($N$278="zákl. přenesená",$J$278,0)</f>
        <v>0</v>
      </c>
      <c r="BH278" s="136">
        <f>IF($N$278="sníž. přenesená",$J$278,0)</f>
        <v>0</v>
      </c>
      <c r="BI278" s="136">
        <f>IF($N$278="nulová",$J$278,0)</f>
        <v>0</v>
      </c>
      <c r="BJ278" s="85" t="s">
        <v>561</v>
      </c>
      <c r="BK278" s="136">
        <f>ROUND($I$278*$H$278,2)</f>
        <v>0</v>
      </c>
      <c r="BL278" s="85" t="s">
        <v>700</v>
      </c>
      <c r="BM278" s="85" t="s">
        <v>268</v>
      </c>
    </row>
    <row r="279" spans="2:47" s="6" customFormat="1" ht="16.5" customHeight="1">
      <c r="B279" s="22"/>
      <c r="D279" s="137" t="s">
        <v>702</v>
      </c>
      <c r="F279" s="138" t="s">
        <v>269</v>
      </c>
      <c r="L279" s="22"/>
      <c r="M279" s="49"/>
      <c r="T279" s="50"/>
      <c r="AT279" s="6" t="s">
        <v>702</v>
      </c>
      <c r="AU279" s="6" t="s">
        <v>618</v>
      </c>
    </row>
    <row r="280" spans="2:51" s="6" customFormat="1" ht="15.75" customHeight="1">
      <c r="B280" s="139"/>
      <c r="D280" s="140" t="s">
        <v>704</v>
      </c>
      <c r="E280" s="141"/>
      <c r="F280" s="142" t="s">
        <v>140</v>
      </c>
      <c r="H280" s="141"/>
      <c r="L280" s="139"/>
      <c r="M280" s="143"/>
      <c r="T280" s="144"/>
      <c r="AT280" s="141" t="s">
        <v>704</v>
      </c>
      <c r="AU280" s="141" t="s">
        <v>618</v>
      </c>
      <c r="AV280" s="145" t="s">
        <v>561</v>
      </c>
      <c r="AW280" s="145" t="s">
        <v>667</v>
      </c>
      <c r="AX280" s="145" t="s">
        <v>610</v>
      </c>
      <c r="AY280" s="141" t="s">
        <v>694</v>
      </c>
    </row>
    <row r="281" spans="2:51" s="6" customFormat="1" ht="15.75" customHeight="1">
      <c r="B281" s="139"/>
      <c r="D281" s="140" t="s">
        <v>704</v>
      </c>
      <c r="E281" s="141"/>
      <c r="F281" s="142" t="s">
        <v>228</v>
      </c>
      <c r="H281" s="141"/>
      <c r="L281" s="139"/>
      <c r="M281" s="143"/>
      <c r="T281" s="144"/>
      <c r="AT281" s="141" t="s">
        <v>704</v>
      </c>
      <c r="AU281" s="141" t="s">
        <v>618</v>
      </c>
      <c r="AV281" s="145" t="s">
        <v>561</v>
      </c>
      <c r="AW281" s="145" t="s">
        <v>667</v>
      </c>
      <c r="AX281" s="145" t="s">
        <v>610</v>
      </c>
      <c r="AY281" s="141" t="s">
        <v>694</v>
      </c>
    </row>
    <row r="282" spans="2:51" s="6" customFormat="1" ht="15.75" customHeight="1">
      <c r="B282" s="146"/>
      <c r="D282" s="140" t="s">
        <v>704</v>
      </c>
      <c r="E282" s="147"/>
      <c r="F282" s="148" t="s">
        <v>270</v>
      </c>
      <c r="H282" s="149">
        <v>0.534</v>
      </c>
      <c r="L282" s="146"/>
      <c r="M282" s="150"/>
      <c r="T282" s="151"/>
      <c r="AT282" s="147" t="s">
        <v>704</v>
      </c>
      <c r="AU282" s="147" t="s">
        <v>618</v>
      </c>
      <c r="AV282" s="152" t="s">
        <v>618</v>
      </c>
      <c r="AW282" s="152" t="s">
        <v>667</v>
      </c>
      <c r="AX282" s="152" t="s">
        <v>610</v>
      </c>
      <c r="AY282" s="147" t="s">
        <v>694</v>
      </c>
    </row>
    <row r="283" spans="2:51" s="6" customFormat="1" ht="15.75" customHeight="1">
      <c r="B283" s="153"/>
      <c r="D283" s="140" t="s">
        <v>704</v>
      </c>
      <c r="E283" s="154"/>
      <c r="F283" s="155" t="s">
        <v>706</v>
      </c>
      <c r="H283" s="156">
        <v>0.534</v>
      </c>
      <c r="L283" s="153"/>
      <c r="M283" s="157"/>
      <c r="T283" s="158"/>
      <c r="AT283" s="154" t="s">
        <v>704</v>
      </c>
      <c r="AU283" s="154" t="s">
        <v>618</v>
      </c>
      <c r="AV283" s="159" t="s">
        <v>700</v>
      </c>
      <c r="AW283" s="159" t="s">
        <v>667</v>
      </c>
      <c r="AX283" s="159" t="s">
        <v>561</v>
      </c>
      <c r="AY283" s="154" t="s">
        <v>694</v>
      </c>
    </row>
    <row r="284" spans="2:65" s="6" customFormat="1" ht="15.75" customHeight="1">
      <c r="B284" s="22"/>
      <c r="C284" s="125" t="s">
        <v>897</v>
      </c>
      <c r="D284" s="125" t="s">
        <v>696</v>
      </c>
      <c r="E284" s="126" t="s">
        <v>271</v>
      </c>
      <c r="F284" s="127" t="s">
        <v>272</v>
      </c>
      <c r="G284" s="128" t="s">
        <v>639</v>
      </c>
      <c r="H284" s="129">
        <v>166.44</v>
      </c>
      <c r="I284" s="130"/>
      <c r="J284" s="131">
        <f>ROUND($I$284*$H$284,2)</f>
        <v>0</v>
      </c>
      <c r="K284" s="127" t="s">
        <v>699</v>
      </c>
      <c r="L284" s="22"/>
      <c r="M284" s="132"/>
      <c r="N284" s="133" t="s">
        <v>581</v>
      </c>
      <c r="Q284" s="134">
        <v>3E-07</v>
      </c>
      <c r="R284" s="134">
        <f>$Q$284*$H$284</f>
        <v>4.9931999999999996E-05</v>
      </c>
      <c r="S284" s="134">
        <v>0</v>
      </c>
      <c r="T284" s="135">
        <f>$S$284*$H$284</f>
        <v>0</v>
      </c>
      <c r="AR284" s="85" t="s">
        <v>700</v>
      </c>
      <c r="AT284" s="85" t="s">
        <v>696</v>
      </c>
      <c r="AU284" s="85" t="s">
        <v>618</v>
      </c>
      <c r="AY284" s="6" t="s">
        <v>694</v>
      </c>
      <c r="BE284" s="136">
        <f>IF($N$284="základní",$J$284,0)</f>
        <v>0</v>
      </c>
      <c r="BF284" s="136">
        <f>IF($N$284="snížená",$J$284,0)</f>
        <v>0</v>
      </c>
      <c r="BG284" s="136">
        <f>IF($N$284="zákl. přenesená",$J$284,0)</f>
        <v>0</v>
      </c>
      <c r="BH284" s="136">
        <f>IF($N$284="sníž. přenesená",$J$284,0)</f>
        <v>0</v>
      </c>
      <c r="BI284" s="136">
        <f>IF($N$284="nulová",$J$284,0)</f>
        <v>0</v>
      </c>
      <c r="BJ284" s="85" t="s">
        <v>561</v>
      </c>
      <c r="BK284" s="136">
        <f>ROUND($I$284*$H$284,2)</f>
        <v>0</v>
      </c>
      <c r="BL284" s="85" t="s">
        <v>700</v>
      </c>
      <c r="BM284" s="85" t="s">
        <v>273</v>
      </c>
    </row>
    <row r="285" spans="2:47" s="6" customFormat="1" ht="27" customHeight="1">
      <c r="B285" s="22"/>
      <c r="D285" s="137" t="s">
        <v>702</v>
      </c>
      <c r="F285" s="138" t="s">
        <v>274</v>
      </c>
      <c r="L285" s="22"/>
      <c r="M285" s="49"/>
      <c r="T285" s="50"/>
      <c r="AT285" s="6" t="s">
        <v>702</v>
      </c>
      <c r="AU285" s="6" t="s">
        <v>618</v>
      </c>
    </row>
    <row r="286" spans="2:51" s="6" customFormat="1" ht="15.75" customHeight="1">
      <c r="B286" s="139"/>
      <c r="D286" s="140" t="s">
        <v>704</v>
      </c>
      <c r="E286" s="141"/>
      <c r="F286" s="142" t="s">
        <v>161</v>
      </c>
      <c r="H286" s="141"/>
      <c r="L286" s="139"/>
      <c r="M286" s="143"/>
      <c r="T286" s="144"/>
      <c r="AT286" s="141" t="s">
        <v>704</v>
      </c>
      <c r="AU286" s="141" t="s">
        <v>618</v>
      </c>
      <c r="AV286" s="145" t="s">
        <v>561</v>
      </c>
      <c r="AW286" s="145" t="s">
        <v>667</v>
      </c>
      <c r="AX286" s="145" t="s">
        <v>610</v>
      </c>
      <c r="AY286" s="141" t="s">
        <v>694</v>
      </c>
    </row>
    <row r="287" spans="2:51" s="6" customFormat="1" ht="15.75" customHeight="1">
      <c r="B287" s="139"/>
      <c r="D287" s="140" t="s">
        <v>704</v>
      </c>
      <c r="E287" s="141"/>
      <c r="F287" s="142" t="s">
        <v>140</v>
      </c>
      <c r="H287" s="141"/>
      <c r="L287" s="139"/>
      <c r="M287" s="143"/>
      <c r="T287" s="144"/>
      <c r="AT287" s="141" t="s">
        <v>704</v>
      </c>
      <c r="AU287" s="141" t="s">
        <v>618</v>
      </c>
      <c r="AV287" s="145" t="s">
        <v>561</v>
      </c>
      <c r="AW287" s="145" t="s">
        <v>667</v>
      </c>
      <c r="AX287" s="145" t="s">
        <v>610</v>
      </c>
      <c r="AY287" s="141" t="s">
        <v>694</v>
      </c>
    </row>
    <row r="288" spans="2:51" s="6" customFormat="1" ht="15.75" customHeight="1">
      <c r="B288" s="146"/>
      <c r="D288" s="140" t="s">
        <v>704</v>
      </c>
      <c r="E288" s="147"/>
      <c r="F288" s="148" t="s">
        <v>196</v>
      </c>
      <c r="H288" s="149">
        <v>166.44</v>
      </c>
      <c r="L288" s="146"/>
      <c r="M288" s="150"/>
      <c r="T288" s="151"/>
      <c r="AT288" s="147" t="s">
        <v>704</v>
      </c>
      <c r="AU288" s="147" t="s">
        <v>618</v>
      </c>
      <c r="AV288" s="152" t="s">
        <v>618</v>
      </c>
      <c r="AW288" s="152" t="s">
        <v>667</v>
      </c>
      <c r="AX288" s="152" t="s">
        <v>610</v>
      </c>
      <c r="AY288" s="147" t="s">
        <v>694</v>
      </c>
    </row>
    <row r="289" spans="2:51" s="6" customFormat="1" ht="15.75" customHeight="1">
      <c r="B289" s="153"/>
      <c r="D289" s="140" t="s">
        <v>704</v>
      </c>
      <c r="E289" s="154"/>
      <c r="F289" s="155" t="s">
        <v>706</v>
      </c>
      <c r="H289" s="156">
        <v>166.44</v>
      </c>
      <c r="L289" s="153"/>
      <c r="M289" s="157"/>
      <c r="T289" s="158"/>
      <c r="AT289" s="154" t="s">
        <v>704</v>
      </c>
      <c r="AU289" s="154" t="s">
        <v>618</v>
      </c>
      <c r="AV289" s="159" t="s">
        <v>700</v>
      </c>
      <c r="AW289" s="159" t="s">
        <v>667</v>
      </c>
      <c r="AX289" s="159" t="s">
        <v>561</v>
      </c>
      <c r="AY289" s="154" t="s">
        <v>694</v>
      </c>
    </row>
    <row r="290" spans="2:65" s="6" customFormat="1" ht="15.75" customHeight="1">
      <c r="B290" s="22"/>
      <c r="C290" s="125" t="s">
        <v>902</v>
      </c>
      <c r="D290" s="125" t="s">
        <v>696</v>
      </c>
      <c r="E290" s="126" t="s">
        <v>275</v>
      </c>
      <c r="F290" s="127" t="s">
        <v>276</v>
      </c>
      <c r="G290" s="128" t="s">
        <v>639</v>
      </c>
      <c r="H290" s="129">
        <v>166.44</v>
      </c>
      <c r="I290" s="130"/>
      <c r="J290" s="131">
        <f>ROUND($I$290*$H$290,2)</f>
        <v>0</v>
      </c>
      <c r="K290" s="127" t="s">
        <v>699</v>
      </c>
      <c r="L290" s="22"/>
      <c r="M290" s="132"/>
      <c r="N290" s="133" t="s">
        <v>581</v>
      </c>
      <c r="Q290" s="134">
        <v>3E-07</v>
      </c>
      <c r="R290" s="134">
        <f>$Q$290*$H$290</f>
        <v>4.9931999999999996E-05</v>
      </c>
      <c r="S290" s="134">
        <v>0</v>
      </c>
      <c r="T290" s="135">
        <f>$S$290*$H$290</f>
        <v>0</v>
      </c>
      <c r="AR290" s="85" t="s">
        <v>700</v>
      </c>
      <c r="AT290" s="85" t="s">
        <v>696</v>
      </c>
      <c r="AU290" s="85" t="s">
        <v>618</v>
      </c>
      <c r="AY290" s="6" t="s">
        <v>694</v>
      </c>
      <c r="BE290" s="136">
        <f>IF($N$290="základní",$J$290,0)</f>
        <v>0</v>
      </c>
      <c r="BF290" s="136">
        <f>IF($N$290="snížená",$J$290,0)</f>
        <v>0</v>
      </c>
      <c r="BG290" s="136">
        <f>IF($N$290="zákl. přenesená",$J$290,0)</f>
        <v>0</v>
      </c>
      <c r="BH290" s="136">
        <f>IF($N$290="sníž. přenesená",$J$290,0)</f>
        <v>0</v>
      </c>
      <c r="BI290" s="136">
        <f>IF($N$290="nulová",$J$290,0)</f>
        <v>0</v>
      </c>
      <c r="BJ290" s="85" t="s">
        <v>561</v>
      </c>
      <c r="BK290" s="136">
        <f>ROUND($I$290*$H$290,2)</f>
        <v>0</v>
      </c>
      <c r="BL290" s="85" t="s">
        <v>700</v>
      </c>
      <c r="BM290" s="85" t="s">
        <v>277</v>
      </c>
    </row>
    <row r="291" spans="2:47" s="6" customFormat="1" ht="27" customHeight="1">
      <c r="B291" s="22"/>
      <c r="D291" s="137" t="s">
        <v>702</v>
      </c>
      <c r="F291" s="138" t="s">
        <v>278</v>
      </c>
      <c r="L291" s="22"/>
      <c r="M291" s="49"/>
      <c r="T291" s="50"/>
      <c r="AT291" s="6" t="s">
        <v>702</v>
      </c>
      <c r="AU291" s="6" t="s">
        <v>618</v>
      </c>
    </row>
    <row r="292" spans="2:51" s="6" customFormat="1" ht="15.75" customHeight="1">
      <c r="B292" s="139"/>
      <c r="D292" s="140" t="s">
        <v>704</v>
      </c>
      <c r="E292" s="141"/>
      <c r="F292" s="142" t="s">
        <v>279</v>
      </c>
      <c r="H292" s="141"/>
      <c r="L292" s="139"/>
      <c r="M292" s="143"/>
      <c r="T292" s="144"/>
      <c r="AT292" s="141" t="s">
        <v>704</v>
      </c>
      <c r="AU292" s="141" t="s">
        <v>618</v>
      </c>
      <c r="AV292" s="145" t="s">
        <v>561</v>
      </c>
      <c r="AW292" s="145" t="s">
        <v>667</v>
      </c>
      <c r="AX292" s="145" t="s">
        <v>610</v>
      </c>
      <c r="AY292" s="141" t="s">
        <v>694</v>
      </c>
    </row>
    <row r="293" spans="2:51" s="6" customFormat="1" ht="15.75" customHeight="1">
      <c r="B293" s="139"/>
      <c r="D293" s="140" t="s">
        <v>704</v>
      </c>
      <c r="E293" s="141"/>
      <c r="F293" s="142" t="s">
        <v>140</v>
      </c>
      <c r="H293" s="141"/>
      <c r="L293" s="139"/>
      <c r="M293" s="143"/>
      <c r="T293" s="144"/>
      <c r="AT293" s="141" t="s">
        <v>704</v>
      </c>
      <c r="AU293" s="141" t="s">
        <v>618</v>
      </c>
      <c r="AV293" s="145" t="s">
        <v>561</v>
      </c>
      <c r="AW293" s="145" t="s">
        <v>667</v>
      </c>
      <c r="AX293" s="145" t="s">
        <v>610</v>
      </c>
      <c r="AY293" s="141" t="s">
        <v>694</v>
      </c>
    </row>
    <row r="294" spans="2:51" s="6" customFormat="1" ht="15.75" customHeight="1">
      <c r="B294" s="146"/>
      <c r="D294" s="140" t="s">
        <v>704</v>
      </c>
      <c r="E294" s="147"/>
      <c r="F294" s="148" t="s">
        <v>280</v>
      </c>
      <c r="H294" s="149">
        <v>166.44</v>
      </c>
      <c r="L294" s="146"/>
      <c r="M294" s="150"/>
      <c r="T294" s="151"/>
      <c r="AT294" s="147" t="s">
        <v>704</v>
      </c>
      <c r="AU294" s="147" t="s">
        <v>618</v>
      </c>
      <c r="AV294" s="152" t="s">
        <v>618</v>
      </c>
      <c r="AW294" s="152" t="s">
        <v>667</v>
      </c>
      <c r="AX294" s="152" t="s">
        <v>610</v>
      </c>
      <c r="AY294" s="147" t="s">
        <v>694</v>
      </c>
    </row>
    <row r="295" spans="2:51" s="6" customFormat="1" ht="15.75" customHeight="1">
      <c r="B295" s="153"/>
      <c r="D295" s="140" t="s">
        <v>704</v>
      </c>
      <c r="E295" s="154"/>
      <c r="F295" s="155" t="s">
        <v>706</v>
      </c>
      <c r="H295" s="156">
        <v>166.44</v>
      </c>
      <c r="L295" s="153"/>
      <c r="M295" s="157"/>
      <c r="T295" s="158"/>
      <c r="AT295" s="154" t="s">
        <v>704</v>
      </c>
      <c r="AU295" s="154" t="s">
        <v>618</v>
      </c>
      <c r="AV295" s="159" t="s">
        <v>700</v>
      </c>
      <c r="AW295" s="159" t="s">
        <v>667</v>
      </c>
      <c r="AX295" s="159" t="s">
        <v>561</v>
      </c>
      <c r="AY295" s="154" t="s">
        <v>694</v>
      </c>
    </row>
    <row r="296" spans="2:65" s="6" customFormat="1" ht="15.75" customHeight="1">
      <c r="B296" s="22"/>
      <c r="C296" s="125" t="s">
        <v>914</v>
      </c>
      <c r="D296" s="125" t="s">
        <v>696</v>
      </c>
      <c r="E296" s="126" t="s">
        <v>281</v>
      </c>
      <c r="F296" s="127" t="s">
        <v>282</v>
      </c>
      <c r="G296" s="128" t="s">
        <v>639</v>
      </c>
      <c r="H296" s="129">
        <v>11.75</v>
      </c>
      <c r="I296" s="130"/>
      <c r="J296" s="131">
        <f>ROUND($I$296*$H$296,2)</f>
        <v>0</v>
      </c>
      <c r="K296" s="127" t="s">
        <v>699</v>
      </c>
      <c r="L296" s="22"/>
      <c r="M296" s="132"/>
      <c r="N296" s="133" t="s">
        <v>581</v>
      </c>
      <c r="Q296" s="134">
        <v>0</v>
      </c>
      <c r="R296" s="134">
        <f>$Q$296*$H$296</f>
        <v>0</v>
      </c>
      <c r="S296" s="134">
        <v>0</v>
      </c>
      <c r="T296" s="135">
        <f>$S$296*$H$296</f>
        <v>0</v>
      </c>
      <c r="AR296" s="85" t="s">
        <v>700</v>
      </c>
      <c r="AT296" s="85" t="s">
        <v>696</v>
      </c>
      <c r="AU296" s="85" t="s">
        <v>618</v>
      </c>
      <c r="AY296" s="6" t="s">
        <v>694</v>
      </c>
      <c r="BE296" s="136">
        <f>IF($N$296="základní",$J$296,0)</f>
        <v>0</v>
      </c>
      <c r="BF296" s="136">
        <f>IF($N$296="snížená",$J$296,0)</f>
        <v>0</v>
      </c>
      <c r="BG296" s="136">
        <f>IF($N$296="zákl. přenesená",$J$296,0)</f>
        <v>0</v>
      </c>
      <c r="BH296" s="136">
        <f>IF($N$296="sníž. přenesená",$J$296,0)</f>
        <v>0</v>
      </c>
      <c r="BI296" s="136">
        <f>IF($N$296="nulová",$J$296,0)</f>
        <v>0</v>
      </c>
      <c r="BJ296" s="85" t="s">
        <v>561</v>
      </c>
      <c r="BK296" s="136">
        <f>ROUND($I$296*$H$296,2)</f>
        <v>0</v>
      </c>
      <c r="BL296" s="85" t="s">
        <v>700</v>
      </c>
      <c r="BM296" s="85" t="s">
        <v>283</v>
      </c>
    </row>
    <row r="297" spans="2:47" s="6" customFormat="1" ht="16.5" customHeight="1">
      <c r="B297" s="22"/>
      <c r="D297" s="137" t="s">
        <v>702</v>
      </c>
      <c r="F297" s="138" t="s">
        <v>284</v>
      </c>
      <c r="L297" s="22"/>
      <c r="M297" s="49"/>
      <c r="T297" s="50"/>
      <c r="AT297" s="6" t="s">
        <v>702</v>
      </c>
      <c r="AU297" s="6" t="s">
        <v>618</v>
      </c>
    </row>
    <row r="298" spans="2:51" s="6" customFormat="1" ht="15.75" customHeight="1">
      <c r="B298" s="139"/>
      <c r="D298" s="140" t="s">
        <v>704</v>
      </c>
      <c r="E298" s="141"/>
      <c r="F298" s="142" t="s">
        <v>140</v>
      </c>
      <c r="H298" s="141"/>
      <c r="L298" s="139"/>
      <c r="M298" s="143"/>
      <c r="T298" s="144"/>
      <c r="AT298" s="141" t="s">
        <v>704</v>
      </c>
      <c r="AU298" s="141" t="s">
        <v>618</v>
      </c>
      <c r="AV298" s="145" t="s">
        <v>561</v>
      </c>
      <c r="AW298" s="145" t="s">
        <v>667</v>
      </c>
      <c r="AX298" s="145" t="s">
        <v>610</v>
      </c>
      <c r="AY298" s="141" t="s">
        <v>694</v>
      </c>
    </row>
    <row r="299" spans="2:51" s="6" customFormat="1" ht="15.75" customHeight="1">
      <c r="B299" s="139"/>
      <c r="D299" s="140" t="s">
        <v>704</v>
      </c>
      <c r="E299" s="141"/>
      <c r="F299" s="142" t="s">
        <v>228</v>
      </c>
      <c r="H299" s="141"/>
      <c r="L299" s="139"/>
      <c r="M299" s="143"/>
      <c r="T299" s="144"/>
      <c r="AT299" s="141" t="s">
        <v>704</v>
      </c>
      <c r="AU299" s="141" t="s">
        <v>618</v>
      </c>
      <c r="AV299" s="145" t="s">
        <v>561</v>
      </c>
      <c r="AW299" s="145" t="s">
        <v>667</v>
      </c>
      <c r="AX299" s="145" t="s">
        <v>610</v>
      </c>
      <c r="AY299" s="141" t="s">
        <v>694</v>
      </c>
    </row>
    <row r="300" spans="2:51" s="6" customFormat="1" ht="15.75" customHeight="1">
      <c r="B300" s="146"/>
      <c r="D300" s="140" t="s">
        <v>704</v>
      </c>
      <c r="E300" s="147"/>
      <c r="F300" s="148" t="s">
        <v>285</v>
      </c>
      <c r="H300" s="149">
        <v>1</v>
      </c>
      <c r="L300" s="146"/>
      <c r="M300" s="150"/>
      <c r="T300" s="151"/>
      <c r="AT300" s="147" t="s">
        <v>704</v>
      </c>
      <c r="AU300" s="147" t="s">
        <v>618</v>
      </c>
      <c r="AV300" s="152" t="s">
        <v>618</v>
      </c>
      <c r="AW300" s="152" t="s">
        <v>667</v>
      </c>
      <c r="AX300" s="152" t="s">
        <v>610</v>
      </c>
      <c r="AY300" s="147" t="s">
        <v>694</v>
      </c>
    </row>
    <row r="301" spans="2:51" s="6" customFormat="1" ht="15.75" customHeight="1">
      <c r="B301" s="139"/>
      <c r="D301" s="140" t="s">
        <v>704</v>
      </c>
      <c r="E301" s="141"/>
      <c r="F301" s="142" t="s">
        <v>220</v>
      </c>
      <c r="H301" s="141"/>
      <c r="L301" s="139"/>
      <c r="M301" s="143"/>
      <c r="T301" s="144"/>
      <c r="AT301" s="141" t="s">
        <v>704</v>
      </c>
      <c r="AU301" s="141" t="s">
        <v>618</v>
      </c>
      <c r="AV301" s="145" t="s">
        <v>561</v>
      </c>
      <c r="AW301" s="145" t="s">
        <v>667</v>
      </c>
      <c r="AX301" s="145" t="s">
        <v>610</v>
      </c>
      <c r="AY301" s="141" t="s">
        <v>694</v>
      </c>
    </row>
    <row r="302" spans="2:51" s="6" customFormat="1" ht="15.75" customHeight="1">
      <c r="B302" s="146"/>
      <c r="D302" s="140" t="s">
        <v>704</v>
      </c>
      <c r="E302" s="147"/>
      <c r="F302" s="148" t="s">
        <v>286</v>
      </c>
      <c r="H302" s="149">
        <v>10.75</v>
      </c>
      <c r="L302" s="146"/>
      <c r="M302" s="150"/>
      <c r="T302" s="151"/>
      <c r="AT302" s="147" t="s">
        <v>704</v>
      </c>
      <c r="AU302" s="147" t="s">
        <v>618</v>
      </c>
      <c r="AV302" s="152" t="s">
        <v>618</v>
      </c>
      <c r="AW302" s="152" t="s">
        <v>667</v>
      </c>
      <c r="AX302" s="152" t="s">
        <v>610</v>
      </c>
      <c r="AY302" s="147" t="s">
        <v>694</v>
      </c>
    </row>
    <row r="303" spans="2:51" s="6" customFormat="1" ht="15.75" customHeight="1">
      <c r="B303" s="153"/>
      <c r="D303" s="140" t="s">
        <v>704</v>
      </c>
      <c r="E303" s="154"/>
      <c r="F303" s="155" t="s">
        <v>706</v>
      </c>
      <c r="H303" s="156">
        <v>11.75</v>
      </c>
      <c r="L303" s="153"/>
      <c r="M303" s="157"/>
      <c r="T303" s="158"/>
      <c r="AT303" s="154" t="s">
        <v>704</v>
      </c>
      <c r="AU303" s="154" t="s">
        <v>618</v>
      </c>
      <c r="AV303" s="159" t="s">
        <v>700</v>
      </c>
      <c r="AW303" s="159" t="s">
        <v>667</v>
      </c>
      <c r="AX303" s="159" t="s">
        <v>561</v>
      </c>
      <c r="AY303" s="154" t="s">
        <v>694</v>
      </c>
    </row>
    <row r="304" spans="2:65" s="6" customFormat="1" ht="15.75" customHeight="1">
      <c r="B304" s="22"/>
      <c r="C304" s="160" t="s">
        <v>923</v>
      </c>
      <c r="D304" s="160" t="s">
        <v>877</v>
      </c>
      <c r="E304" s="161" t="s">
        <v>287</v>
      </c>
      <c r="F304" s="162" t="s">
        <v>288</v>
      </c>
      <c r="G304" s="163" t="s">
        <v>767</v>
      </c>
      <c r="H304" s="164">
        <v>0.705</v>
      </c>
      <c r="I304" s="165"/>
      <c r="J304" s="166">
        <f>ROUND($I$304*$H$304,2)</f>
        <v>0</v>
      </c>
      <c r="K304" s="162" t="s">
        <v>699</v>
      </c>
      <c r="L304" s="167"/>
      <c r="M304" s="168"/>
      <c r="N304" s="169" t="s">
        <v>581</v>
      </c>
      <c r="Q304" s="134">
        <v>0.6</v>
      </c>
      <c r="R304" s="134">
        <f>$Q$304*$H$304</f>
        <v>0.423</v>
      </c>
      <c r="S304" s="134">
        <v>0</v>
      </c>
      <c r="T304" s="135">
        <f>$S$304*$H$304</f>
        <v>0</v>
      </c>
      <c r="AR304" s="85" t="s">
        <v>745</v>
      </c>
      <c r="AT304" s="85" t="s">
        <v>877</v>
      </c>
      <c r="AU304" s="85" t="s">
        <v>618</v>
      </c>
      <c r="AY304" s="6" t="s">
        <v>694</v>
      </c>
      <c r="BE304" s="136">
        <f>IF($N$304="základní",$J$304,0)</f>
        <v>0</v>
      </c>
      <c r="BF304" s="136">
        <f>IF($N$304="snížená",$J$304,0)</f>
        <v>0</v>
      </c>
      <c r="BG304" s="136">
        <f>IF($N$304="zákl. přenesená",$J$304,0)</f>
        <v>0</v>
      </c>
      <c r="BH304" s="136">
        <f>IF($N$304="sníž. přenesená",$J$304,0)</f>
        <v>0</v>
      </c>
      <c r="BI304" s="136">
        <f>IF($N$304="nulová",$J$304,0)</f>
        <v>0</v>
      </c>
      <c r="BJ304" s="85" t="s">
        <v>561</v>
      </c>
      <c r="BK304" s="136">
        <f>ROUND($I$304*$H$304,2)</f>
        <v>0</v>
      </c>
      <c r="BL304" s="85" t="s">
        <v>700</v>
      </c>
      <c r="BM304" s="85" t="s">
        <v>289</v>
      </c>
    </row>
    <row r="305" spans="2:47" s="6" customFormat="1" ht="16.5" customHeight="1">
      <c r="B305" s="22"/>
      <c r="D305" s="137" t="s">
        <v>702</v>
      </c>
      <c r="F305" s="138" t="s">
        <v>290</v>
      </c>
      <c r="L305" s="22"/>
      <c r="M305" s="49"/>
      <c r="T305" s="50"/>
      <c r="AT305" s="6" t="s">
        <v>702</v>
      </c>
      <c r="AU305" s="6" t="s">
        <v>618</v>
      </c>
    </row>
    <row r="306" spans="2:51" s="6" customFormat="1" ht="15.75" customHeight="1">
      <c r="B306" s="139"/>
      <c r="D306" s="140" t="s">
        <v>704</v>
      </c>
      <c r="E306" s="141"/>
      <c r="F306" s="142" t="s">
        <v>140</v>
      </c>
      <c r="H306" s="141"/>
      <c r="L306" s="139"/>
      <c r="M306" s="143"/>
      <c r="T306" s="144"/>
      <c r="AT306" s="141" t="s">
        <v>704</v>
      </c>
      <c r="AU306" s="141" t="s">
        <v>618</v>
      </c>
      <c r="AV306" s="145" t="s">
        <v>561</v>
      </c>
      <c r="AW306" s="145" t="s">
        <v>667</v>
      </c>
      <c r="AX306" s="145" t="s">
        <v>610</v>
      </c>
      <c r="AY306" s="141" t="s">
        <v>694</v>
      </c>
    </row>
    <row r="307" spans="2:51" s="6" customFormat="1" ht="15.75" customHeight="1">
      <c r="B307" s="139"/>
      <c r="D307" s="140" t="s">
        <v>704</v>
      </c>
      <c r="E307" s="141"/>
      <c r="F307" s="142" t="s">
        <v>228</v>
      </c>
      <c r="H307" s="141"/>
      <c r="L307" s="139"/>
      <c r="M307" s="143"/>
      <c r="T307" s="144"/>
      <c r="AT307" s="141" t="s">
        <v>704</v>
      </c>
      <c r="AU307" s="141" t="s">
        <v>618</v>
      </c>
      <c r="AV307" s="145" t="s">
        <v>561</v>
      </c>
      <c r="AW307" s="145" t="s">
        <v>667</v>
      </c>
      <c r="AX307" s="145" t="s">
        <v>610</v>
      </c>
      <c r="AY307" s="141" t="s">
        <v>694</v>
      </c>
    </row>
    <row r="308" spans="2:51" s="6" customFormat="1" ht="15.75" customHeight="1">
      <c r="B308" s="146"/>
      <c r="D308" s="140" t="s">
        <v>704</v>
      </c>
      <c r="E308" s="147"/>
      <c r="F308" s="148" t="s">
        <v>291</v>
      </c>
      <c r="H308" s="149">
        <v>0.1</v>
      </c>
      <c r="L308" s="146"/>
      <c r="M308" s="150"/>
      <c r="T308" s="151"/>
      <c r="AT308" s="147" t="s">
        <v>704</v>
      </c>
      <c r="AU308" s="147" t="s">
        <v>618</v>
      </c>
      <c r="AV308" s="152" t="s">
        <v>618</v>
      </c>
      <c r="AW308" s="152" t="s">
        <v>667</v>
      </c>
      <c r="AX308" s="152" t="s">
        <v>610</v>
      </c>
      <c r="AY308" s="147" t="s">
        <v>694</v>
      </c>
    </row>
    <row r="309" spans="2:51" s="6" customFormat="1" ht="15.75" customHeight="1">
      <c r="B309" s="139"/>
      <c r="D309" s="140" t="s">
        <v>704</v>
      </c>
      <c r="E309" s="141"/>
      <c r="F309" s="142" t="s">
        <v>220</v>
      </c>
      <c r="H309" s="141"/>
      <c r="L309" s="139"/>
      <c r="M309" s="143"/>
      <c r="T309" s="144"/>
      <c r="AT309" s="141" t="s">
        <v>704</v>
      </c>
      <c r="AU309" s="141" t="s">
        <v>618</v>
      </c>
      <c r="AV309" s="145" t="s">
        <v>561</v>
      </c>
      <c r="AW309" s="145" t="s">
        <v>667</v>
      </c>
      <c r="AX309" s="145" t="s">
        <v>610</v>
      </c>
      <c r="AY309" s="141" t="s">
        <v>694</v>
      </c>
    </row>
    <row r="310" spans="2:51" s="6" customFormat="1" ht="15.75" customHeight="1">
      <c r="B310" s="146"/>
      <c r="D310" s="140" t="s">
        <v>704</v>
      </c>
      <c r="E310" s="147"/>
      <c r="F310" s="148" t="s">
        <v>292</v>
      </c>
      <c r="H310" s="149">
        <v>1.075</v>
      </c>
      <c r="L310" s="146"/>
      <c r="M310" s="150"/>
      <c r="T310" s="151"/>
      <c r="AT310" s="147" t="s">
        <v>704</v>
      </c>
      <c r="AU310" s="147" t="s">
        <v>618</v>
      </c>
      <c r="AV310" s="152" t="s">
        <v>618</v>
      </c>
      <c r="AW310" s="152" t="s">
        <v>667</v>
      </c>
      <c r="AX310" s="152" t="s">
        <v>610</v>
      </c>
      <c r="AY310" s="147" t="s">
        <v>694</v>
      </c>
    </row>
    <row r="311" spans="2:51" s="6" customFormat="1" ht="15.75" customHeight="1">
      <c r="B311" s="153"/>
      <c r="D311" s="140" t="s">
        <v>704</v>
      </c>
      <c r="E311" s="154"/>
      <c r="F311" s="155" t="s">
        <v>706</v>
      </c>
      <c r="H311" s="156">
        <v>1.175</v>
      </c>
      <c r="L311" s="153"/>
      <c r="M311" s="157"/>
      <c r="T311" s="158"/>
      <c r="AT311" s="154" t="s">
        <v>704</v>
      </c>
      <c r="AU311" s="154" t="s">
        <v>618</v>
      </c>
      <c r="AV311" s="159" t="s">
        <v>700</v>
      </c>
      <c r="AW311" s="159" t="s">
        <v>667</v>
      </c>
      <c r="AX311" s="159" t="s">
        <v>561</v>
      </c>
      <c r="AY311" s="154" t="s">
        <v>694</v>
      </c>
    </row>
    <row r="312" spans="2:51" s="6" customFormat="1" ht="15.75" customHeight="1">
      <c r="B312" s="146"/>
      <c r="D312" s="140" t="s">
        <v>704</v>
      </c>
      <c r="F312" s="148" t="s">
        <v>293</v>
      </c>
      <c r="H312" s="149">
        <v>0.705</v>
      </c>
      <c r="L312" s="146"/>
      <c r="M312" s="150"/>
      <c r="T312" s="151"/>
      <c r="AT312" s="147" t="s">
        <v>704</v>
      </c>
      <c r="AU312" s="147" t="s">
        <v>618</v>
      </c>
      <c r="AV312" s="152" t="s">
        <v>618</v>
      </c>
      <c r="AW312" s="152" t="s">
        <v>610</v>
      </c>
      <c r="AX312" s="152" t="s">
        <v>561</v>
      </c>
      <c r="AY312" s="147" t="s">
        <v>694</v>
      </c>
    </row>
    <row r="313" spans="2:65" s="6" customFormat="1" ht="15.75" customHeight="1">
      <c r="B313" s="22"/>
      <c r="C313" s="125" t="s">
        <v>929</v>
      </c>
      <c r="D313" s="125" t="s">
        <v>696</v>
      </c>
      <c r="E313" s="126" t="s">
        <v>294</v>
      </c>
      <c r="F313" s="127" t="s">
        <v>295</v>
      </c>
      <c r="G313" s="128" t="s">
        <v>136</v>
      </c>
      <c r="H313" s="129">
        <v>0.083</v>
      </c>
      <c r="I313" s="130"/>
      <c r="J313" s="131">
        <f>ROUND($I$313*$H$313,2)</f>
        <v>0</v>
      </c>
      <c r="K313" s="127" t="s">
        <v>699</v>
      </c>
      <c r="L313" s="22"/>
      <c r="M313" s="132"/>
      <c r="N313" s="133" t="s">
        <v>581</v>
      </c>
      <c r="Q313" s="134">
        <v>0</v>
      </c>
      <c r="R313" s="134">
        <f>$Q$313*$H$313</f>
        <v>0</v>
      </c>
      <c r="S313" s="134">
        <v>0</v>
      </c>
      <c r="T313" s="135">
        <f>$S$313*$H$313</f>
        <v>0</v>
      </c>
      <c r="AR313" s="85" t="s">
        <v>700</v>
      </c>
      <c r="AT313" s="85" t="s">
        <v>696</v>
      </c>
      <c r="AU313" s="85" t="s">
        <v>618</v>
      </c>
      <c r="AY313" s="6" t="s">
        <v>694</v>
      </c>
      <c r="BE313" s="136">
        <f>IF($N$313="základní",$J$313,0)</f>
        <v>0</v>
      </c>
      <c r="BF313" s="136">
        <f>IF($N$313="snížená",$J$313,0)</f>
        <v>0</v>
      </c>
      <c r="BG313" s="136">
        <f>IF($N$313="zákl. přenesená",$J$313,0)</f>
        <v>0</v>
      </c>
      <c r="BH313" s="136">
        <f>IF($N$313="sníž. přenesená",$J$313,0)</f>
        <v>0</v>
      </c>
      <c r="BI313" s="136">
        <f>IF($N$313="nulová",$J$313,0)</f>
        <v>0</v>
      </c>
      <c r="BJ313" s="85" t="s">
        <v>561</v>
      </c>
      <c r="BK313" s="136">
        <f>ROUND($I$313*$H$313,2)</f>
        <v>0</v>
      </c>
      <c r="BL313" s="85" t="s">
        <v>700</v>
      </c>
      <c r="BM313" s="85" t="s">
        <v>296</v>
      </c>
    </row>
    <row r="314" spans="2:47" s="6" customFormat="1" ht="27" customHeight="1">
      <c r="B314" s="22"/>
      <c r="D314" s="137" t="s">
        <v>702</v>
      </c>
      <c r="F314" s="138" t="s">
        <v>297</v>
      </c>
      <c r="L314" s="22"/>
      <c r="M314" s="49"/>
      <c r="T314" s="50"/>
      <c r="AT314" s="6" t="s">
        <v>702</v>
      </c>
      <c r="AU314" s="6" t="s">
        <v>618</v>
      </c>
    </row>
    <row r="315" spans="2:51" s="6" customFormat="1" ht="15.75" customHeight="1">
      <c r="B315" s="139"/>
      <c r="D315" s="140" t="s">
        <v>704</v>
      </c>
      <c r="E315" s="141"/>
      <c r="F315" s="142" t="s">
        <v>298</v>
      </c>
      <c r="H315" s="141"/>
      <c r="L315" s="139"/>
      <c r="M315" s="143"/>
      <c r="T315" s="144"/>
      <c r="AT315" s="141" t="s">
        <v>704</v>
      </c>
      <c r="AU315" s="141" t="s">
        <v>618</v>
      </c>
      <c r="AV315" s="145" t="s">
        <v>561</v>
      </c>
      <c r="AW315" s="145" t="s">
        <v>667</v>
      </c>
      <c r="AX315" s="145" t="s">
        <v>610</v>
      </c>
      <c r="AY315" s="141" t="s">
        <v>694</v>
      </c>
    </row>
    <row r="316" spans="2:51" s="6" customFormat="1" ht="15.75" customHeight="1">
      <c r="B316" s="139"/>
      <c r="D316" s="140" t="s">
        <v>704</v>
      </c>
      <c r="E316" s="141"/>
      <c r="F316" s="142" t="s">
        <v>140</v>
      </c>
      <c r="H316" s="141"/>
      <c r="L316" s="139"/>
      <c r="M316" s="143"/>
      <c r="T316" s="144"/>
      <c r="AT316" s="141" t="s">
        <v>704</v>
      </c>
      <c r="AU316" s="141" t="s">
        <v>618</v>
      </c>
      <c r="AV316" s="145" t="s">
        <v>561</v>
      </c>
      <c r="AW316" s="145" t="s">
        <v>667</v>
      </c>
      <c r="AX316" s="145" t="s">
        <v>610</v>
      </c>
      <c r="AY316" s="141" t="s">
        <v>694</v>
      </c>
    </row>
    <row r="317" spans="2:51" s="6" customFormat="1" ht="15.75" customHeight="1">
      <c r="B317" s="146"/>
      <c r="D317" s="140" t="s">
        <v>704</v>
      </c>
      <c r="E317" s="147"/>
      <c r="F317" s="148" t="s">
        <v>299</v>
      </c>
      <c r="H317" s="149">
        <v>0.083</v>
      </c>
      <c r="L317" s="146"/>
      <c r="M317" s="150"/>
      <c r="T317" s="151"/>
      <c r="AT317" s="147" t="s">
        <v>704</v>
      </c>
      <c r="AU317" s="147" t="s">
        <v>618</v>
      </c>
      <c r="AV317" s="152" t="s">
        <v>618</v>
      </c>
      <c r="AW317" s="152" t="s">
        <v>667</v>
      </c>
      <c r="AX317" s="152" t="s">
        <v>610</v>
      </c>
      <c r="AY317" s="147" t="s">
        <v>694</v>
      </c>
    </row>
    <row r="318" spans="2:51" s="6" customFormat="1" ht="15.75" customHeight="1">
      <c r="B318" s="153"/>
      <c r="D318" s="140" t="s">
        <v>704</v>
      </c>
      <c r="E318" s="154"/>
      <c r="F318" s="155" t="s">
        <v>706</v>
      </c>
      <c r="H318" s="156">
        <v>0.083</v>
      </c>
      <c r="L318" s="153"/>
      <c r="M318" s="157"/>
      <c r="T318" s="158"/>
      <c r="AT318" s="154" t="s">
        <v>704</v>
      </c>
      <c r="AU318" s="154" t="s">
        <v>618</v>
      </c>
      <c r="AV318" s="159" t="s">
        <v>700</v>
      </c>
      <c r="AW318" s="159" t="s">
        <v>667</v>
      </c>
      <c r="AX318" s="159" t="s">
        <v>561</v>
      </c>
      <c r="AY318" s="154" t="s">
        <v>694</v>
      </c>
    </row>
    <row r="319" spans="2:65" s="6" customFormat="1" ht="15.75" customHeight="1">
      <c r="B319" s="22"/>
      <c r="C319" s="125" t="s">
        <v>937</v>
      </c>
      <c r="D319" s="125" t="s">
        <v>696</v>
      </c>
      <c r="E319" s="126" t="s">
        <v>300</v>
      </c>
      <c r="F319" s="127" t="s">
        <v>301</v>
      </c>
      <c r="G319" s="128" t="s">
        <v>767</v>
      </c>
      <c r="H319" s="129">
        <v>5.5</v>
      </c>
      <c r="I319" s="130"/>
      <c r="J319" s="131">
        <f>ROUND($I$319*$H$319,2)</f>
        <v>0</v>
      </c>
      <c r="K319" s="127" t="s">
        <v>699</v>
      </c>
      <c r="L319" s="22"/>
      <c r="M319" s="132"/>
      <c r="N319" s="133" t="s">
        <v>581</v>
      </c>
      <c r="Q319" s="134">
        <v>0</v>
      </c>
      <c r="R319" s="134">
        <f>$Q$319*$H$319</f>
        <v>0</v>
      </c>
      <c r="S319" s="134">
        <v>0</v>
      </c>
      <c r="T319" s="135">
        <f>$S$319*$H$319</f>
        <v>0</v>
      </c>
      <c r="AR319" s="85" t="s">
        <v>700</v>
      </c>
      <c r="AT319" s="85" t="s">
        <v>696</v>
      </c>
      <c r="AU319" s="85" t="s">
        <v>618</v>
      </c>
      <c r="AY319" s="6" t="s">
        <v>694</v>
      </c>
      <c r="BE319" s="136">
        <f>IF($N$319="základní",$J$319,0)</f>
        <v>0</v>
      </c>
      <c r="BF319" s="136">
        <f>IF($N$319="snížená",$J$319,0)</f>
        <v>0</v>
      </c>
      <c r="BG319" s="136">
        <f>IF($N$319="zákl. přenesená",$J$319,0)</f>
        <v>0</v>
      </c>
      <c r="BH319" s="136">
        <f>IF($N$319="sníž. přenesená",$J$319,0)</f>
        <v>0</v>
      </c>
      <c r="BI319" s="136">
        <f>IF($N$319="nulová",$J$319,0)</f>
        <v>0</v>
      </c>
      <c r="BJ319" s="85" t="s">
        <v>561</v>
      </c>
      <c r="BK319" s="136">
        <f>ROUND($I$319*$H$319,2)</f>
        <v>0</v>
      </c>
      <c r="BL319" s="85" t="s">
        <v>700</v>
      </c>
      <c r="BM319" s="85" t="s">
        <v>302</v>
      </c>
    </row>
    <row r="320" spans="2:47" s="6" customFormat="1" ht="16.5" customHeight="1">
      <c r="B320" s="22"/>
      <c r="D320" s="137" t="s">
        <v>702</v>
      </c>
      <c r="F320" s="138" t="s">
        <v>303</v>
      </c>
      <c r="L320" s="22"/>
      <c r="M320" s="49"/>
      <c r="T320" s="50"/>
      <c r="AT320" s="6" t="s">
        <v>702</v>
      </c>
      <c r="AU320" s="6" t="s">
        <v>618</v>
      </c>
    </row>
    <row r="321" spans="2:51" s="6" customFormat="1" ht="15.75" customHeight="1">
      <c r="B321" s="139"/>
      <c r="D321" s="140" t="s">
        <v>704</v>
      </c>
      <c r="E321" s="141"/>
      <c r="F321" s="142" t="s">
        <v>140</v>
      </c>
      <c r="H321" s="141"/>
      <c r="L321" s="139"/>
      <c r="M321" s="143"/>
      <c r="T321" s="144"/>
      <c r="AT321" s="141" t="s">
        <v>704</v>
      </c>
      <c r="AU321" s="141" t="s">
        <v>618</v>
      </c>
      <c r="AV321" s="145" t="s">
        <v>561</v>
      </c>
      <c r="AW321" s="145" t="s">
        <v>667</v>
      </c>
      <c r="AX321" s="145" t="s">
        <v>610</v>
      </c>
      <c r="AY321" s="141" t="s">
        <v>694</v>
      </c>
    </row>
    <row r="322" spans="2:51" s="6" customFormat="1" ht="15.75" customHeight="1">
      <c r="B322" s="139"/>
      <c r="D322" s="140" t="s">
        <v>704</v>
      </c>
      <c r="E322" s="141"/>
      <c r="F322" s="142" t="s">
        <v>304</v>
      </c>
      <c r="H322" s="141"/>
      <c r="L322" s="139"/>
      <c r="M322" s="143"/>
      <c r="T322" s="144"/>
      <c r="AT322" s="141" t="s">
        <v>704</v>
      </c>
      <c r="AU322" s="141" t="s">
        <v>618</v>
      </c>
      <c r="AV322" s="145" t="s">
        <v>561</v>
      </c>
      <c r="AW322" s="145" t="s">
        <v>667</v>
      </c>
      <c r="AX322" s="145" t="s">
        <v>610</v>
      </c>
      <c r="AY322" s="141" t="s">
        <v>694</v>
      </c>
    </row>
    <row r="323" spans="2:51" s="6" customFormat="1" ht="15.75" customHeight="1">
      <c r="B323" s="146"/>
      <c r="D323" s="140" t="s">
        <v>704</v>
      </c>
      <c r="E323" s="147"/>
      <c r="F323" s="148" t="s">
        <v>305</v>
      </c>
      <c r="H323" s="149">
        <v>0.125</v>
      </c>
      <c r="L323" s="146"/>
      <c r="M323" s="150"/>
      <c r="T323" s="151"/>
      <c r="AT323" s="147" t="s">
        <v>704</v>
      </c>
      <c r="AU323" s="147" t="s">
        <v>618</v>
      </c>
      <c r="AV323" s="152" t="s">
        <v>618</v>
      </c>
      <c r="AW323" s="152" t="s">
        <v>667</v>
      </c>
      <c r="AX323" s="152" t="s">
        <v>610</v>
      </c>
      <c r="AY323" s="147" t="s">
        <v>694</v>
      </c>
    </row>
    <row r="324" spans="2:51" s="6" customFormat="1" ht="15.75" customHeight="1">
      <c r="B324" s="139"/>
      <c r="D324" s="140" t="s">
        <v>704</v>
      </c>
      <c r="E324" s="141"/>
      <c r="F324" s="142" t="s">
        <v>220</v>
      </c>
      <c r="H324" s="141"/>
      <c r="L324" s="139"/>
      <c r="M324" s="143"/>
      <c r="T324" s="144"/>
      <c r="AT324" s="141" t="s">
        <v>704</v>
      </c>
      <c r="AU324" s="141" t="s">
        <v>618</v>
      </c>
      <c r="AV324" s="145" t="s">
        <v>561</v>
      </c>
      <c r="AW324" s="145" t="s">
        <v>667</v>
      </c>
      <c r="AX324" s="145" t="s">
        <v>610</v>
      </c>
      <c r="AY324" s="141" t="s">
        <v>694</v>
      </c>
    </row>
    <row r="325" spans="2:51" s="6" customFormat="1" ht="15.75" customHeight="1">
      <c r="B325" s="146"/>
      <c r="D325" s="140" t="s">
        <v>704</v>
      </c>
      <c r="E325" s="147"/>
      <c r="F325" s="148" t="s">
        <v>306</v>
      </c>
      <c r="H325" s="149">
        <v>5.375</v>
      </c>
      <c r="L325" s="146"/>
      <c r="M325" s="150"/>
      <c r="T325" s="151"/>
      <c r="AT325" s="147" t="s">
        <v>704</v>
      </c>
      <c r="AU325" s="147" t="s">
        <v>618</v>
      </c>
      <c r="AV325" s="152" t="s">
        <v>618</v>
      </c>
      <c r="AW325" s="152" t="s">
        <v>667</v>
      </c>
      <c r="AX325" s="152" t="s">
        <v>610</v>
      </c>
      <c r="AY325" s="147" t="s">
        <v>694</v>
      </c>
    </row>
    <row r="326" spans="2:51" s="6" customFormat="1" ht="15.75" customHeight="1">
      <c r="B326" s="153"/>
      <c r="D326" s="140" t="s">
        <v>704</v>
      </c>
      <c r="E326" s="154"/>
      <c r="F326" s="155" t="s">
        <v>706</v>
      </c>
      <c r="H326" s="156">
        <v>5.5</v>
      </c>
      <c r="L326" s="153"/>
      <c r="M326" s="157"/>
      <c r="T326" s="158"/>
      <c r="AT326" s="154" t="s">
        <v>704</v>
      </c>
      <c r="AU326" s="154" t="s">
        <v>618</v>
      </c>
      <c r="AV326" s="159" t="s">
        <v>700</v>
      </c>
      <c r="AW326" s="159" t="s">
        <v>667</v>
      </c>
      <c r="AX326" s="159" t="s">
        <v>561</v>
      </c>
      <c r="AY326" s="154" t="s">
        <v>694</v>
      </c>
    </row>
    <row r="327" spans="2:65" s="6" customFormat="1" ht="15.75" customHeight="1">
      <c r="B327" s="22"/>
      <c r="C327" s="125" t="s">
        <v>944</v>
      </c>
      <c r="D327" s="125" t="s">
        <v>696</v>
      </c>
      <c r="E327" s="126" t="s">
        <v>307</v>
      </c>
      <c r="F327" s="127" t="s">
        <v>308</v>
      </c>
      <c r="G327" s="128" t="s">
        <v>767</v>
      </c>
      <c r="H327" s="129">
        <v>1.664</v>
      </c>
      <c r="I327" s="130"/>
      <c r="J327" s="131">
        <f>ROUND($I$327*$H$327,2)</f>
        <v>0</v>
      </c>
      <c r="K327" s="127" t="s">
        <v>699</v>
      </c>
      <c r="L327" s="22"/>
      <c r="M327" s="132"/>
      <c r="N327" s="133" t="s">
        <v>581</v>
      </c>
      <c r="Q327" s="134">
        <v>0</v>
      </c>
      <c r="R327" s="134">
        <f>$Q$327*$H$327</f>
        <v>0</v>
      </c>
      <c r="S327" s="134">
        <v>0</v>
      </c>
      <c r="T327" s="135">
        <f>$S$327*$H$327</f>
        <v>0</v>
      </c>
      <c r="AR327" s="85" t="s">
        <v>700</v>
      </c>
      <c r="AT327" s="85" t="s">
        <v>696</v>
      </c>
      <c r="AU327" s="85" t="s">
        <v>618</v>
      </c>
      <c r="AY327" s="6" t="s">
        <v>694</v>
      </c>
      <c r="BE327" s="136">
        <f>IF($N$327="základní",$J$327,0)</f>
        <v>0</v>
      </c>
      <c r="BF327" s="136">
        <f>IF($N$327="snížená",$J$327,0)</f>
        <v>0</v>
      </c>
      <c r="BG327" s="136">
        <f>IF($N$327="zákl. přenesená",$J$327,0)</f>
        <v>0</v>
      </c>
      <c r="BH327" s="136">
        <f>IF($N$327="sníž. přenesená",$J$327,0)</f>
        <v>0</v>
      </c>
      <c r="BI327" s="136">
        <f>IF($N$327="nulová",$J$327,0)</f>
        <v>0</v>
      </c>
      <c r="BJ327" s="85" t="s">
        <v>561</v>
      </c>
      <c r="BK327" s="136">
        <f>ROUND($I$327*$H$327,2)</f>
        <v>0</v>
      </c>
      <c r="BL327" s="85" t="s">
        <v>700</v>
      </c>
      <c r="BM327" s="85" t="s">
        <v>309</v>
      </c>
    </row>
    <row r="328" spans="2:47" s="6" customFormat="1" ht="16.5" customHeight="1">
      <c r="B328" s="22"/>
      <c r="D328" s="137" t="s">
        <v>702</v>
      </c>
      <c r="F328" s="138" t="s">
        <v>310</v>
      </c>
      <c r="L328" s="22"/>
      <c r="M328" s="49"/>
      <c r="T328" s="50"/>
      <c r="AT328" s="6" t="s">
        <v>702</v>
      </c>
      <c r="AU328" s="6" t="s">
        <v>618</v>
      </c>
    </row>
    <row r="329" spans="2:51" s="6" customFormat="1" ht="15.75" customHeight="1">
      <c r="B329" s="139"/>
      <c r="D329" s="140" t="s">
        <v>704</v>
      </c>
      <c r="E329" s="141"/>
      <c r="F329" s="142" t="s">
        <v>311</v>
      </c>
      <c r="H329" s="141"/>
      <c r="L329" s="139"/>
      <c r="M329" s="143"/>
      <c r="T329" s="144"/>
      <c r="AT329" s="141" t="s">
        <v>704</v>
      </c>
      <c r="AU329" s="141" t="s">
        <v>618</v>
      </c>
      <c r="AV329" s="145" t="s">
        <v>561</v>
      </c>
      <c r="AW329" s="145" t="s">
        <v>667</v>
      </c>
      <c r="AX329" s="145" t="s">
        <v>610</v>
      </c>
      <c r="AY329" s="141" t="s">
        <v>694</v>
      </c>
    </row>
    <row r="330" spans="2:51" s="6" customFormat="1" ht="15.75" customHeight="1">
      <c r="B330" s="139"/>
      <c r="D330" s="140" t="s">
        <v>704</v>
      </c>
      <c r="E330" s="141"/>
      <c r="F330" s="142" t="s">
        <v>140</v>
      </c>
      <c r="H330" s="141"/>
      <c r="L330" s="139"/>
      <c r="M330" s="143"/>
      <c r="T330" s="144"/>
      <c r="AT330" s="141" t="s">
        <v>704</v>
      </c>
      <c r="AU330" s="141" t="s">
        <v>618</v>
      </c>
      <c r="AV330" s="145" t="s">
        <v>561</v>
      </c>
      <c r="AW330" s="145" t="s">
        <v>667</v>
      </c>
      <c r="AX330" s="145" t="s">
        <v>610</v>
      </c>
      <c r="AY330" s="141" t="s">
        <v>694</v>
      </c>
    </row>
    <row r="331" spans="2:51" s="6" customFormat="1" ht="15.75" customHeight="1">
      <c r="B331" s="146"/>
      <c r="D331" s="140" t="s">
        <v>704</v>
      </c>
      <c r="E331" s="147"/>
      <c r="F331" s="148" t="s">
        <v>312</v>
      </c>
      <c r="H331" s="149">
        <v>1.664</v>
      </c>
      <c r="L331" s="146"/>
      <c r="M331" s="150"/>
      <c r="T331" s="151"/>
      <c r="AT331" s="147" t="s">
        <v>704</v>
      </c>
      <c r="AU331" s="147" t="s">
        <v>618</v>
      </c>
      <c r="AV331" s="152" t="s">
        <v>618</v>
      </c>
      <c r="AW331" s="152" t="s">
        <v>667</v>
      </c>
      <c r="AX331" s="152" t="s">
        <v>610</v>
      </c>
      <c r="AY331" s="147" t="s">
        <v>694</v>
      </c>
    </row>
    <row r="332" spans="2:51" s="6" customFormat="1" ht="15.75" customHeight="1">
      <c r="B332" s="153"/>
      <c r="D332" s="140" t="s">
        <v>704</v>
      </c>
      <c r="E332" s="154"/>
      <c r="F332" s="155" t="s">
        <v>706</v>
      </c>
      <c r="H332" s="156">
        <v>1.664</v>
      </c>
      <c r="L332" s="153"/>
      <c r="M332" s="157"/>
      <c r="T332" s="158"/>
      <c r="AT332" s="154" t="s">
        <v>704</v>
      </c>
      <c r="AU332" s="154" t="s">
        <v>618</v>
      </c>
      <c r="AV332" s="159" t="s">
        <v>700</v>
      </c>
      <c r="AW332" s="159" t="s">
        <v>667</v>
      </c>
      <c r="AX332" s="159" t="s">
        <v>561</v>
      </c>
      <c r="AY332" s="154" t="s">
        <v>694</v>
      </c>
    </row>
    <row r="333" spans="2:65" s="6" customFormat="1" ht="15.75" customHeight="1">
      <c r="B333" s="22"/>
      <c r="C333" s="125" t="s">
        <v>950</v>
      </c>
      <c r="D333" s="125" t="s">
        <v>696</v>
      </c>
      <c r="E333" s="126" t="s">
        <v>313</v>
      </c>
      <c r="F333" s="127" t="s">
        <v>314</v>
      </c>
      <c r="G333" s="128" t="s">
        <v>767</v>
      </c>
      <c r="H333" s="129">
        <v>7.164</v>
      </c>
      <c r="I333" s="130"/>
      <c r="J333" s="131">
        <f>ROUND($I$333*$H$333,2)</f>
        <v>0</v>
      </c>
      <c r="K333" s="127" t="s">
        <v>699</v>
      </c>
      <c r="L333" s="22"/>
      <c r="M333" s="132"/>
      <c r="N333" s="133" t="s">
        <v>581</v>
      </c>
      <c r="Q333" s="134">
        <v>0</v>
      </c>
      <c r="R333" s="134">
        <f>$Q$333*$H$333</f>
        <v>0</v>
      </c>
      <c r="S333" s="134">
        <v>0</v>
      </c>
      <c r="T333" s="135">
        <f>$S$333*$H$333</f>
        <v>0</v>
      </c>
      <c r="AR333" s="85" t="s">
        <v>700</v>
      </c>
      <c r="AT333" s="85" t="s">
        <v>696</v>
      </c>
      <c r="AU333" s="85" t="s">
        <v>618</v>
      </c>
      <c r="AY333" s="6" t="s">
        <v>694</v>
      </c>
      <c r="BE333" s="136">
        <f>IF($N$333="základní",$J$333,0)</f>
        <v>0</v>
      </c>
      <c r="BF333" s="136">
        <f>IF($N$333="snížená",$J$333,0)</f>
        <v>0</v>
      </c>
      <c r="BG333" s="136">
        <f>IF($N$333="zákl. přenesená",$J$333,0)</f>
        <v>0</v>
      </c>
      <c r="BH333" s="136">
        <f>IF($N$333="sníž. přenesená",$J$333,0)</f>
        <v>0</v>
      </c>
      <c r="BI333" s="136">
        <f>IF($N$333="nulová",$J$333,0)</f>
        <v>0</v>
      </c>
      <c r="BJ333" s="85" t="s">
        <v>561</v>
      </c>
      <c r="BK333" s="136">
        <f>ROUND($I$333*$H$333,2)</f>
        <v>0</v>
      </c>
      <c r="BL333" s="85" t="s">
        <v>700</v>
      </c>
      <c r="BM333" s="85" t="s">
        <v>315</v>
      </c>
    </row>
    <row r="334" spans="2:47" s="6" customFormat="1" ht="16.5" customHeight="1">
      <c r="B334" s="22"/>
      <c r="D334" s="137" t="s">
        <v>702</v>
      </c>
      <c r="F334" s="138" t="s">
        <v>316</v>
      </c>
      <c r="L334" s="22"/>
      <c r="M334" s="49"/>
      <c r="T334" s="50"/>
      <c r="AT334" s="6" t="s">
        <v>702</v>
      </c>
      <c r="AU334" s="6" t="s">
        <v>618</v>
      </c>
    </row>
    <row r="335" spans="2:51" s="6" customFormat="1" ht="15.75" customHeight="1">
      <c r="B335" s="139"/>
      <c r="D335" s="140" t="s">
        <v>704</v>
      </c>
      <c r="E335" s="141"/>
      <c r="F335" s="142" t="s">
        <v>140</v>
      </c>
      <c r="H335" s="141"/>
      <c r="L335" s="139"/>
      <c r="M335" s="143"/>
      <c r="T335" s="144"/>
      <c r="AT335" s="141" t="s">
        <v>704</v>
      </c>
      <c r="AU335" s="141" t="s">
        <v>618</v>
      </c>
      <c r="AV335" s="145" t="s">
        <v>561</v>
      </c>
      <c r="AW335" s="145" t="s">
        <v>667</v>
      </c>
      <c r="AX335" s="145" t="s">
        <v>610</v>
      </c>
      <c r="AY335" s="141" t="s">
        <v>694</v>
      </c>
    </row>
    <row r="336" spans="2:51" s="6" customFormat="1" ht="15.75" customHeight="1">
      <c r="B336" s="139"/>
      <c r="D336" s="140" t="s">
        <v>704</v>
      </c>
      <c r="E336" s="141"/>
      <c r="F336" s="142" t="s">
        <v>304</v>
      </c>
      <c r="H336" s="141"/>
      <c r="L336" s="139"/>
      <c r="M336" s="143"/>
      <c r="T336" s="144"/>
      <c r="AT336" s="141" t="s">
        <v>704</v>
      </c>
      <c r="AU336" s="141" t="s">
        <v>618</v>
      </c>
      <c r="AV336" s="145" t="s">
        <v>561</v>
      </c>
      <c r="AW336" s="145" t="s">
        <v>667</v>
      </c>
      <c r="AX336" s="145" t="s">
        <v>610</v>
      </c>
      <c r="AY336" s="141" t="s">
        <v>694</v>
      </c>
    </row>
    <row r="337" spans="2:51" s="6" customFormat="1" ht="15.75" customHeight="1">
      <c r="B337" s="146"/>
      <c r="D337" s="140" t="s">
        <v>704</v>
      </c>
      <c r="E337" s="147"/>
      <c r="F337" s="148" t="s">
        <v>305</v>
      </c>
      <c r="H337" s="149">
        <v>0.125</v>
      </c>
      <c r="L337" s="146"/>
      <c r="M337" s="150"/>
      <c r="T337" s="151"/>
      <c r="AT337" s="147" t="s">
        <v>704</v>
      </c>
      <c r="AU337" s="147" t="s">
        <v>618</v>
      </c>
      <c r="AV337" s="152" t="s">
        <v>618</v>
      </c>
      <c r="AW337" s="152" t="s">
        <v>667</v>
      </c>
      <c r="AX337" s="152" t="s">
        <v>610</v>
      </c>
      <c r="AY337" s="147" t="s">
        <v>694</v>
      </c>
    </row>
    <row r="338" spans="2:51" s="6" customFormat="1" ht="15.75" customHeight="1">
      <c r="B338" s="139"/>
      <c r="D338" s="140" t="s">
        <v>704</v>
      </c>
      <c r="E338" s="141"/>
      <c r="F338" s="142" t="s">
        <v>220</v>
      </c>
      <c r="H338" s="141"/>
      <c r="L338" s="139"/>
      <c r="M338" s="143"/>
      <c r="T338" s="144"/>
      <c r="AT338" s="141" t="s">
        <v>704</v>
      </c>
      <c r="AU338" s="141" t="s">
        <v>618</v>
      </c>
      <c r="AV338" s="145" t="s">
        <v>561</v>
      </c>
      <c r="AW338" s="145" t="s">
        <v>667</v>
      </c>
      <c r="AX338" s="145" t="s">
        <v>610</v>
      </c>
      <c r="AY338" s="141" t="s">
        <v>694</v>
      </c>
    </row>
    <row r="339" spans="2:51" s="6" customFormat="1" ht="15.75" customHeight="1">
      <c r="B339" s="146"/>
      <c r="D339" s="140" t="s">
        <v>704</v>
      </c>
      <c r="E339" s="147"/>
      <c r="F339" s="148" t="s">
        <v>306</v>
      </c>
      <c r="H339" s="149">
        <v>5.375</v>
      </c>
      <c r="L339" s="146"/>
      <c r="M339" s="150"/>
      <c r="T339" s="151"/>
      <c r="AT339" s="147" t="s">
        <v>704</v>
      </c>
      <c r="AU339" s="147" t="s">
        <v>618</v>
      </c>
      <c r="AV339" s="152" t="s">
        <v>618</v>
      </c>
      <c r="AW339" s="152" t="s">
        <v>667</v>
      </c>
      <c r="AX339" s="152" t="s">
        <v>610</v>
      </c>
      <c r="AY339" s="147" t="s">
        <v>694</v>
      </c>
    </row>
    <row r="340" spans="2:51" s="6" customFormat="1" ht="15.75" customHeight="1">
      <c r="B340" s="139"/>
      <c r="D340" s="140" t="s">
        <v>704</v>
      </c>
      <c r="E340" s="141"/>
      <c r="F340" s="142" t="s">
        <v>311</v>
      </c>
      <c r="H340" s="141"/>
      <c r="L340" s="139"/>
      <c r="M340" s="143"/>
      <c r="T340" s="144"/>
      <c r="AT340" s="141" t="s">
        <v>704</v>
      </c>
      <c r="AU340" s="141" t="s">
        <v>618</v>
      </c>
      <c r="AV340" s="145" t="s">
        <v>561</v>
      </c>
      <c r="AW340" s="145" t="s">
        <v>667</v>
      </c>
      <c r="AX340" s="145" t="s">
        <v>610</v>
      </c>
      <c r="AY340" s="141" t="s">
        <v>694</v>
      </c>
    </row>
    <row r="341" spans="2:51" s="6" customFormat="1" ht="15.75" customHeight="1">
      <c r="B341" s="139"/>
      <c r="D341" s="140" t="s">
        <v>704</v>
      </c>
      <c r="E341" s="141"/>
      <c r="F341" s="142" t="s">
        <v>140</v>
      </c>
      <c r="H341" s="141"/>
      <c r="L341" s="139"/>
      <c r="M341" s="143"/>
      <c r="T341" s="144"/>
      <c r="AT341" s="141" t="s">
        <v>704</v>
      </c>
      <c r="AU341" s="141" t="s">
        <v>618</v>
      </c>
      <c r="AV341" s="145" t="s">
        <v>561</v>
      </c>
      <c r="AW341" s="145" t="s">
        <v>667</v>
      </c>
      <c r="AX341" s="145" t="s">
        <v>610</v>
      </c>
      <c r="AY341" s="141" t="s">
        <v>694</v>
      </c>
    </row>
    <row r="342" spans="2:51" s="6" customFormat="1" ht="15.75" customHeight="1">
      <c r="B342" s="146"/>
      <c r="D342" s="140" t="s">
        <v>704</v>
      </c>
      <c r="E342" s="147"/>
      <c r="F342" s="148" t="s">
        <v>312</v>
      </c>
      <c r="H342" s="149">
        <v>1.664</v>
      </c>
      <c r="L342" s="146"/>
      <c r="M342" s="150"/>
      <c r="T342" s="151"/>
      <c r="AT342" s="147" t="s">
        <v>704</v>
      </c>
      <c r="AU342" s="147" t="s">
        <v>618</v>
      </c>
      <c r="AV342" s="152" t="s">
        <v>618</v>
      </c>
      <c r="AW342" s="152" t="s">
        <v>667</v>
      </c>
      <c r="AX342" s="152" t="s">
        <v>610</v>
      </c>
      <c r="AY342" s="147" t="s">
        <v>694</v>
      </c>
    </row>
    <row r="343" spans="2:51" s="6" customFormat="1" ht="15.75" customHeight="1">
      <c r="B343" s="153"/>
      <c r="D343" s="140" t="s">
        <v>704</v>
      </c>
      <c r="E343" s="154"/>
      <c r="F343" s="155" t="s">
        <v>706</v>
      </c>
      <c r="H343" s="156">
        <v>7.164</v>
      </c>
      <c r="L343" s="153"/>
      <c r="M343" s="157"/>
      <c r="T343" s="158"/>
      <c r="AT343" s="154" t="s">
        <v>704</v>
      </c>
      <c r="AU343" s="154" t="s">
        <v>618</v>
      </c>
      <c r="AV343" s="159" t="s">
        <v>700</v>
      </c>
      <c r="AW343" s="159" t="s">
        <v>667</v>
      </c>
      <c r="AX343" s="159" t="s">
        <v>561</v>
      </c>
      <c r="AY343" s="154" t="s">
        <v>694</v>
      </c>
    </row>
    <row r="344" spans="2:65" s="6" customFormat="1" ht="15.75" customHeight="1">
      <c r="B344" s="22"/>
      <c r="C344" s="125" t="s">
        <v>956</v>
      </c>
      <c r="D344" s="125" t="s">
        <v>696</v>
      </c>
      <c r="E344" s="126" t="s">
        <v>317</v>
      </c>
      <c r="F344" s="127" t="s">
        <v>318</v>
      </c>
      <c r="G344" s="128" t="s">
        <v>767</v>
      </c>
      <c r="H344" s="129">
        <v>28.656</v>
      </c>
      <c r="I344" s="130"/>
      <c r="J344" s="131">
        <f>ROUND($I$344*$H$344,2)</f>
        <v>0</v>
      </c>
      <c r="K344" s="127" t="s">
        <v>699</v>
      </c>
      <c r="L344" s="22"/>
      <c r="M344" s="132"/>
      <c r="N344" s="133" t="s">
        <v>581</v>
      </c>
      <c r="Q344" s="134">
        <v>0</v>
      </c>
      <c r="R344" s="134">
        <f>$Q$344*$H$344</f>
        <v>0</v>
      </c>
      <c r="S344" s="134">
        <v>0</v>
      </c>
      <c r="T344" s="135">
        <f>$S$344*$H$344</f>
        <v>0</v>
      </c>
      <c r="AR344" s="85" t="s">
        <v>700</v>
      </c>
      <c r="AT344" s="85" t="s">
        <v>696</v>
      </c>
      <c r="AU344" s="85" t="s">
        <v>618</v>
      </c>
      <c r="AY344" s="6" t="s">
        <v>694</v>
      </c>
      <c r="BE344" s="136">
        <f>IF($N$344="základní",$J$344,0)</f>
        <v>0</v>
      </c>
      <c r="BF344" s="136">
        <f>IF($N$344="snížená",$J$344,0)</f>
        <v>0</v>
      </c>
      <c r="BG344" s="136">
        <f>IF($N$344="zákl. přenesená",$J$344,0)</f>
        <v>0</v>
      </c>
      <c r="BH344" s="136">
        <f>IF($N$344="sníž. přenesená",$J$344,0)</f>
        <v>0</v>
      </c>
      <c r="BI344" s="136">
        <f>IF($N$344="nulová",$J$344,0)</f>
        <v>0</v>
      </c>
      <c r="BJ344" s="85" t="s">
        <v>561</v>
      </c>
      <c r="BK344" s="136">
        <f>ROUND($I$344*$H$344,2)</f>
        <v>0</v>
      </c>
      <c r="BL344" s="85" t="s">
        <v>700</v>
      </c>
      <c r="BM344" s="85" t="s">
        <v>319</v>
      </c>
    </row>
    <row r="345" spans="2:47" s="6" customFormat="1" ht="16.5" customHeight="1">
      <c r="B345" s="22"/>
      <c r="D345" s="137" t="s">
        <v>702</v>
      </c>
      <c r="F345" s="138" t="s">
        <v>320</v>
      </c>
      <c r="L345" s="22"/>
      <c r="M345" s="49"/>
      <c r="T345" s="50"/>
      <c r="AT345" s="6" t="s">
        <v>702</v>
      </c>
      <c r="AU345" s="6" t="s">
        <v>618</v>
      </c>
    </row>
    <row r="346" spans="2:51" s="6" customFormat="1" ht="15.75" customHeight="1">
      <c r="B346" s="146"/>
      <c r="D346" s="140" t="s">
        <v>704</v>
      </c>
      <c r="F346" s="148" t="s">
        <v>321</v>
      </c>
      <c r="H346" s="149">
        <v>28.656</v>
      </c>
      <c r="L346" s="146"/>
      <c r="M346" s="150"/>
      <c r="T346" s="151"/>
      <c r="AT346" s="147" t="s">
        <v>704</v>
      </c>
      <c r="AU346" s="147" t="s">
        <v>618</v>
      </c>
      <c r="AV346" s="152" t="s">
        <v>618</v>
      </c>
      <c r="AW346" s="152" t="s">
        <v>610</v>
      </c>
      <c r="AX346" s="152" t="s">
        <v>561</v>
      </c>
      <c r="AY346" s="147" t="s">
        <v>694</v>
      </c>
    </row>
    <row r="347" spans="2:63" s="114" customFormat="1" ht="30.75" customHeight="1">
      <c r="B347" s="115"/>
      <c r="D347" s="116" t="s">
        <v>609</v>
      </c>
      <c r="E347" s="123" t="s">
        <v>752</v>
      </c>
      <c r="F347" s="123" t="s">
        <v>936</v>
      </c>
      <c r="J347" s="124">
        <f>$BK$347</f>
        <v>0</v>
      </c>
      <c r="L347" s="115"/>
      <c r="M347" s="119"/>
      <c r="P347" s="120">
        <f>$P$348</f>
        <v>0</v>
      </c>
      <c r="R347" s="120">
        <f>$R$348</f>
        <v>0</v>
      </c>
      <c r="T347" s="121">
        <f>$T$348</f>
        <v>0</v>
      </c>
      <c r="AR347" s="116" t="s">
        <v>561</v>
      </c>
      <c r="AT347" s="116" t="s">
        <v>609</v>
      </c>
      <c r="AU347" s="116" t="s">
        <v>561</v>
      </c>
      <c r="AY347" s="116" t="s">
        <v>694</v>
      </c>
      <c r="BK347" s="122">
        <f>$BK$348</f>
        <v>0</v>
      </c>
    </row>
    <row r="348" spans="2:63" s="114" customFormat="1" ht="15.75" customHeight="1">
      <c r="B348" s="115"/>
      <c r="D348" s="116" t="s">
        <v>609</v>
      </c>
      <c r="E348" s="123" t="s">
        <v>65</v>
      </c>
      <c r="F348" s="123" t="s">
        <v>66</v>
      </c>
      <c r="J348" s="124">
        <f>$BK$348</f>
        <v>0</v>
      </c>
      <c r="L348" s="115"/>
      <c r="M348" s="119"/>
      <c r="P348" s="120">
        <f>SUM($P$349:$P$350)</f>
        <v>0</v>
      </c>
      <c r="R348" s="120">
        <f>SUM($R$349:$R$350)</f>
        <v>0</v>
      </c>
      <c r="T348" s="121">
        <f>SUM($T$349:$T$350)</f>
        <v>0</v>
      </c>
      <c r="AR348" s="116" t="s">
        <v>561</v>
      </c>
      <c r="AT348" s="116" t="s">
        <v>609</v>
      </c>
      <c r="AU348" s="116" t="s">
        <v>618</v>
      </c>
      <c r="AY348" s="116" t="s">
        <v>694</v>
      </c>
      <c r="BK348" s="122">
        <f>SUM($BK$349:$BK$350)</f>
        <v>0</v>
      </c>
    </row>
    <row r="349" spans="2:65" s="6" customFormat="1" ht="15.75" customHeight="1">
      <c r="B349" s="22"/>
      <c r="C349" s="125" t="s">
        <v>961</v>
      </c>
      <c r="D349" s="125" t="s">
        <v>696</v>
      </c>
      <c r="E349" s="126" t="s">
        <v>322</v>
      </c>
      <c r="F349" s="127" t="s">
        <v>323</v>
      </c>
      <c r="G349" s="128" t="s">
        <v>801</v>
      </c>
      <c r="H349" s="129">
        <v>33.641</v>
      </c>
      <c r="I349" s="130"/>
      <c r="J349" s="131">
        <f>ROUND($I$349*$H$349,2)</f>
        <v>0</v>
      </c>
      <c r="K349" s="127" t="s">
        <v>699</v>
      </c>
      <c r="L349" s="22"/>
      <c r="M349" s="132"/>
      <c r="N349" s="133" t="s">
        <v>581</v>
      </c>
      <c r="Q349" s="134">
        <v>0</v>
      </c>
      <c r="R349" s="134">
        <f>$Q$349*$H$349</f>
        <v>0</v>
      </c>
      <c r="S349" s="134">
        <v>0</v>
      </c>
      <c r="T349" s="135">
        <f>$S$349*$H$349</f>
        <v>0</v>
      </c>
      <c r="AR349" s="85" t="s">
        <v>700</v>
      </c>
      <c r="AT349" s="85" t="s">
        <v>696</v>
      </c>
      <c r="AU349" s="85" t="s">
        <v>641</v>
      </c>
      <c r="AY349" s="6" t="s">
        <v>694</v>
      </c>
      <c r="BE349" s="136">
        <f>IF($N$349="základní",$J$349,0)</f>
        <v>0</v>
      </c>
      <c r="BF349" s="136">
        <f>IF($N$349="snížená",$J$349,0)</f>
        <v>0</v>
      </c>
      <c r="BG349" s="136">
        <f>IF($N$349="zákl. přenesená",$J$349,0)</f>
        <v>0</v>
      </c>
      <c r="BH349" s="136">
        <f>IF($N$349="sníž. přenesená",$J$349,0)</f>
        <v>0</v>
      </c>
      <c r="BI349" s="136">
        <f>IF($N$349="nulová",$J$349,0)</f>
        <v>0</v>
      </c>
      <c r="BJ349" s="85" t="s">
        <v>561</v>
      </c>
      <c r="BK349" s="136">
        <f>ROUND($I$349*$H$349,2)</f>
        <v>0</v>
      </c>
      <c r="BL349" s="85" t="s">
        <v>700</v>
      </c>
      <c r="BM349" s="85" t="s">
        <v>324</v>
      </c>
    </row>
    <row r="350" spans="2:47" s="6" customFormat="1" ht="16.5" customHeight="1">
      <c r="B350" s="22"/>
      <c r="D350" s="137" t="s">
        <v>702</v>
      </c>
      <c r="F350" s="138" t="s">
        <v>325</v>
      </c>
      <c r="L350" s="22"/>
      <c r="M350" s="174"/>
      <c r="N350" s="175"/>
      <c r="O350" s="175"/>
      <c r="P350" s="175"/>
      <c r="Q350" s="175"/>
      <c r="R350" s="175"/>
      <c r="S350" s="175"/>
      <c r="T350" s="176"/>
      <c r="AT350" s="6" t="s">
        <v>702</v>
      </c>
      <c r="AU350" s="6" t="s">
        <v>641</v>
      </c>
    </row>
    <row r="351" spans="2:12" s="6" customFormat="1" ht="7.5" customHeight="1">
      <c r="B351" s="37"/>
      <c r="C351" s="38"/>
      <c r="D351" s="38"/>
      <c r="E351" s="38"/>
      <c r="F351" s="38"/>
      <c r="G351" s="38"/>
      <c r="H351" s="38"/>
      <c r="I351" s="38"/>
      <c r="J351" s="38"/>
      <c r="K351" s="38"/>
      <c r="L351" s="22"/>
    </row>
    <row r="656" s="2" customFormat="1" ht="14.25" customHeight="1"/>
  </sheetData>
  <autoFilter ref="C85:K85"/>
  <mergeCells count="12">
    <mergeCell ref="E11:H11"/>
    <mergeCell ref="E26:H26"/>
    <mergeCell ref="E76:H76"/>
    <mergeCell ref="E78:H78"/>
    <mergeCell ref="G1:H1"/>
    <mergeCell ref="L2:V2"/>
    <mergeCell ref="E47:H47"/>
    <mergeCell ref="E49:H49"/>
    <mergeCell ref="E51:H51"/>
    <mergeCell ref="E74:H74"/>
    <mergeCell ref="E7:H7"/>
    <mergeCell ref="E9:H9"/>
  </mergeCells>
  <hyperlinks>
    <hyperlink ref="F1:G1" location="C2" tooltip="Krycí list soupisu" display="1) Krycí list soupisu"/>
    <hyperlink ref="G1:H1" location="C58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8"/>
  <sheetViews>
    <sheetView showGridLines="0" workbookViewId="0" topLeftCell="F1">
      <pane ySplit="1" topLeftCell="BM8" activePane="bottomLeft" state="frozen"/>
      <selection pane="topLeft" activeCell="A1" sqref="A1"/>
      <selection pane="bottomLeft" activeCell="J23" sqref="J23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87"/>
      <c r="C1" s="187"/>
      <c r="D1" s="188" t="s">
        <v>540</v>
      </c>
      <c r="E1" s="187"/>
      <c r="F1" s="189" t="s">
        <v>374</v>
      </c>
      <c r="G1" s="298" t="s">
        <v>375</v>
      </c>
      <c r="H1" s="298"/>
      <c r="I1" s="187"/>
      <c r="J1" s="189" t="s">
        <v>376</v>
      </c>
      <c r="K1" s="188" t="s">
        <v>636</v>
      </c>
      <c r="L1" s="189" t="s">
        <v>377</v>
      </c>
      <c r="M1" s="189"/>
      <c r="N1" s="189"/>
      <c r="O1" s="189"/>
      <c r="P1" s="189"/>
      <c r="Q1" s="189"/>
      <c r="R1" s="189"/>
      <c r="S1" s="189"/>
      <c r="T1" s="189"/>
      <c r="U1" s="185"/>
      <c r="V1" s="18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82" t="s">
        <v>545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2" t="s">
        <v>635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618</v>
      </c>
    </row>
    <row r="4" spans="2:46" s="2" customFormat="1" ht="37.5" customHeight="1">
      <c r="B4" s="10"/>
      <c r="D4" s="11" t="s">
        <v>645</v>
      </c>
      <c r="K4" s="12"/>
      <c r="M4" s="13" t="s">
        <v>550</v>
      </c>
      <c r="AT4" s="2" t="s">
        <v>543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556</v>
      </c>
      <c r="K6" s="12"/>
    </row>
    <row r="7" spans="2:11" s="2" customFormat="1" ht="15.75" customHeight="1">
      <c r="B7" s="10"/>
      <c r="E7" s="184" t="str">
        <f>'Rekapitulace stavby'!$K$6</f>
        <v>Parkoviště - Plzeň, Ledecká ul.</v>
      </c>
      <c r="F7" s="283"/>
      <c r="G7" s="283"/>
      <c r="H7" s="283"/>
      <c r="K7" s="12"/>
    </row>
    <row r="8" spans="2:11" s="2" customFormat="1" ht="15.75" customHeight="1">
      <c r="B8" s="10"/>
      <c r="D8" s="18" t="s">
        <v>658</v>
      </c>
      <c r="K8" s="12"/>
    </row>
    <row r="9" spans="2:11" s="85" customFormat="1" ht="16.5" customHeight="1">
      <c r="B9" s="86"/>
      <c r="E9" s="184" t="s">
        <v>326</v>
      </c>
      <c r="F9" s="299"/>
      <c r="G9" s="299"/>
      <c r="H9" s="299"/>
      <c r="K9" s="87"/>
    </row>
    <row r="10" spans="2:11" s="6" customFormat="1" ht="15.75" customHeight="1">
      <c r="B10" s="22"/>
      <c r="D10" s="18" t="s">
        <v>660</v>
      </c>
      <c r="K10" s="25"/>
    </row>
    <row r="11" spans="2:11" s="6" customFormat="1" ht="37.5" customHeight="1">
      <c r="B11" s="22"/>
      <c r="E11" s="295" t="s">
        <v>327</v>
      </c>
      <c r="F11" s="296"/>
      <c r="G11" s="296"/>
      <c r="H11" s="296"/>
      <c r="K11" s="25"/>
    </row>
    <row r="12" spans="2:11" s="6" customFormat="1" ht="14.25" customHeight="1">
      <c r="B12" s="22"/>
      <c r="K12" s="25"/>
    </row>
    <row r="13" spans="2:11" s="6" customFormat="1" ht="15" customHeight="1">
      <c r="B13" s="22"/>
      <c r="D13" s="18" t="s">
        <v>559</v>
      </c>
      <c r="F13" s="16"/>
      <c r="I13" s="18" t="s">
        <v>560</v>
      </c>
      <c r="J13" s="16"/>
      <c r="K13" s="25"/>
    </row>
    <row r="14" spans="2:11" s="6" customFormat="1" ht="15" customHeight="1">
      <c r="B14" s="22"/>
      <c r="D14" s="18" t="s">
        <v>562</v>
      </c>
      <c r="F14" s="16" t="s">
        <v>563</v>
      </c>
      <c r="I14" s="18" t="s">
        <v>564</v>
      </c>
      <c r="J14" s="46" t="str">
        <f>'Rekapitulace stavby'!$AN$8</f>
        <v>25.06.2014</v>
      </c>
      <c r="K14" s="25"/>
    </row>
    <row r="15" spans="2:11" s="6" customFormat="1" ht="12" customHeight="1">
      <c r="B15" s="22"/>
      <c r="K15" s="25"/>
    </row>
    <row r="16" spans="2:11" s="6" customFormat="1" ht="15" customHeight="1">
      <c r="B16" s="22"/>
      <c r="D16" s="18" t="s">
        <v>567</v>
      </c>
      <c r="I16" s="18" t="s">
        <v>568</v>
      </c>
      <c r="J16" s="16"/>
      <c r="K16" s="25"/>
    </row>
    <row r="17" spans="2:11" s="6" customFormat="1" ht="18.75" customHeight="1">
      <c r="B17" s="22"/>
      <c r="E17" s="16"/>
      <c r="I17" s="18" t="s">
        <v>569</v>
      </c>
      <c r="J17" s="16"/>
      <c r="K17" s="25"/>
    </row>
    <row r="18" spans="2:11" s="6" customFormat="1" ht="7.5" customHeight="1">
      <c r="B18" s="22"/>
      <c r="K18" s="25"/>
    </row>
    <row r="19" spans="2:11" s="6" customFormat="1" ht="15" customHeight="1">
      <c r="B19" s="22"/>
      <c r="D19" s="18" t="s">
        <v>570</v>
      </c>
      <c r="I19" s="18" t="s">
        <v>568</v>
      </c>
      <c r="J19" s="16">
        <f>IF('Rekapitulace stavby'!$AN$13="Vyplň údaj","",IF('Rekapitulace stavby'!$AN$13="","",'Rekapitulace stavby'!$AN$13))</f>
      </c>
      <c r="K19" s="25"/>
    </row>
    <row r="20" spans="2:11" s="6" customFormat="1" ht="18.75" customHeight="1">
      <c r="B20" s="22"/>
      <c r="E20" s="16">
        <f>IF('Rekapitulace stavby'!$E$14="Vyplň údaj","",IF('Rekapitulace stavby'!$E$14="","",'Rekapitulace stavby'!$E$14))</f>
      </c>
      <c r="I20" s="18" t="s">
        <v>569</v>
      </c>
      <c r="J20" s="16">
        <f>IF('Rekapitulace stavby'!$AN$14="Vyplň údaj","",IF('Rekapitulace stavby'!$AN$14="","",'Rekapitulace stavby'!$AN$14))</f>
      </c>
      <c r="K20" s="25"/>
    </row>
    <row r="21" spans="2:11" s="6" customFormat="1" ht="7.5" customHeight="1">
      <c r="B21" s="22"/>
      <c r="K21" s="25"/>
    </row>
    <row r="22" spans="2:11" s="6" customFormat="1" ht="15" customHeight="1">
      <c r="B22" s="22"/>
      <c r="D22" s="18" t="s">
        <v>572</v>
      </c>
      <c r="I22" s="18" t="s">
        <v>568</v>
      </c>
      <c r="J22" s="16"/>
      <c r="K22" s="25"/>
    </row>
    <row r="23" spans="2:11" s="6" customFormat="1" ht="18.75" customHeight="1">
      <c r="B23" s="22"/>
      <c r="E23" s="16"/>
      <c r="I23" s="18" t="s">
        <v>569</v>
      </c>
      <c r="J23" s="16"/>
      <c r="K23" s="25"/>
    </row>
    <row r="24" spans="2:11" s="6" customFormat="1" ht="7.5" customHeight="1">
      <c r="B24" s="22"/>
      <c r="K24" s="25"/>
    </row>
    <row r="25" spans="2:11" s="6" customFormat="1" ht="15" customHeight="1">
      <c r="B25" s="22"/>
      <c r="D25" s="18" t="s">
        <v>574</v>
      </c>
      <c r="K25" s="25"/>
    </row>
    <row r="26" spans="2:11" s="85" customFormat="1" ht="340.5" customHeight="1">
      <c r="B26" s="86"/>
      <c r="E26" s="180" t="s">
        <v>575</v>
      </c>
      <c r="F26" s="299"/>
      <c r="G26" s="299"/>
      <c r="H26" s="299"/>
      <c r="K26" s="87"/>
    </row>
    <row r="27" spans="2:11" s="6" customFormat="1" ht="7.5" customHeight="1">
      <c r="B27" s="22"/>
      <c r="K27" s="25"/>
    </row>
    <row r="28" spans="2:11" s="6" customFormat="1" ht="7.5" customHeight="1">
      <c r="B28" s="22"/>
      <c r="D28" s="47"/>
      <c r="E28" s="47"/>
      <c r="F28" s="47"/>
      <c r="G28" s="47"/>
      <c r="H28" s="47"/>
      <c r="I28" s="47"/>
      <c r="J28" s="47"/>
      <c r="K28" s="88"/>
    </row>
    <row r="29" spans="2:11" s="6" customFormat="1" ht="26.25" customHeight="1">
      <c r="B29" s="22"/>
      <c r="D29" s="89" t="s">
        <v>576</v>
      </c>
      <c r="J29" s="58">
        <f>ROUND($J$84,2)</f>
        <v>0</v>
      </c>
      <c r="K29" s="25"/>
    </row>
    <row r="30" spans="2:11" s="6" customFormat="1" ht="7.5" customHeight="1">
      <c r="B30" s="22"/>
      <c r="D30" s="47"/>
      <c r="E30" s="47"/>
      <c r="F30" s="47"/>
      <c r="G30" s="47"/>
      <c r="H30" s="47"/>
      <c r="I30" s="47"/>
      <c r="J30" s="47"/>
      <c r="K30" s="88"/>
    </row>
    <row r="31" spans="2:11" s="6" customFormat="1" ht="15" customHeight="1">
      <c r="B31" s="22"/>
      <c r="F31" s="26" t="s">
        <v>578</v>
      </c>
      <c r="I31" s="26" t="s">
        <v>577</v>
      </c>
      <c r="J31" s="26" t="s">
        <v>579</v>
      </c>
      <c r="K31" s="25"/>
    </row>
    <row r="32" spans="2:11" s="6" customFormat="1" ht="15" customHeight="1">
      <c r="B32" s="22"/>
      <c r="D32" s="29" t="s">
        <v>580</v>
      </c>
      <c r="E32" s="29" t="s">
        <v>581</v>
      </c>
      <c r="F32" s="90">
        <f>ROUND(SUM($BE$84:$BE$107),2)</f>
        <v>0</v>
      </c>
      <c r="I32" s="91">
        <v>0.21</v>
      </c>
      <c r="J32" s="90">
        <f>ROUND(SUM($BE$84:$BE$107)*$I$32,2)</f>
        <v>0</v>
      </c>
      <c r="K32" s="25"/>
    </row>
    <row r="33" spans="2:11" s="6" customFormat="1" ht="15" customHeight="1">
      <c r="B33" s="22"/>
      <c r="E33" s="29" t="s">
        <v>582</v>
      </c>
      <c r="F33" s="90">
        <f>ROUND(SUM($BF$84:$BF$107),2)</f>
        <v>0</v>
      </c>
      <c r="I33" s="91">
        <v>0.15</v>
      </c>
      <c r="J33" s="90">
        <f>ROUND(SUM($BF$84:$BF$107)*$I$33,2)</f>
        <v>0</v>
      </c>
      <c r="K33" s="25"/>
    </row>
    <row r="34" spans="2:11" s="6" customFormat="1" ht="15" customHeight="1" hidden="1">
      <c r="B34" s="22"/>
      <c r="E34" s="29" t="s">
        <v>583</v>
      </c>
      <c r="F34" s="90">
        <f>ROUND(SUM($BG$84:$BG$107),2)</f>
        <v>0</v>
      </c>
      <c r="I34" s="91">
        <v>0.21</v>
      </c>
      <c r="J34" s="90">
        <v>0</v>
      </c>
      <c r="K34" s="25"/>
    </row>
    <row r="35" spans="2:11" s="6" customFormat="1" ht="15" customHeight="1" hidden="1">
      <c r="B35" s="22"/>
      <c r="E35" s="29" t="s">
        <v>584</v>
      </c>
      <c r="F35" s="90">
        <f>ROUND(SUM($BH$84:$BH$107),2)</f>
        <v>0</v>
      </c>
      <c r="I35" s="91">
        <v>0.15</v>
      </c>
      <c r="J35" s="90">
        <v>0</v>
      </c>
      <c r="K35" s="25"/>
    </row>
    <row r="36" spans="2:11" s="6" customFormat="1" ht="15" customHeight="1" hidden="1">
      <c r="B36" s="22"/>
      <c r="E36" s="29" t="s">
        <v>585</v>
      </c>
      <c r="F36" s="90">
        <f>ROUND(SUM($BI$84:$BI$107),2)</f>
        <v>0</v>
      </c>
      <c r="I36" s="91">
        <v>0</v>
      </c>
      <c r="J36" s="90">
        <v>0</v>
      </c>
      <c r="K36" s="25"/>
    </row>
    <row r="37" spans="2:11" s="6" customFormat="1" ht="7.5" customHeight="1">
      <c r="B37" s="22"/>
      <c r="K37" s="25"/>
    </row>
    <row r="38" spans="2:11" s="6" customFormat="1" ht="26.25" customHeight="1">
      <c r="B38" s="22"/>
      <c r="C38" s="31"/>
      <c r="D38" s="32" t="s">
        <v>586</v>
      </c>
      <c r="E38" s="33"/>
      <c r="F38" s="33"/>
      <c r="G38" s="92" t="s">
        <v>587</v>
      </c>
      <c r="H38" s="34" t="s">
        <v>588</v>
      </c>
      <c r="I38" s="33"/>
      <c r="J38" s="35">
        <f>ROUND(SUM($J$29:$J$36),2)</f>
        <v>0</v>
      </c>
      <c r="K38" s="93"/>
    </row>
    <row r="39" spans="2:11" s="6" customFormat="1" ht="15" customHeight="1">
      <c r="B39" s="37"/>
      <c r="C39" s="38"/>
      <c r="D39" s="38"/>
      <c r="E39" s="38"/>
      <c r="F39" s="38"/>
      <c r="G39" s="38"/>
      <c r="H39" s="38"/>
      <c r="I39" s="38"/>
      <c r="J39" s="38"/>
      <c r="K39" s="39"/>
    </row>
    <row r="43" spans="2:11" s="6" customFormat="1" ht="7.5" customHeight="1">
      <c r="B43" s="40"/>
      <c r="C43" s="41"/>
      <c r="D43" s="41"/>
      <c r="E43" s="41"/>
      <c r="F43" s="41"/>
      <c r="G43" s="41"/>
      <c r="H43" s="41"/>
      <c r="I43" s="41"/>
      <c r="J43" s="41"/>
      <c r="K43" s="94"/>
    </row>
    <row r="44" spans="2:11" s="6" customFormat="1" ht="37.5" customHeight="1">
      <c r="B44" s="22"/>
      <c r="C44" s="11" t="s">
        <v>663</v>
      </c>
      <c r="K44" s="25"/>
    </row>
    <row r="45" spans="2:11" s="6" customFormat="1" ht="7.5" customHeight="1">
      <c r="B45" s="22"/>
      <c r="K45" s="25"/>
    </row>
    <row r="46" spans="2:11" s="6" customFormat="1" ht="15" customHeight="1">
      <c r="B46" s="22"/>
      <c r="C46" s="18" t="s">
        <v>556</v>
      </c>
      <c r="K46" s="25"/>
    </row>
    <row r="47" spans="2:11" s="6" customFormat="1" ht="16.5" customHeight="1">
      <c r="B47" s="22"/>
      <c r="E47" s="184" t="str">
        <f>$E$7</f>
        <v>Parkoviště - Plzeň, Ledecká ul.</v>
      </c>
      <c r="F47" s="296"/>
      <c r="G47" s="296"/>
      <c r="H47" s="296"/>
      <c r="K47" s="25"/>
    </row>
    <row r="48" spans="2:11" s="2" customFormat="1" ht="15.75" customHeight="1">
      <c r="B48" s="10"/>
      <c r="C48" s="18" t="s">
        <v>658</v>
      </c>
      <c r="K48" s="12"/>
    </row>
    <row r="49" spans="2:11" s="6" customFormat="1" ht="16.5" customHeight="1">
      <c r="B49" s="22"/>
      <c r="E49" s="184" t="s">
        <v>326</v>
      </c>
      <c r="F49" s="296"/>
      <c r="G49" s="296"/>
      <c r="H49" s="296"/>
      <c r="K49" s="25"/>
    </row>
    <row r="50" spans="2:11" s="6" customFormat="1" ht="15" customHeight="1">
      <c r="B50" s="22"/>
      <c r="C50" s="18" t="s">
        <v>660</v>
      </c>
      <c r="K50" s="25"/>
    </row>
    <row r="51" spans="2:11" s="6" customFormat="1" ht="19.5" customHeight="1">
      <c r="B51" s="22"/>
      <c r="E51" s="295" t="str">
        <f>$E$11</f>
        <v>JP0114VON1 - Vedlejší a ostatní náklady - soupis prací</v>
      </c>
      <c r="F51" s="296"/>
      <c r="G51" s="296"/>
      <c r="H51" s="296"/>
      <c r="K51" s="25"/>
    </row>
    <row r="52" spans="2:11" s="6" customFormat="1" ht="7.5" customHeight="1">
      <c r="B52" s="22"/>
      <c r="K52" s="25"/>
    </row>
    <row r="53" spans="2:11" s="6" customFormat="1" ht="18.75" customHeight="1">
      <c r="B53" s="22"/>
      <c r="C53" s="18" t="s">
        <v>562</v>
      </c>
      <c r="F53" s="16" t="str">
        <f>$F$14</f>
        <v>Plzeň, kú Bolevec</v>
      </c>
      <c r="I53" s="18" t="s">
        <v>564</v>
      </c>
      <c r="J53" s="46" t="str">
        <f>IF($J$14="","",$J$14)</f>
        <v>25.06.2014</v>
      </c>
      <c r="K53" s="25"/>
    </row>
    <row r="54" spans="2:11" s="6" customFormat="1" ht="7.5" customHeight="1">
      <c r="B54" s="22"/>
      <c r="K54" s="25"/>
    </row>
    <row r="55" spans="2:11" s="6" customFormat="1" ht="15.75" customHeight="1">
      <c r="B55" s="22"/>
      <c r="C55" s="18" t="s">
        <v>567</v>
      </c>
      <c r="F55" s="16">
        <f>$E$17</f>
        <v>0</v>
      </c>
      <c r="I55" s="18" t="s">
        <v>572</v>
      </c>
      <c r="J55" s="16">
        <f>$E$23</f>
        <v>0</v>
      </c>
      <c r="K55" s="25"/>
    </row>
    <row r="56" spans="2:11" s="6" customFormat="1" ht="15" customHeight="1">
      <c r="B56" s="22"/>
      <c r="C56" s="18" t="s">
        <v>570</v>
      </c>
      <c r="F56" s="16">
        <f>IF($E$20="","",$E$20)</f>
      </c>
      <c r="K56" s="25"/>
    </row>
    <row r="57" spans="2:11" s="6" customFormat="1" ht="11.25" customHeight="1">
      <c r="B57" s="22"/>
      <c r="K57" s="25"/>
    </row>
    <row r="58" spans="2:11" s="6" customFormat="1" ht="30" customHeight="1">
      <c r="B58" s="22"/>
      <c r="C58" s="95" t="s">
        <v>664</v>
      </c>
      <c r="D58" s="31"/>
      <c r="E58" s="31"/>
      <c r="F58" s="31"/>
      <c r="G58" s="31"/>
      <c r="H58" s="31"/>
      <c r="I58" s="31"/>
      <c r="J58" s="96" t="s">
        <v>665</v>
      </c>
      <c r="K58" s="36"/>
    </row>
    <row r="59" spans="2:11" s="6" customFormat="1" ht="11.25" customHeight="1">
      <c r="B59" s="22"/>
      <c r="K59" s="25"/>
    </row>
    <row r="60" spans="2:47" s="6" customFormat="1" ht="30" customHeight="1">
      <c r="B60" s="22"/>
      <c r="C60" s="57" t="s">
        <v>666</v>
      </c>
      <c r="J60" s="58">
        <f>ROUND($J$84,2)</f>
        <v>0</v>
      </c>
      <c r="K60" s="25"/>
      <c r="AU60" s="6" t="s">
        <v>667</v>
      </c>
    </row>
    <row r="61" spans="2:11" s="64" customFormat="1" ht="25.5" customHeight="1">
      <c r="B61" s="97"/>
      <c r="D61" s="98" t="s">
        <v>328</v>
      </c>
      <c r="E61" s="98"/>
      <c r="F61" s="98"/>
      <c r="G61" s="98"/>
      <c r="H61" s="98"/>
      <c r="I61" s="98"/>
      <c r="J61" s="99">
        <f>ROUND($J$85,2)</f>
        <v>0</v>
      </c>
      <c r="K61" s="100"/>
    </row>
    <row r="62" spans="2:11" s="73" customFormat="1" ht="21" customHeight="1">
      <c r="B62" s="101"/>
      <c r="D62" s="102" t="s">
        <v>329</v>
      </c>
      <c r="E62" s="102"/>
      <c r="F62" s="102"/>
      <c r="G62" s="102"/>
      <c r="H62" s="102"/>
      <c r="I62" s="102"/>
      <c r="J62" s="103">
        <f>ROUND($J$86,2)</f>
        <v>0</v>
      </c>
      <c r="K62" s="104"/>
    </row>
    <row r="63" spans="2:11" s="6" customFormat="1" ht="22.5" customHeight="1">
      <c r="B63" s="22"/>
      <c r="K63" s="25"/>
    </row>
    <row r="64" spans="2:11" s="6" customFormat="1" ht="7.5" customHeight="1">
      <c r="B64" s="37"/>
      <c r="C64" s="38"/>
      <c r="D64" s="38"/>
      <c r="E64" s="38"/>
      <c r="F64" s="38"/>
      <c r="G64" s="38"/>
      <c r="H64" s="38"/>
      <c r="I64" s="38"/>
      <c r="J64" s="38"/>
      <c r="K64" s="39"/>
    </row>
    <row r="68" spans="2:12" s="6" customFormat="1" ht="7.5" customHeight="1"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22"/>
    </row>
    <row r="69" spans="2:12" s="6" customFormat="1" ht="37.5" customHeight="1">
      <c r="B69" s="22"/>
      <c r="C69" s="11" t="s">
        <v>677</v>
      </c>
      <c r="L69" s="22"/>
    </row>
    <row r="70" spans="2:12" s="6" customFormat="1" ht="7.5" customHeight="1">
      <c r="B70" s="22"/>
      <c r="L70" s="22"/>
    </row>
    <row r="71" spans="2:12" s="6" customFormat="1" ht="15" customHeight="1">
      <c r="B71" s="22"/>
      <c r="C71" s="18" t="s">
        <v>556</v>
      </c>
      <c r="L71" s="22"/>
    </row>
    <row r="72" spans="2:12" s="6" customFormat="1" ht="16.5" customHeight="1">
      <c r="B72" s="22"/>
      <c r="E72" s="184" t="str">
        <f>$E$7</f>
        <v>Parkoviště - Plzeň, Ledecká ul.</v>
      </c>
      <c r="F72" s="296"/>
      <c r="G72" s="296"/>
      <c r="H72" s="296"/>
      <c r="L72" s="22"/>
    </row>
    <row r="73" spans="2:12" ht="15.75" customHeight="1">
      <c r="B73" s="10"/>
      <c r="C73" s="18" t="s">
        <v>658</v>
      </c>
      <c r="L73" s="10"/>
    </row>
    <row r="74" spans="2:12" s="6" customFormat="1" ht="16.5" customHeight="1">
      <c r="B74" s="22"/>
      <c r="E74" s="184" t="s">
        <v>326</v>
      </c>
      <c r="F74" s="296"/>
      <c r="G74" s="296"/>
      <c r="H74" s="296"/>
      <c r="L74" s="22"/>
    </row>
    <row r="75" spans="2:12" s="6" customFormat="1" ht="15" customHeight="1">
      <c r="B75" s="22"/>
      <c r="C75" s="18" t="s">
        <v>660</v>
      </c>
      <c r="L75" s="22"/>
    </row>
    <row r="76" spans="2:12" s="6" customFormat="1" ht="19.5" customHeight="1">
      <c r="B76" s="22"/>
      <c r="E76" s="295" t="str">
        <f>$E$11</f>
        <v>JP0114VON1 - Vedlejší a ostatní náklady - soupis prací</v>
      </c>
      <c r="F76" s="296"/>
      <c r="G76" s="296"/>
      <c r="H76" s="296"/>
      <c r="L76" s="22"/>
    </row>
    <row r="77" spans="2:12" s="6" customFormat="1" ht="7.5" customHeight="1">
      <c r="B77" s="22"/>
      <c r="L77" s="22"/>
    </row>
    <row r="78" spans="2:12" s="6" customFormat="1" ht="18.75" customHeight="1">
      <c r="B78" s="22"/>
      <c r="C78" s="18" t="s">
        <v>562</v>
      </c>
      <c r="F78" s="16" t="str">
        <f>$F$14</f>
        <v>Plzeň, kú Bolevec</v>
      </c>
      <c r="I78" s="18" t="s">
        <v>564</v>
      </c>
      <c r="J78" s="46" t="str">
        <f>IF($J$14="","",$J$14)</f>
        <v>25.06.2014</v>
      </c>
      <c r="L78" s="22"/>
    </row>
    <row r="79" spans="2:12" s="6" customFormat="1" ht="7.5" customHeight="1">
      <c r="B79" s="22"/>
      <c r="L79" s="22"/>
    </row>
    <row r="80" spans="2:12" s="6" customFormat="1" ht="15.75" customHeight="1">
      <c r="B80" s="22"/>
      <c r="C80" s="18" t="s">
        <v>567</v>
      </c>
      <c r="F80" s="16">
        <f>$E$17</f>
        <v>0</v>
      </c>
      <c r="I80" s="18" t="s">
        <v>572</v>
      </c>
      <c r="J80" s="16">
        <f>$E$23</f>
        <v>0</v>
      </c>
      <c r="L80" s="22"/>
    </row>
    <row r="81" spans="2:12" s="6" customFormat="1" ht="15" customHeight="1">
      <c r="B81" s="22"/>
      <c r="C81" s="18" t="s">
        <v>570</v>
      </c>
      <c r="F81" s="16">
        <f>IF($E$20="","",$E$20)</f>
      </c>
      <c r="L81" s="22"/>
    </row>
    <row r="82" spans="2:12" s="6" customFormat="1" ht="11.25" customHeight="1">
      <c r="B82" s="22"/>
      <c r="L82" s="22"/>
    </row>
    <row r="83" spans="2:20" s="105" customFormat="1" ht="30" customHeight="1">
      <c r="B83" s="106"/>
      <c r="C83" s="107" t="s">
        <v>678</v>
      </c>
      <c r="D83" s="108" t="s">
        <v>595</v>
      </c>
      <c r="E83" s="108" t="s">
        <v>591</v>
      </c>
      <c r="F83" s="108" t="s">
        <v>679</v>
      </c>
      <c r="G83" s="108" t="s">
        <v>680</v>
      </c>
      <c r="H83" s="108" t="s">
        <v>681</v>
      </c>
      <c r="I83" s="108" t="s">
        <v>682</v>
      </c>
      <c r="J83" s="108" t="s">
        <v>683</v>
      </c>
      <c r="K83" s="109" t="s">
        <v>684</v>
      </c>
      <c r="L83" s="106"/>
      <c r="M83" s="52" t="s">
        <v>685</v>
      </c>
      <c r="N83" s="53" t="s">
        <v>580</v>
      </c>
      <c r="O83" s="53" t="s">
        <v>686</v>
      </c>
      <c r="P83" s="53" t="s">
        <v>687</v>
      </c>
      <c r="Q83" s="53" t="s">
        <v>688</v>
      </c>
      <c r="R83" s="53" t="s">
        <v>689</v>
      </c>
      <c r="S83" s="53" t="s">
        <v>690</v>
      </c>
      <c r="T83" s="54" t="s">
        <v>691</v>
      </c>
    </row>
    <row r="84" spans="2:63" s="6" customFormat="1" ht="30" customHeight="1">
      <c r="B84" s="22"/>
      <c r="C84" s="57" t="s">
        <v>666</v>
      </c>
      <c r="J84" s="110">
        <f>$BK$84</f>
        <v>0</v>
      </c>
      <c r="L84" s="22"/>
      <c r="M84" s="56"/>
      <c r="N84" s="47"/>
      <c r="O84" s="47"/>
      <c r="P84" s="111">
        <f>$P$85</f>
        <v>0</v>
      </c>
      <c r="Q84" s="47"/>
      <c r="R84" s="111">
        <f>$R$85</f>
        <v>0</v>
      </c>
      <c r="S84" s="47"/>
      <c r="T84" s="112">
        <f>$T$85</f>
        <v>0</v>
      </c>
      <c r="AT84" s="6" t="s">
        <v>609</v>
      </c>
      <c r="AU84" s="6" t="s">
        <v>667</v>
      </c>
      <c r="BK84" s="113">
        <f>$BK$85</f>
        <v>0</v>
      </c>
    </row>
    <row r="85" spans="2:63" s="114" customFormat="1" ht="37.5" customHeight="1">
      <c r="B85" s="115"/>
      <c r="D85" s="116" t="s">
        <v>609</v>
      </c>
      <c r="E85" s="117" t="s">
        <v>330</v>
      </c>
      <c r="F85" s="117" t="s">
        <v>331</v>
      </c>
      <c r="J85" s="118">
        <f>$BK$85</f>
        <v>0</v>
      </c>
      <c r="L85" s="115"/>
      <c r="M85" s="119"/>
      <c r="P85" s="120">
        <f>$P$86</f>
        <v>0</v>
      </c>
      <c r="R85" s="120">
        <f>$R$86</f>
        <v>0</v>
      </c>
      <c r="T85" s="121">
        <f>$T$86</f>
        <v>0</v>
      </c>
      <c r="AR85" s="116" t="s">
        <v>722</v>
      </c>
      <c r="AT85" s="116" t="s">
        <v>609</v>
      </c>
      <c r="AU85" s="116" t="s">
        <v>610</v>
      </c>
      <c r="AY85" s="116" t="s">
        <v>694</v>
      </c>
      <c r="BK85" s="122">
        <f>$BK$86</f>
        <v>0</v>
      </c>
    </row>
    <row r="86" spans="2:63" s="114" customFormat="1" ht="21" customHeight="1">
      <c r="B86" s="115"/>
      <c r="D86" s="116" t="s">
        <v>609</v>
      </c>
      <c r="E86" s="123" t="s">
        <v>610</v>
      </c>
      <c r="F86" s="123" t="s">
        <v>331</v>
      </c>
      <c r="J86" s="124">
        <f>$BK$86</f>
        <v>0</v>
      </c>
      <c r="L86" s="115"/>
      <c r="M86" s="119"/>
      <c r="P86" s="120">
        <f>SUM($P$87:$P$107)</f>
        <v>0</v>
      </c>
      <c r="R86" s="120">
        <f>SUM($R$87:$R$107)</f>
        <v>0</v>
      </c>
      <c r="T86" s="121">
        <f>SUM($T$87:$T$107)</f>
        <v>0</v>
      </c>
      <c r="AR86" s="116" t="s">
        <v>722</v>
      </c>
      <c r="AT86" s="116" t="s">
        <v>609</v>
      </c>
      <c r="AU86" s="116" t="s">
        <v>561</v>
      </c>
      <c r="AY86" s="116" t="s">
        <v>694</v>
      </c>
      <c r="BK86" s="122">
        <f>SUM($BK$87:$BK$107)</f>
        <v>0</v>
      </c>
    </row>
    <row r="87" spans="2:65" s="6" customFormat="1" ht="15.75" customHeight="1">
      <c r="B87" s="22"/>
      <c r="C87" s="125" t="s">
        <v>561</v>
      </c>
      <c r="D87" s="125" t="s">
        <v>696</v>
      </c>
      <c r="E87" s="126" t="s">
        <v>332</v>
      </c>
      <c r="F87" s="127" t="s">
        <v>333</v>
      </c>
      <c r="G87" s="128" t="s">
        <v>334</v>
      </c>
      <c r="H87" s="129">
        <v>1</v>
      </c>
      <c r="I87" s="130"/>
      <c r="J87" s="131">
        <f>ROUND($I$87*$H$87,2)</f>
        <v>0</v>
      </c>
      <c r="K87" s="127" t="s">
        <v>699</v>
      </c>
      <c r="L87" s="22"/>
      <c r="M87" s="132"/>
      <c r="N87" s="133" t="s">
        <v>581</v>
      </c>
      <c r="Q87" s="134">
        <v>0</v>
      </c>
      <c r="R87" s="134">
        <f>$Q$87*$H$87</f>
        <v>0</v>
      </c>
      <c r="S87" s="134">
        <v>0</v>
      </c>
      <c r="T87" s="135">
        <f>$S$87*$H$87</f>
        <v>0</v>
      </c>
      <c r="AR87" s="85" t="s">
        <v>335</v>
      </c>
      <c r="AT87" s="85" t="s">
        <v>696</v>
      </c>
      <c r="AU87" s="85" t="s">
        <v>618</v>
      </c>
      <c r="AY87" s="6" t="s">
        <v>694</v>
      </c>
      <c r="BE87" s="136">
        <f>IF($N$87="základní",$J$87,0)</f>
        <v>0</v>
      </c>
      <c r="BF87" s="136">
        <f>IF($N$87="snížená",$J$87,0)</f>
        <v>0</v>
      </c>
      <c r="BG87" s="136">
        <f>IF($N$87="zákl. přenesená",$J$87,0)</f>
        <v>0</v>
      </c>
      <c r="BH87" s="136">
        <f>IF($N$87="sníž. přenesená",$J$87,0)</f>
        <v>0</v>
      </c>
      <c r="BI87" s="136">
        <f>IF($N$87="nulová",$J$87,0)</f>
        <v>0</v>
      </c>
      <c r="BJ87" s="85" t="s">
        <v>561</v>
      </c>
      <c r="BK87" s="136">
        <f>ROUND($I$87*$H$87,2)</f>
        <v>0</v>
      </c>
      <c r="BL87" s="85" t="s">
        <v>335</v>
      </c>
      <c r="BM87" s="85" t="s">
        <v>336</v>
      </c>
    </row>
    <row r="88" spans="2:47" s="6" customFormat="1" ht="16.5" customHeight="1">
      <c r="B88" s="22"/>
      <c r="D88" s="137" t="s">
        <v>702</v>
      </c>
      <c r="F88" s="138" t="s">
        <v>333</v>
      </c>
      <c r="L88" s="22"/>
      <c r="M88" s="49"/>
      <c r="T88" s="50"/>
      <c r="AT88" s="6" t="s">
        <v>702</v>
      </c>
      <c r="AU88" s="6" t="s">
        <v>618</v>
      </c>
    </row>
    <row r="89" spans="2:65" s="6" customFormat="1" ht="15.75" customHeight="1">
      <c r="B89" s="22"/>
      <c r="C89" s="125" t="s">
        <v>618</v>
      </c>
      <c r="D89" s="125" t="s">
        <v>696</v>
      </c>
      <c r="E89" s="126" t="s">
        <v>337</v>
      </c>
      <c r="F89" s="127" t="s">
        <v>338</v>
      </c>
      <c r="G89" s="128" t="s">
        <v>334</v>
      </c>
      <c r="H89" s="129">
        <v>1</v>
      </c>
      <c r="I89" s="130"/>
      <c r="J89" s="131">
        <f>ROUND($I$89*$H$89,2)</f>
        <v>0</v>
      </c>
      <c r="K89" s="127"/>
      <c r="L89" s="22"/>
      <c r="M89" s="132"/>
      <c r="N89" s="133" t="s">
        <v>581</v>
      </c>
      <c r="Q89" s="134">
        <v>0</v>
      </c>
      <c r="R89" s="134">
        <f>$Q$89*$H$89</f>
        <v>0</v>
      </c>
      <c r="S89" s="134">
        <v>0</v>
      </c>
      <c r="T89" s="135">
        <f>$S$89*$H$89</f>
        <v>0</v>
      </c>
      <c r="AR89" s="85" t="s">
        <v>335</v>
      </c>
      <c r="AT89" s="85" t="s">
        <v>696</v>
      </c>
      <c r="AU89" s="85" t="s">
        <v>618</v>
      </c>
      <c r="AY89" s="6" t="s">
        <v>694</v>
      </c>
      <c r="BE89" s="136">
        <f>IF($N$89="základní",$J$89,0)</f>
        <v>0</v>
      </c>
      <c r="BF89" s="136">
        <f>IF($N$89="snížená",$J$89,0)</f>
        <v>0</v>
      </c>
      <c r="BG89" s="136">
        <f>IF($N$89="zákl. přenesená",$J$89,0)</f>
        <v>0</v>
      </c>
      <c r="BH89" s="136">
        <f>IF($N$89="sníž. přenesená",$J$89,0)</f>
        <v>0</v>
      </c>
      <c r="BI89" s="136">
        <f>IF($N$89="nulová",$J$89,0)</f>
        <v>0</v>
      </c>
      <c r="BJ89" s="85" t="s">
        <v>561</v>
      </c>
      <c r="BK89" s="136">
        <f>ROUND($I$89*$H$89,2)</f>
        <v>0</v>
      </c>
      <c r="BL89" s="85" t="s">
        <v>335</v>
      </c>
      <c r="BM89" s="85" t="s">
        <v>339</v>
      </c>
    </row>
    <row r="90" spans="2:47" s="6" customFormat="1" ht="16.5" customHeight="1">
      <c r="B90" s="22"/>
      <c r="D90" s="137" t="s">
        <v>702</v>
      </c>
      <c r="F90" s="138" t="s">
        <v>338</v>
      </c>
      <c r="L90" s="22"/>
      <c r="M90" s="49"/>
      <c r="T90" s="50"/>
      <c r="AT90" s="6" t="s">
        <v>702</v>
      </c>
      <c r="AU90" s="6" t="s">
        <v>618</v>
      </c>
    </row>
    <row r="91" spans="2:65" s="6" customFormat="1" ht="15.75" customHeight="1">
      <c r="B91" s="22"/>
      <c r="C91" s="125" t="s">
        <v>641</v>
      </c>
      <c r="D91" s="125" t="s">
        <v>696</v>
      </c>
      <c r="E91" s="126" t="s">
        <v>340</v>
      </c>
      <c r="F91" s="127" t="s">
        <v>341</v>
      </c>
      <c r="G91" s="128" t="s">
        <v>334</v>
      </c>
      <c r="H91" s="129">
        <v>1</v>
      </c>
      <c r="I91" s="130"/>
      <c r="J91" s="131">
        <f>ROUND($I$91*$H$91,2)</f>
        <v>0</v>
      </c>
      <c r="K91" s="127" t="s">
        <v>699</v>
      </c>
      <c r="L91" s="22"/>
      <c r="M91" s="132"/>
      <c r="N91" s="133" t="s">
        <v>581</v>
      </c>
      <c r="Q91" s="134">
        <v>0</v>
      </c>
      <c r="R91" s="134">
        <f>$Q$91*$H$91</f>
        <v>0</v>
      </c>
      <c r="S91" s="134">
        <v>0</v>
      </c>
      <c r="T91" s="135">
        <f>$S$91*$H$91</f>
        <v>0</v>
      </c>
      <c r="AR91" s="85" t="s">
        <v>342</v>
      </c>
      <c r="AT91" s="85" t="s">
        <v>696</v>
      </c>
      <c r="AU91" s="85" t="s">
        <v>618</v>
      </c>
      <c r="AY91" s="6" t="s">
        <v>694</v>
      </c>
      <c r="BE91" s="136">
        <f>IF($N$91="základní",$J$91,0)</f>
        <v>0</v>
      </c>
      <c r="BF91" s="136">
        <f>IF($N$91="snížená",$J$91,0)</f>
        <v>0</v>
      </c>
      <c r="BG91" s="136">
        <f>IF($N$91="zákl. přenesená",$J$91,0)</f>
        <v>0</v>
      </c>
      <c r="BH91" s="136">
        <f>IF($N$91="sníž. přenesená",$J$91,0)</f>
        <v>0</v>
      </c>
      <c r="BI91" s="136">
        <f>IF($N$91="nulová",$J$91,0)</f>
        <v>0</v>
      </c>
      <c r="BJ91" s="85" t="s">
        <v>561</v>
      </c>
      <c r="BK91" s="136">
        <f>ROUND($I$91*$H$91,2)</f>
        <v>0</v>
      </c>
      <c r="BL91" s="85" t="s">
        <v>342</v>
      </c>
      <c r="BM91" s="85" t="s">
        <v>343</v>
      </c>
    </row>
    <row r="92" spans="2:47" s="6" customFormat="1" ht="16.5" customHeight="1">
      <c r="B92" s="22"/>
      <c r="D92" s="137" t="s">
        <v>702</v>
      </c>
      <c r="F92" s="138" t="s">
        <v>341</v>
      </c>
      <c r="L92" s="22"/>
      <c r="M92" s="49"/>
      <c r="T92" s="50"/>
      <c r="AT92" s="6" t="s">
        <v>702</v>
      </c>
      <c r="AU92" s="6" t="s">
        <v>618</v>
      </c>
    </row>
    <row r="93" spans="2:65" s="6" customFormat="1" ht="15.75" customHeight="1">
      <c r="B93" s="22"/>
      <c r="C93" s="125" t="s">
        <v>700</v>
      </c>
      <c r="D93" s="125" t="s">
        <v>696</v>
      </c>
      <c r="E93" s="126" t="s">
        <v>344</v>
      </c>
      <c r="F93" s="127" t="s">
        <v>345</v>
      </c>
      <c r="G93" s="128" t="s">
        <v>334</v>
      </c>
      <c r="H93" s="129">
        <v>1</v>
      </c>
      <c r="I93" s="130"/>
      <c r="J93" s="131">
        <f>ROUND($I$93*$H$93,2)</f>
        <v>0</v>
      </c>
      <c r="K93" s="127" t="s">
        <v>699</v>
      </c>
      <c r="L93" s="22"/>
      <c r="M93" s="132"/>
      <c r="N93" s="133" t="s">
        <v>581</v>
      </c>
      <c r="Q93" s="134">
        <v>0</v>
      </c>
      <c r="R93" s="134">
        <f>$Q$93*$H$93</f>
        <v>0</v>
      </c>
      <c r="S93" s="134">
        <v>0</v>
      </c>
      <c r="T93" s="135">
        <f>$S$93*$H$93</f>
        <v>0</v>
      </c>
      <c r="AR93" s="85" t="s">
        <v>346</v>
      </c>
      <c r="AT93" s="85" t="s">
        <v>696</v>
      </c>
      <c r="AU93" s="85" t="s">
        <v>618</v>
      </c>
      <c r="AY93" s="6" t="s">
        <v>694</v>
      </c>
      <c r="BE93" s="136">
        <f>IF($N$93="základní",$J$93,0)</f>
        <v>0</v>
      </c>
      <c r="BF93" s="136">
        <f>IF($N$93="snížená",$J$93,0)</f>
        <v>0</v>
      </c>
      <c r="BG93" s="136">
        <f>IF($N$93="zákl. přenesená",$J$93,0)</f>
        <v>0</v>
      </c>
      <c r="BH93" s="136">
        <f>IF($N$93="sníž. přenesená",$J$93,0)</f>
        <v>0</v>
      </c>
      <c r="BI93" s="136">
        <f>IF($N$93="nulová",$J$93,0)</f>
        <v>0</v>
      </c>
      <c r="BJ93" s="85" t="s">
        <v>561</v>
      </c>
      <c r="BK93" s="136">
        <f>ROUND($I$93*$H$93,2)</f>
        <v>0</v>
      </c>
      <c r="BL93" s="85" t="s">
        <v>346</v>
      </c>
      <c r="BM93" s="85" t="s">
        <v>347</v>
      </c>
    </row>
    <row r="94" spans="2:47" s="6" customFormat="1" ht="16.5" customHeight="1">
      <c r="B94" s="22"/>
      <c r="D94" s="137" t="s">
        <v>702</v>
      </c>
      <c r="F94" s="138" t="s">
        <v>345</v>
      </c>
      <c r="L94" s="22"/>
      <c r="M94" s="49"/>
      <c r="T94" s="50"/>
      <c r="AT94" s="6" t="s">
        <v>702</v>
      </c>
      <c r="AU94" s="6" t="s">
        <v>618</v>
      </c>
    </row>
    <row r="95" spans="2:47" s="6" customFormat="1" ht="30.75" customHeight="1">
      <c r="B95" s="22"/>
      <c r="D95" s="140" t="s">
        <v>882</v>
      </c>
      <c r="F95" s="170" t="s">
        <v>348</v>
      </c>
      <c r="L95" s="22"/>
      <c r="M95" s="49"/>
      <c r="T95" s="50"/>
      <c r="AT95" s="6" t="s">
        <v>882</v>
      </c>
      <c r="AU95" s="6" t="s">
        <v>618</v>
      </c>
    </row>
    <row r="96" spans="2:65" s="6" customFormat="1" ht="15.75" customHeight="1">
      <c r="B96" s="22"/>
      <c r="C96" s="125" t="s">
        <v>722</v>
      </c>
      <c r="D96" s="125" t="s">
        <v>696</v>
      </c>
      <c r="E96" s="126" t="s">
        <v>349</v>
      </c>
      <c r="F96" s="127" t="s">
        <v>350</v>
      </c>
      <c r="G96" s="128" t="s">
        <v>334</v>
      </c>
      <c r="H96" s="129">
        <v>1</v>
      </c>
      <c r="I96" s="130"/>
      <c r="J96" s="131">
        <f>ROUND($I$96*$H$96,2)</f>
        <v>0</v>
      </c>
      <c r="K96" s="127" t="s">
        <v>699</v>
      </c>
      <c r="L96" s="22"/>
      <c r="M96" s="132"/>
      <c r="N96" s="133" t="s">
        <v>581</v>
      </c>
      <c r="Q96" s="134">
        <v>0</v>
      </c>
      <c r="R96" s="134">
        <f>$Q$96*$H$96</f>
        <v>0</v>
      </c>
      <c r="S96" s="134">
        <v>0</v>
      </c>
      <c r="T96" s="135">
        <f>$S$96*$H$96</f>
        <v>0</v>
      </c>
      <c r="AR96" s="85" t="s">
        <v>346</v>
      </c>
      <c r="AT96" s="85" t="s">
        <v>696</v>
      </c>
      <c r="AU96" s="85" t="s">
        <v>618</v>
      </c>
      <c r="AY96" s="6" t="s">
        <v>694</v>
      </c>
      <c r="BE96" s="136">
        <f>IF($N$96="základní",$J$96,0)</f>
        <v>0</v>
      </c>
      <c r="BF96" s="136">
        <f>IF($N$96="snížená",$J$96,0)</f>
        <v>0</v>
      </c>
      <c r="BG96" s="136">
        <f>IF($N$96="zákl. přenesená",$J$96,0)</f>
        <v>0</v>
      </c>
      <c r="BH96" s="136">
        <f>IF($N$96="sníž. přenesená",$J$96,0)</f>
        <v>0</v>
      </c>
      <c r="BI96" s="136">
        <f>IF($N$96="nulová",$J$96,0)</f>
        <v>0</v>
      </c>
      <c r="BJ96" s="85" t="s">
        <v>561</v>
      </c>
      <c r="BK96" s="136">
        <f>ROUND($I$96*$H$96,2)</f>
        <v>0</v>
      </c>
      <c r="BL96" s="85" t="s">
        <v>346</v>
      </c>
      <c r="BM96" s="85" t="s">
        <v>351</v>
      </c>
    </row>
    <row r="97" spans="2:47" s="6" customFormat="1" ht="16.5" customHeight="1">
      <c r="B97" s="22"/>
      <c r="D97" s="137" t="s">
        <v>702</v>
      </c>
      <c r="F97" s="138" t="s">
        <v>350</v>
      </c>
      <c r="L97" s="22"/>
      <c r="M97" s="49"/>
      <c r="T97" s="50"/>
      <c r="AT97" s="6" t="s">
        <v>702</v>
      </c>
      <c r="AU97" s="6" t="s">
        <v>618</v>
      </c>
    </row>
    <row r="98" spans="2:65" s="6" customFormat="1" ht="15.75" customHeight="1">
      <c r="B98" s="22"/>
      <c r="C98" s="125" t="s">
        <v>727</v>
      </c>
      <c r="D98" s="125" t="s">
        <v>696</v>
      </c>
      <c r="E98" s="126" t="s">
        <v>352</v>
      </c>
      <c r="F98" s="127" t="s">
        <v>353</v>
      </c>
      <c r="G98" s="128" t="s">
        <v>334</v>
      </c>
      <c r="H98" s="129">
        <v>1</v>
      </c>
      <c r="I98" s="130"/>
      <c r="J98" s="131">
        <f>ROUND($I$98*$H$98,2)</f>
        <v>0</v>
      </c>
      <c r="K98" s="127" t="s">
        <v>699</v>
      </c>
      <c r="L98" s="22"/>
      <c r="M98" s="132"/>
      <c r="N98" s="133" t="s">
        <v>581</v>
      </c>
      <c r="Q98" s="134">
        <v>0</v>
      </c>
      <c r="R98" s="134">
        <f>$Q$98*$H$98</f>
        <v>0</v>
      </c>
      <c r="S98" s="134">
        <v>0</v>
      </c>
      <c r="T98" s="135">
        <f>$S$98*$H$98</f>
        <v>0</v>
      </c>
      <c r="AR98" s="85" t="s">
        <v>346</v>
      </c>
      <c r="AT98" s="85" t="s">
        <v>696</v>
      </c>
      <c r="AU98" s="85" t="s">
        <v>618</v>
      </c>
      <c r="AY98" s="6" t="s">
        <v>694</v>
      </c>
      <c r="BE98" s="136">
        <f>IF($N$98="základní",$J$98,0)</f>
        <v>0</v>
      </c>
      <c r="BF98" s="136">
        <f>IF($N$98="snížená",$J$98,0)</f>
        <v>0</v>
      </c>
      <c r="BG98" s="136">
        <f>IF($N$98="zákl. přenesená",$J$98,0)</f>
        <v>0</v>
      </c>
      <c r="BH98" s="136">
        <f>IF($N$98="sníž. přenesená",$J$98,0)</f>
        <v>0</v>
      </c>
      <c r="BI98" s="136">
        <f>IF($N$98="nulová",$J$98,0)</f>
        <v>0</v>
      </c>
      <c r="BJ98" s="85" t="s">
        <v>561</v>
      </c>
      <c r="BK98" s="136">
        <f>ROUND($I$98*$H$98,2)</f>
        <v>0</v>
      </c>
      <c r="BL98" s="85" t="s">
        <v>346</v>
      </c>
      <c r="BM98" s="85" t="s">
        <v>354</v>
      </c>
    </row>
    <row r="99" spans="2:47" s="6" customFormat="1" ht="16.5" customHeight="1">
      <c r="B99" s="22"/>
      <c r="D99" s="137" t="s">
        <v>702</v>
      </c>
      <c r="F99" s="138" t="s">
        <v>353</v>
      </c>
      <c r="L99" s="22"/>
      <c r="M99" s="49"/>
      <c r="T99" s="50"/>
      <c r="AT99" s="6" t="s">
        <v>702</v>
      </c>
      <c r="AU99" s="6" t="s">
        <v>618</v>
      </c>
    </row>
    <row r="100" spans="2:65" s="6" customFormat="1" ht="15.75" customHeight="1">
      <c r="B100" s="22"/>
      <c r="C100" s="125" t="s">
        <v>733</v>
      </c>
      <c r="D100" s="125" t="s">
        <v>696</v>
      </c>
      <c r="E100" s="126" t="s">
        <v>355</v>
      </c>
      <c r="F100" s="127" t="s">
        <v>356</v>
      </c>
      <c r="G100" s="128" t="s">
        <v>334</v>
      </c>
      <c r="H100" s="129">
        <v>3</v>
      </c>
      <c r="I100" s="130"/>
      <c r="J100" s="131">
        <f>ROUND($I$100*$H$100,2)</f>
        <v>0</v>
      </c>
      <c r="K100" s="127" t="s">
        <v>699</v>
      </c>
      <c r="L100" s="22"/>
      <c r="M100" s="132"/>
      <c r="N100" s="133" t="s">
        <v>581</v>
      </c>
      <c r="Q100" s="134">
        <v>0</v>
      </c>
      <c r="R100" s="134">
        <f>$Q$100*$H$100</f>
        <v>0</v>
      </c>
      <c r="S100" s="134">
        <v>0</v>
      </c>
      <c r="T100" s="135">
        <f>$S$100*$H$100</f>
        <v>0</v>
      </c>
      <c r="AR100" s="85" t="s">
        <v>346</v>
      </c>
      <c r="AT100" s="85" t="s">
        <v>696</v>
      </c>
      <c r="AU100" s="85" t="s">
        <v>618</v>
      </c>
      <c r="AY100" s="6" t="s">
        <v>694</v>
      </c>
      <c r="BE100" s="136">
        <f>IF($N$100="základní",$J$100,0)</f>
        <v>0</v>
      </c>
      <c r="BF100" s="136">
        <f>IF($N$100="snížená",$J$100,0)</f>
        <v>0</v>
      </c>
      <c r="BG100" s="136">
        <f>IF($N$100="zákl. přenesená",$J$100,0)</f>
        <v>0</v>
      </c>
      <c r="BH100" s="136">
        <f>IF($N$100="sníž. přenesená",$J$100,0)</f>
        <v>0</v>
      </c>
      <c r="BI100" s="136">
        <f>IF($N$100="nulová",$J$100,0)</f>
        <v>0</v>
      </c>
      <c r="BJ100" s="85" t="s">
        <v>561</v>
      </c>
      <c r="BK100" s="136">
        <f>ROUND($I$100*$H$100,2)</f>
        <v>0</v>
      </c>
      <c r="BL100" s="85" t="s">
        <v>346</v>
      </c>
      <c r="BM100" s="85" t="s">
        <v>357</v>
      </c>
    </row>
    <row r="101" spans="2:47" s="6" customFormat="1" ht="16.5" customHeight="1">
      <c r="B101" s="22"/>
      <c r="D101" s="137" t="s">
        <v>702</v>
      </c>
      <c r="F101" s="138" t="s">
        <v>358</v>
      </c>
      <c r="L101" s="22"/>
      <c r="M101" s="49"/>
      <c r="T101" s="50"/>
      <c r="AT101" s="6" t="s">
        <v>702</v>
      </c>
      <c r="AU101" s="6" t="s">
        <v>618</v>
      </c>
    </row>
    <row r="102" spans="2:65" s="6" customFormat="1" ht="15.75" customHeight="1">
      <c r="B102" s="22"/>
      <c r="C102" s="125" t="s">
        <v>745</v>
      </c>
      <c r="D102" s="125" t="s">
        <v>696</v>
      </c>
      <c r="E102" s="126" t="s">
        <v>359</v>
      </c>
      <c r="F102" s="127" t="s">
        <v>360</v>
      </c>
      <c r="G102" s="128" t="s">
        <v>334</v>
      </c>
      <c r="H102" s="129">
        <v>1</v>
      </c>
      <c r="I102" s="130"/>
      <c r="J102" s="131">
        <f>ROUND($I$102*$H$102,2)</f>
        <v>0</v>
      </c>
      <c r="K102" s="127" t="s">
        <v>699</v>
      </c>
      <c r="L102" s="22"/>
      <c r="M102" s="132"/>
      <c r="N102" s="133" t="s">
        <v>581</v>
      </c>
      <c r="Q102" s="134">
        <v>0</v>
      </c>
      <c r="R102" s="134">
        <f>$Q$102*$H$102</f>
        <v>0</v>
      </c>
      <c r="S102" s="134">
        <v>0</v>
      </c>
      <c r="T102" s="135">
        <f>$S$102*$H$102</f>
        <v>0</v>
      </c>
      <c r="AR102" s="85" t="s">
        <v>346</v>
      </c>
      <c r="AT102" s="85" t="s">
        <v>696</v>
      </c>
      <c r="AU102" s="85" t="s">
        <v>618</v>
      </c>
      <c r="AY102" s="6" t="s">
        <v>694</v>
      </c>
      <c r="BE102" s="136">
        <f>IF($N$102="základní",$J$102,0)</f>
        <v>0</v>
      </c>
      <c r="BF102" s="136">
        <f>IF($N$102="snížená",$J$102,0)</f>
        <v>0</v>
      </c>
      <c r="BG102" s="136">
        <f>IF($N$102="zákl. přenesená",$J$102,0)</f>
        <v>0</v>
      </c>
      <c r="BH102" s="136">
        <f>IF($N$102="sníž. přenesená",$J$102,0)</f>
        <v>0</v>
      </c>
      <c r="BI102" s="136">
        <f>IF($N$102="nulová",$J$102,0)</f>
        <v>0</v>
      </c>
      <c r="BJ102" s="85" t="s">
        <v>561</v>
      </c>
      <c r="BK102" s="136">
        <f>ROUND($I$102*$H$102,2)</f>
        <v>0</v>
      </c>
      <c r="BL102" s="85" t="s">
        <v>346</v>
      </c>
      <c r="BM102" s="85" t="s">
        <v>361</v>
      </c>
    </row>
    <row r="103" spans="2:47" s="6" customFormat="1" ht="16.5" customHeight="1">
      <c r="B103" s="22"/>
      <c r="D103" s="137" t="s">
        <v>702</v>
      </c>
      <c r="F103" s="138" t="s">
        <v>360</v>
      </c>
      <c r="L103" s="22"/>
      <c r="M103" s="49"/>
      <c r="T103" s="50"/>
      <c r="AT103" s="6" t="s">
        <v>702</v>
      </c>
      <c r="AU103" s="6" t="s">
        <v>618</v>
      </c>
    </row>
    <row r="104" spans="2:65" s="6" customFormat="1" ht="15.75" customHeight="1">
      <c r="B104" s="22"/>
      <c r="C104" s="125" t="s">
        <v>752</v>
      </c>
      <c r="D104" s="125" t="s">
        <v>696</v>
      </c>
      <c r="E104" s="126" t="s">
        <v>362</v>
      </c>
      <c r="F104" s="127" t="s">
        <v>363</v>
      </c>
      <c r="G104" s="128" t="s">
        <v>334</v>
      </c>
      <c r="H104" s="129">
        <v>1</v>
      </c>
      <c r="I104" s="130"/>
      <c r="J104" s="131">
        <f>ROUND($I$104*$H$104,2)</f>
        <v>0</v>
      </c>
      <c r="K104" s="127" t="s">
        <v>699</v>
      </c>
      <c r="L104" s="22"/>
      <c r="M104" s="132"/>
      <c r="N104" s="133" t="s">
        <v>581</v>
      </c>
      <c r="Q104" s="134">
        <v>0</v>
      </c>
      <c r="R104" s="134">
        <f>$Q$104*$H$104</f>
        <v>0</v>
      </c>
      <c r="S104" s="134">
        <v>0</v>
      </c>
      <c r="T104" s="135">
        <f>$S$104*$H$104</f>
        <v>0</v>
      </c>
      <c r="AR104" s="85" t="s">
        <v>364</v>
      </c>
      <c r="AT104" s="85" t="s">
        <v>696</v>
      </c>
      <c r="AU104" s="85" t="s">
        <v>618</v>
      </c>
      <c r="AY104" s="6" t="s">
        <v>694</v>
      </c>
      <c r="BE104" s="136">
        <f>IF($N$104="základní",$J$104,0)</f>
        <v>0</v>
      </c>
      <c r="BF104" s="136">
        <f>IF($N$104="snížená",$J$104,0)</f>
        <v>0</v>
      </c>
      <c r="BG104" s="136">
        <f>IF($N$104="zákl. přenesená",$J$104,0)</f>
        <v>0</v>
      </c>
      <c r="BH104" s="136">
        <f>IF($N$104="sníž. přenesená",$J$104,0)</f>
        <v>0</v>
      </c>
      <c r="BI104" s="136">
        <f>IF($N$104="nulová",$J$104,0)</f>
        <v>0</v>
      </c>
      <c r="BJ104" s="85" t="s">
        <v>561</v>
      </c>
      <c r="BK104" s="136">
        <f>ROUND($I$104*$H$104,2)</f>
        <v>0</v>
      </c>
      <c r="BL104" s="85" t="s">
        <v>364</v>
      </c>
      <c r="BM104" s="85" t="s">
        <v>365</v>
      </c>
    </row>
    <row r="105" spans="2:47" s="6" customFormat="1" ht="16.5" customHeight="1">
      <c r="B105" s="22"/>
      <c r="D105" s="137" t="s">
        <v>702</v>
      </c>
      <c r="F105" s="138" t="s">
        <v>363</v>
      </c>
      <c r="L105" s="22"/>
      <c r="M105" s="49"/>
      <c r="T105" s="50"/>
      <c r="AT105" s="6" t="s">
        <v>702</v>
      </c>
      <c r="AU105" s="6" t="s">
        <v>618</v>
      </c>
    </row>
    <row r="106" spans="2:65" s="6" customFormat="1" ht="15.75" customHeight="1">
      <c r="B106" s="22"/>
      <c r="C106" s="125" t="s">
        <v>566</v>
      </c>
      <c r="D106" s="125" t="s">
        <v>696</v>
      </c>
      <c r="E106" s="126" t="s">
        <v>366</v>
      </c>
      <c r="F106" s="127" t="s">
        <v>367</v>
      </c>
      <c r="G106" s="128" t="s">
        <v>334</v>
      </c>
      <c r="H106" s="129">
        <v>1</v>
      </c>
      <c r="I106" s="130"/>
      <c r="J106" s="131">
        <f>ROUND($I$106*$H$106,2)</f>
        <v>0</v>
      </c>
      <c r="K106" s="127" t="s">
        <v>699</v>
      </c>
      <c r="L106" s="22"/>
      <c r="M106" s="132"/>
      <c r="N106" s="133" t="s">
        <v>581</v>
      </c>
      <c r="Q106" s="134">
        <v>0</v>
      </c>
      <c r="R106" s="134">
        <f>$Q$106*$H$106</f>
        <v>0</v>
      </c>
      <c r="S106" s="134">
        <v>0</v>
      </c>
      <c r="T106" s="135">
        <f>$S$106*$H$106</f>
        <v>0</v>
      </c>
      <c r="AR106" s="85" t="s">
        <v>368</v>
      </c>
      <c r="AT106" s="85" t="s">
        <v>696</v>
      </c>
      <c r="AU106" s="85" t="s">
        <v>618</v>
      </c>
      <c r="AY106" s="6" t="s">
        <v>694</v>
      </c>
      <c r="BE106" s="136">
        <f>IF($N$106="základní",$J$106,0)</f>
        <v>0</v>
      </c>
      <c r="BF106" s="136">
        <f>IF($N$106="snížená",$J$106,0)</f>
        <v>0</v>
      </c>
      <c r="BG106" s="136">
        <f>IF($N$106="zákl. přenesená",$J$106,0)</f>
        <v>0</v>
      </c>
      <c r="BH106" s="136">
        <f>IF($N$106="sníž. přenesená",$J$106,0)</f>
        <v>0</v>
      </c>
      <c r="BI106" s="136">
        <f>IF($N$106="nulová",$J$106,0)</f>
        <v>0</v>
      </c>
      <c r="BJ106" s="85" t="s">
        <v>561</v>
      </c>
      <c r="BK106" s="136">
        <f>ROUND($I$106*$H$106,2)</f>
        <v>0</v>
      </c>
      <c r="BL106" s="85" t="s">
        <v>368</v>
      </c>
      <c r="BM106" s="85" t="s">
        <v>369</v>
      </c>
    </row>
    <row r="107" spans="2:47" s="6" customFormat="1" ht="16.5" customHeight="1">
      <c r="B107" s="22"/>
      <c r="D107" s="137" t="s">
        <v>702</v>
      </c>
      <c r="F107" s="138" t="s">
        <v>370</v>
      </c>
      <c r="L107" s="22"/>
      <c r="M107" s="174"/>
      <c r="N107" s="175"/>
      <c r="O107" s="175"/>
      <c r="P107" s="175"/>
      <c r="Q107" s="175"/>
      <c r="R107" s="175"/>
      <c r="S107" s="175"/>
      <c r="T107" s="176"/>
      <c r="AT107" s="6" t="s">
        <v>702</v>
      </c>
      <c r="AU107" s="6" t="s">
        <v>618</v>
      </c>
    </row>
    <row r="108" spans="2:12" s="6" customFormat="1" ht="7.5" customHeight="1"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22"/>
    </row>
    <row r="656" s="2" customFormat="1" ht="14.25" customHeight="1"/>
  </sheetData>
  <autoFilter ref="C83:K83"/>
  <mergeCells count="12">
    <mergeCell ref="E11:H11"/>
    <mergeCell ref="E26:H26"/>
    <mergeCell ref="E74:H74"/>
    <mergeCell ref="E76:H76"/>
    <mergeCell ref="G1:H1"/>
    <mergeCell ref="L2:V2"/>
    <mergeCell ref="E47:H47"/>
    <mergeCell ref="E49:H49"/>
    <mergeCell ref="E51:H51"/>
    <mergeCell ref="E72:H72"/>
    <mergeCell ref="E7:H7"/>
    <mergeCell ref="E9:H9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2" sqref="A2"/>
    </sheetView>
  </sheetViews>
  <sheetFormatPr defaultColWidth="9.33203125" defaultRowHeight="13.5"/>
  <cols>
    <col min="1" max="1" width="8.33203125" style="194" customWidth="1"/>
    <col min="2" max="2" width="1.66796875" style="194" customWidth="1"/>
    <col min="3" max="4" width="5" style="194" customWidth="1"/>
    <col min="5" max="5" width="11.66015625" style="194" customWidth="1"/>
    <col min="6" max="6" width="9.16015625" style="194" customWidth="1"/>
    <col min="7" max="7" width="5" style="194" customWidth="1"/>
    <col min="8" max="8" width="77.83203125" style="194" customWidth="1"/>
    <col min="9" max="10" width="20" style="194" customWidth="1"/>
    <col min="11" max="11" width="1.66796875" style="194" customWidth="1"/>
    <col min="12" max="16384" width="9.33203125" style="194" customWidth="1"/>
  </cols>
  <sheetData>
    <row r="1" ht="37.5" customHeight="1"/>
    <row r="2" spans="2:11" ht="7.5" customHeight="1">
      <c r="B2" s="195"/>
      <c r="C2" s="196"/>
      <c r="D2" s="196"/>
      <c r="E2" s="196"/>
      <c r="F2" s="196"/>
      <c r="G2" s="196"/>
      <c r="H2" s="196"/>
      <c r="I2" s="196"/>
      <c r="J2" s="196"/>
      <c r="K2" s="206"/>
    </row>
    <row r="3" spans="2:11" s="209" customFormat="1" ht="45" customHeight="1">
      <c r="B3" s="207"/>
      <c r="C3" s="301" t="s">
        <v>378</v>
      </c>
      <c r="D3" s="301"/>
      <c r="E3" s="301"/>
      <c r="F3" s="301"/>
      <c r="G3" s="301"/>
      <c r="H3" s="301"/>
      <c r="I3" s="301"/>
      <c r="J3" s="301"/>
      <c r="K3" s="208"/>
    </row>
    <row r="4" spans="2:11" ht="25.5" customHeight="1">
      <c r="B4" s="210"/>
      <c r="C4" s="302" t="s">
        <v>379</v>
      </c>
      <c r="D4" s="302"/>
      <c r="E4" s="302"/>
      <c r="F4" s="302"/>
      <c r="G4" s="302"/>
      <c r="H4" s="302"/>
      <c r="I4" s="302"/>
      <c r="J4" s="302"/>
      <c r="K4" s="211"/>
    </row>
    <row r="5" spans="2:11" ht="5.25" customHeight="1">
      <c r="B5" s="210"/>
      <c r="C5" s="212"/>
      <c r="D5" s="212"/>
      <c r="E5" s="212"/>
      <c r="F5" s="212"/>
      <c r="G5" s="212"/>
      <c r="H5" s="212"/>
      <c r="I5" s="212"/>
      <c r="J5" s="212"/>
      <c r="K5" s="211"/>
    </row>
    <row r="6" spans="2:11" ht="15" customHeight="1">
      <c r="B6" s="210"/>
      <c r="C6" s="300" t="s">
        <v>380</v>
      </c>
      <c r="D6" s="300"/>
      <c r="E6" s="300"/>
      <c r="F6" s="300"/>
      <c r="G6" s="300"/>
      <c r="H6" s="300"/>
      <c r="I6" s="300"/>
      <c r="J6" s="300"/>
      <c r="K6" s="211"/>
    </row>
    <row r="7" spans="2:11" ht="15" customHeight="1">
      <c r="B7" s="214"/>
      <c r="C7" s="300" t="s">
        <v>381</v>
      </c>
      <c r="D7" s="300"/>
      <c r="E7" s="300"/>
      <c r="F7" s="300"/>
      <c r="G7" s="300"/>
      <c r="H7" s="300"/>
      <c r="I7" s="300"/>
      <c r="J7" s="300"/>
      <c r="K7" s="211"/>
    </row>
    <row r="8" spans="2:11" ht="12.75" customHeight="1">
      <c r="B8" s="214"/>
      <c r="C8" s="213"/>
      <c r="D8" s="213"/>
      <c r="E8" s="213"/>
      <c r="F8" s="213"/>
      <c r="G8" s="213"/>
      <c r="H8" s="213"/>
      <c r="I8" s="213"/>
      <c r="J8" s="213"/>
      <c r="K8" s="211"/>
    </row>
    <row r="9" spans="2:11" ht="15" customHeight="1">
      <c r="B9" s="214"/>
      <c r="C9" s="300" t="s">
        <v>532</v>
      </c>
      <c r="D9" s="300"/>
      <c r="E9" s="300"/>
      <c r="F9" s="300"/>
      <c r="G9" s="300"/>
      <c r="H9" s="300"/>
      <c r="I9" s="300"/>
      <c r="J9" s="300"/>
      <c r="K9" s="211"/>
    </row>
    <row r="10" spans="2:11" ht="15" customHeight="1">
      <c r="B10" s="214"/>
      <c r="C10" s="213"/>
      <c r="D10" s="300" t="s">
        <v>533</v>
      </c>
      <c r="E10" s="300"/>
      <c r="F10" s="300"/>
      <c r="G10" s="300"/>
      <c r="H10" s="300"/>
      <c r="I10" s="300"/>
      <c r="J10" s="300"/>
      <c r="K10" s="211"/>
    </row>
    <row r="11" spans="2:11" ht="15" customHeight="1">
      <c r="B11" s="214"/>
      <c r="C11" s="215"/>
      <c r="D11" s="300" t="s">
        <v>382</v>
      </c>
      <c r="E11" s="300"/>
      <c r="F11" s="300"/>
      <c r="G11" s="300"/>
      <c r="H11" s="300"/>
      <c r="I11" s="300"/>
      <c r="J11" s="300"/>
      <c r="K11" s="211"/>
    </row>
    <row r="12" spans="2:11" ht="12.75" customHeight="1">
      <c r="B12" s="214"/>
      <c r="C12" s="215"/>
      <c r="D12" s="215"/>
      <c r="E12" s="215"/>
      <c r="F12" s="215"/>
      <c r="G12" s="215"/>
      <c r="H12" s="215"/>
      <c r="I12" s="215"/>
      <c r="J12" s="215"/>
      <c r="K12" s="211"/>
    </row>
    <row r="13" spans="2:11" ht="15" customHeight="1">
      <c r="B13" s="214"/>
      <c r="C13" s="215"/>
      <c r="D13" s="300" t="s">
        <v>534</v>
      </c>
      <c r="E13" s="300"/>
      <c r="F13" s="300"/>
      <c r="G13" s="300"/>
      <c r="H13" s="300"/>
      <c r="I13" s="300"/>
      <c r="J13" s="300"/>
      <c r="K13" s="211"/>
    </row>
    <row r="14" spans="2:11" ht="15" customHeight="1">
      <c r="B14" s="214"/>
      <c r="C14" s="215"/>
      <c r="D14" s="300" t="s">
        <v>383</v>
      </c>
      <c r="E14" s="300"/>
      <c r="F14" s="300"/>
      <c r="G14" s="300"/>
      <c r="H14" s="300"/>
      <c r="I14" s="300"/>
      <c r="J14" s="300"/>
      <c r="K14" s="211"/>
    </row>
    <row r="15" spans="2:11" ht="15" customHeight="1">
      <c r="B15" s="214"/>
      <c r="C15" s="215"/>
      <c r="D15" s="300" t="s">
        <v>384</v>
      </c>
      <c r="E15" s="300"/>
      <c r="F15" s="300"/>
      <c r="G15" s="300"/>
      <c r="H15" s="300"/>
      <c r="I15" s="300"/>
      <c r="J15" s="300"/>
      <c r="K15" s="211"/>
    </row>
    <row r="16" spans="2:11" ht="15" customHeight="1">
      <c r="B16" s="214"/>
      <c r="C16" s="215"/>
      <c r="D16" s="215"/>
      <c r="E16" s="216" t="s">
        <v>616</v>
      </c>
      <c r="F16" s="300" t="s">
        <v>385</v>
      </c>
      <c r="G16" s="300"/>
      <c r="H16" s="300"/>
      <c r="I16" s="300"/>
      <c r="J16" s="300"/>
      <c r="K16" s="211"/>
    </row>
    <row r="17" spans="2:11" ht="15" customHeight="1">
      <c r="B17" s="214"/>
      <c r="C17" s="215"/>
      <c r="D17" s="215"/>
      <c r="E17" s="216" t="s">
        <v>386</v>
      </c>
      <c r="F17" s="300" t="s">
        <v>387</v>
      </c>
      <c r="G17" s="300"/>
      <c r="H17" s="300"/>
      <c r="I17" s="300"/>
      <c r="J17" s="300"/>
      <c r="K17" s="211"/>
    </row>
    <row r="18" spans="2:11" ht="15" customHeight="1">
      <c r="B18" s="214"/>
      <c r="C18" s="215"/>
      <c r="D18" s="215"/>
      <c r="E18" s="216" t="s">
        <v>388</v>
      </c>
      <c r="F18" s="300" t="s">
        <v>389</v>
      </c>
      <c r="G18" s="300"/>
      <c r="H18" s="300"/>
      <c r="I18" s="300"/>
      <c r="J18" s="300"/>
      <c r="K18" s="211"/>
    </row>
    <row r="19" spans="2:11" ht="15" customHeight="1">
      <c r="B19" s="214"/>
      <c r="C19" s="215"/>
      <c r="D19" s="215"/>
      <c r="E19" s="216" t="s">
        <v>631</v>
      </c>
      <c r="F19" s="300" t="s">
        <v>630</v>
      </c>
      <c r="G19" s="300"/>
      <c r="H19" s="300"/>
      <c r="I19" s="300"/>
      <c r="J19" s="300"/>
      <c r="K19" s="211"/>
    </row>
    <row r="20" spans="2:11" ht="15" customHeight="1">
      <c r="B20" s="214"/>
      <c r="C20" s="215"/>
      <c r="D20" s="215"/>
      <c r="E20" s="216" t="s">
        <v>390</v>
      </c>
      <c r="F20" s="300" t="s">
        <v>391</v>
      </c>
      <c r="G20" s="300"/>
      <c r="H20" s="300"/>
      <c r="I20" s="300"/>
      <c r="J20" s="300"/>
      <c r="K20" s="211"/>
    </row>
    <row r="21" spans="2:11" ht="15" customHeight="1">
      <c r="B21" s="214"/>
      <c r="C21" s="215"/>
      <c r="D21" s="215"/>
      <c r="E21" s="216" t="s">
        <v>621</v>
      </c>
      <c r="F21" s="300" t="s">
        <v>392</v>
      </c>
      <c r="G21" s="300"/>
      <c r="H21" s="300"/>
      <c r="I21" s="300"/>
      <c r="J21" s="300"/>
      <c r="K21" s="211"/>
    </row>
    <row r="22" spans="2:11" ht="12.75" customHeight="1">
      <c r="B22" s="214"/>
      <c r="C22" s="215"/>
      <c r="D22" s="215"/>
      <c r="E22" s="215"/>
      <c r="F22" s="215"/>
      <c r="G22" s="215"/>
      <c r="H22" s="215"/>
      <c r="I22" s="215"/>
      <c r="J22" s="215"/>
      <c r="K22" s="211"/>
    </row>
    <row r="23" spans="2:11" ht="15" customHeight="1">
      <c r="B23" s="214"/>
      <c r="C23" s="300" t="s">
        <v>535</v>
      </c>
      <c r="D23" s="300"/>
      <c r="E23" s="300"/>
      <c r="F23" s="300"/>
      <c r="G23" s="300"/>
      <c r="H23" s="300"/>
      <c r="I23" s="300"/>
      <c r="J23" s="300"/>
      <c r="K23" s="211"/>
    </row>
    <row r="24" spans="2:11" ht="15" customHeight="1">
      <c r="B24" s="214"/>
      <c r="C24" s="300" t="s">
        <v>393</v>
      </c>
      <c r="D24" s="300"/>
      <c r="E24" s="300"/>
      <c r="F24" s="300"/>
      <c r="G24" s="300"/>
      <c r="H24" s="300"/>
      <c r="I24" s="300"/>
      <c r="J24" s="300"/>
      <c r="K24" s="211"/>
    </row>
    <row r="25" spans="2:11" ht="15" customHeight="1">
      <c r="B25" s="214"/>
      <c r="C25" s="213"/>
      <c r="D25" s="300" t="s">
        <v>536</v>
      </c>
      <c r="E25" s="300"/>
      <c r="F25" s="300"/>
      <c r="G25" s="300"/>
      <c r="H25" s="300"/>
      <c r="I25" s="300"/>
      <c r="J25" s="300"/>
      <c r="K25" s="211"/>
    </row>
    <row r="26" spans="2:11" ht="15" customHeight="1">
      <c r="B26" s="214"/>
      <c r="C26" s="215"/>
      <c r="D26" s="300" t="s">
        <v>394</v>
      </c>
      <c r="E26" s="300"/>
      <c r="F26" s="300"/>
      <c r="G26" s="300"/>
      <c r="H26" s="300"/>
      <c r="I26" s="300"/>
      <c r="J26" s="300"/>
      <c r="K26" s="211"/>
    </row>
    <row r="27" spans="2:11" ht="12.75" customHeight="1">
      <c r="B27" s="214"/>
      <c r="C27" s="215"/>
      <c r="D27" s="215"/>
      <c r="E27" s="215"/>
      <c r="F27" s="215"/>
      <c r="G27" s="215"/>
      <c r="H27" s="215"/>
      <c r="I27" s="215"/>
      <c r="J27" s="215"/>
      <c r="K27" s="211"/>
    </row>
    <row r="28" spans="2:11" ht="15" customHeight="1">
      <c r="B28" s="214"/>
      <c r="C28" s="215"/>
      <c r="D28" s="300" t="s">
        <v>537</v>
      </c>
      <c r="E28" s="300"/>
      <c r="F28" s="300"/>
      <c r="G28" s="300"/>
      <c r="H28" s="300"/>
      <c r="I28" s="300"/>
      <c r="J28" s="300"/>
      <c r="K28" s="211"/>
    </row>
    <row r="29" spans="2:11" ht="15" customHeight="1">
      <c r="B29" s="214"/>
      <c r="C29" s="215"/>
      <c r="D29" s="300" t="s">
        <v>395</v>
      </c>
      <c r="E29" s="300"/>
      <c r="F29" s="300"/>
      <c r="G29" s="300"/>
      <c r="H29" s="300"/>
      <c r="I29" s="300"/>
      <c r="J29" s="300"/>
      <c r="K29" s="211"/>
    </row>
    <row r="30" spans="2:11" ht="12.75" customHeight="1">
      <c r="B30" s="214"/>
      <c r="C30" s="215"/>
      <c r="D30" s="215"/>
      <c r="E30" s="215"/>
      <c r="F30" s="215"/>
      <c r="G30" s="215"/>
      <c r="H30" s="215"/>
      <c r="I30" s="215"/>
      <c r="J30" s="215"/>
      <c r="K30" s="211"/>
    </row>
    <row r="31" spans="2:11" ht="15" customHeight="1">
      <c r="B31" s="214"/>
      <c r="C31" s="215"/>
      <c r="D31" s="300" t="s">
        <v>538</v>
      </c>
      <c r="E31" s="300"/>
      <c r="F31" s="300"/>
      <c r="G31" s="300"/>
      <c r="H31" s="300"/>
      <c r="I31" s="300"/>
      <c r="J31" s="300"/>
      <c r="K31" s="211"/>
    </row>
    <row r="32" spans="2:11" ht="15" customHeight="1">
      <c r="B32" s="214"/>
      <c r="C32" s="215"/>
      <c r="D32" s="300" t="s">
        <v>396</v>
      </c>
      <c r="E32" s="300"/>
      <c r="F32" s="300"/>
      <c r="G32" s="300"/>
      <c r="H32" s="300"/>
      <c r="I32" s="300"/>
      <c r="J32" s="300"/>
      <c r="K32" s="211"/>
    </row>
    <row r="33" spans="2:11" ht="15" customHeight="1">
      <c r="B33" s="214"/>
      <c r="C33" s="215"/>
      <c r="D33" s="300" t="s">
        <v>397</v>
      </c>
      <c r="E33" s="300"/>
      <c r="F33" s="300"/>
      <c r="G33" s="300"/>
      <c r="H33" s="300"/>
      <c r="I33" s="300"/>
      <c r="J33" s="300"/>
      <c r="K33" s="211"/>
    </row>
    <row r="34" spans="2:11" ht="15" customHeight="1">
      <c r="B34" s="214"/>
      <c r="C34" s="215"/>
      <c r="D34" s="213"/>
      <c r="E34" s="217" t="s">
        <v>678</v>
      </c>
      <c r="F34" s="213"/>
      <c r="G34" s="300" t="s">
        <v>398</v>
      </c>
      <c r="H34" s="300"/>
      <c r="I34" s="300"/>
      <c r="J34" s="300"/>
      <c r="K34" s="211"/>
    </row>
    <row r="35" spans="2:11" ht="30.75" customHeight="1">
      <c r="B35" s="214"/>
      <c r="C35" s="215"/>
      <c r="D35" s="213"/>
      <c r="E35" s="217" t="s">
        <v>399</v>
      </c>
      <c r="F35" s="213"/>
      <c r="G35" s="300" t="s">
        <v>400</v>
      </c>
      <c r="H35" s="300"/>
      <c r="I35" s="300"/>
      <c r="J35" s="300"/>
      <c r="K35" s="211"/>
    </row>
    <row r="36" spans="2:11" ht="15" customHeight="1">
      <c r="B36" s="214"/>
      <c r="C36" s="215"/>
      <c r="D36" s="213"/>
      <c r="E36" s="217" t="s">
        <v>591</v>
      </c>
      <c r="F36" s="213"/>
      <c r="G36" s="300" t="s">
        <v>401</v>
      </c>
      <c r="H36" s="300"/>
      <c r="I36" s="300"/>
      <c r="J36" s="300"/>
      <c r="K36" s="211"/>
    </row>
    <row r="37" spans="2:11" ht="15" customHeight="1">
      <c r="B37" s="214"/>
      <c r="C37" s="215"/>
      <c r="D37" s="213"/>
      <c r="E37" s="217" t="s">
        <v>679</v>
      </c>
      <c r="F37" s="213"/>
      <c r="G37" s="300" t="s">
        <v>402</v>
      </c>
      <c r="H37" s="300"/>
      <c r="I37" s="300"/>
      <c r="J37" s="300"/>
      <c r="K37" s="211"/>
    </row>
    <row r="38" spans="2:11" ht="15" customHeight="1">
      <c r="B38" s="214"/>
      <c r="C38" s="215"/>
      <c r="D38" s="213"/>
      <c r="E38" s="217" t="s">
        <v>680</v>
      </c>
      <c r="F38" s="213"/>
      <c r="G38" s="300" t="s">
        <v>403</v>
      </c>
      <c r="H38" s="300"/>
      <c r="I38" s="300"/>
      <c r="J38" s="300"/>
      <c r="K38" s="211"/>
    </row>
    <row r="39" spans="2:11" ht="15" customHeight="1">
      <c r="B39" s="214"/>
      <c r="C39" s="215"/>
      <c r="D39" s="213"/>
      <c r="E39" s="217" t="s">
        <v>681</v>
      </c>
      <c r="F39" s="213"/>
      <c r="G39" s="300" t="s">
        <v>404</v>
      </c>
      <c r="H39" s="300"/>
      <c r="I39" s="300"/>
      <c r="J39" s="300"/>
      <c r="K39" s="211"/>
    </row>
    <row r="40" spans="2:11" ht="15" customHeight="1">
      <c r="B40" s="214"/>
      <c r="C40" s="215"/>
      <c r="D40" s="213"/>
      <c r="E40" s="217" t="s">
        <v>405</v>
      </c>
      <c r="F40" s="213"/>
      <c r="G40" s="300" t="s">
        <v>406</v>
      </c>
      <c r="H40" s="300"/>
      <c r="I40" s="300"/>
      <c r="J40" s="300"/>
      <c r="K40" s="211"/>
    </row>
    <row r="41" spans="2:11" ht="15" customHeight="1">
      <c r="B41" s="214"/>
      <c r="C41" s="215"/>
      <c r="D41" s="213"/>
      <c r="E41" s="217"/>
      <c r="F41" s="213"/>
      <c r="G41" s="300" t="s">
        <v>407</v>
      </c>
      <c r="H41" s="300"/>
      <c r="I41" s="300"/>
      <c r="J41" s="300"/>
      <c r="K41" s="211"/>
    </row>
    <row r="42" spans="2:11" ht="15" customHeight="1">
      <c r="B42" s="214"/>
      <c r="C42" s="215"/>
      <c r="D42" s="213"/>
      <c r="E42" s="217" t="s">
        <v>408</v>
      </c>
      <c r="F42" s="213"/>
      <c r="G42" s="300" t="s">
        <v>409</v>
      </c>
      <c r="H42" s="300"/>
      <c r="I42" s="300"/>
      <c r="J42" s="300"/>
      <c r="K42" s="211"/>
    </row>
    <row r="43" spans="2:11" ht="15" customHeight="1">
      <c r="B43" s="214"/>
      <c r="C43" s="215"/>
      <c r="D43" s="213"/>
      <c r="E43" s="217" t="s">
        <v>684</v>
      </c>
      <c r="F43" s="213"/>
      <c r="G43" s="300" t="s">
        <v>410</v>
      </c>
      <c r="H43" s="300"/>
      <c r="I43" s="300"/>
      <c r="J43" s="300"/>
      <c r="K43" s="211"/>
    </row>
    <row r="44" spans="2:11" ht="12.75" customHeight="1">
      <c r="B44" s="214"/>
      <c r="C44" s="215"/>
      <c r="D44" s="213"/>
      <c r="E44" s="213"/>
      <c r="F44" s="213"/>
      <c r="G44" s="213"/>
      <c r="H44" s="213"/>
      <c r="I44" s="213"/>
      <c r="J44" s="213"/>
      <c r="K44" s="211"/>
    </row>
    <row r="45" spans="2:11" ht="15" customHeight="1">
      <c r="B45" s="214"/>
      <c r="C45" s="215"/>
      <c r="D45" s="300" t="s">
        <v>411</v>
      </c>
      <c r="E45" s="300"/>
      <c r="F45" s="300"/>
      <c r="G45" s="300"/>
      <c r="H45" s="300"/>
      <c r="I45" s="300"/>
      <c r="J45" s="300"/>
      <c r="K45" s="211"/>
    </row>
    <row r="46" spans="2:11" ht="15" customHeight="1">
      <c r="B46" s="214"/>
      <c r="C46" s="215"/>
      <c r="D46" s="215"/>
      <c r="E46" s="300" t="s">
        <v>412</v>
      </c>
      <c r="F46" s="300"/>
      <c r="G46" s="300"/>
      <c r="H46" s="300"/>
      <c r="I46" s="300"/>
      <c r="J46" s="300"/>
      <c r="K46" s="211"/>
    </row>
    <row r="47" spans="2:11" ht="15" customHeight="1">
      <c r="B47" s="214"/>
      <c r="C47" s="215"/>
      <c r="D47" s="215"/>
      <c r="E47" s="300" t="s">
        <v>413</v>
      </c>
      <c r="F47" s="300"/>
      <c r="G47" s="300"/>
      <c r="H47" s="300"/>
      <c r="I47" s="300"/>
      <c r="J47" s="300"/>
      <c r="K47" s="211"/>
    </row>
    <row r="48" spans="2:11" ht="15" customHeight="1">
      <c r="B48" s="214"/>
      <c r="C48" s="215"/>
      <c r="D48" s="215"/>
      <c r="E48" s="300" t="s">
        <v>414</v>
      </c>
      <c r="F48" s="300"/>
      <c r="G48" s="300"/>
      <c r="H48" s="300"/>
      <c r="I48" s="300"/>
      <c r="J48" s="300"/>
      <c r="K48" s="211"/>
    </row>
    <row r="49" spans="2:11" ht="15" customHeight="1">
      <c r="B49" s="214"/>
      <c r="C49" s="215"/>
      <c r="D49" s="300" t="s">
        <v>415</v>
      </c>
      <c r="E49" s="300"/>
      <c r="F49" s="300"/>
      <c r="G49" s="300"/>
      <c r="H49" s="300"/>
      <c r="I49" s="300"/>
      <c r="J49" s="300"/>
      <c r="K49" s="211"/>
    </row>
    <row r="50" spans="2:11" ht="25.5" customHeight="1">
      <c r="B50" s="210"/>
      <c r="C50" s="302" t="s">
        <v>416</v>
      </c>
      <c r="D50" s="302"/>
      <c r="E50" s="302"/>
      <c r="F50" s="302"/>
      <c r="G50" s="302"/>
      <c r="H50" s="302"/>
      <c r="I50" s="302"/>
      <c r="J50" s="302"/>
      <c r="K50" s="211"/>
    </row>
    <row r="51" spans="2:11" ht="5.25" customHeight="1">
      <c r="B51" s="210"/>
      <c r="C51" s="212"/>
      <c r="D51" s="212"/>
      <c r="E51" s="212"/>
      <c r="F51" s="212"/>
      <c r="G51" s="212"/>
      <c r="H51" s="212"/>
      <c r="I51" s="212"/>
      <c r="J51" s="212"/>
      <c r="K51" s="211"/>
    </row>
    <row r="52" spans="2:11" ht="15" customHeight="1">
      <c r="B52" s="210"/>
      <c r="C52" s="300" t="s">
        <v>417</v>
      </c>
      <c r="D52" s="300"/>
      <c r="E52" s="300"/>
      <c r="F52" s="300"/>
      <c r="G52" s="300"/>
      <c r="H52" s="300"/>
      <c r="I52" s="300"/>
      <c r="J52" s="300"/>
      <c r="K52" s="211"/>
    </row>
    <row r="53" spans="2:11" ht="15" customHeight="1">
      <c r="B53" s="210"/>
      <c r="C53" s="300" t="s">
        <v>418</v>
      </c>
      <c r="D53" s="300"/>
      <c r="E53" s="300"/>
      <c r="F53" s="300"/>
      <c r="G53" s="300"/>
      <c r="H53" s="300"/>
      <c r="I53" s="300"/>
      <c r="J53" s="300"/>
      <c r="K53" s="211"/>
    </row>
    <row r="54" spans="2:11" ht="12.75" customHeight="1">
      <c r="B54" s="210"/>
      <c r="C54" s="213"/>
      <c r="D54" s="213"/>
      <c r="E54" s="213"/>
      <c r="F54" s="213"/>
      <c r="G54" s="213"/>
      <c r="H54" s="213"/>
      <c r="I54" s="213"/>
      <c r="J54" s="213"/>
      <c r="K54" s="211"/>
    </row>
    <row r="55" spans="2:11" ht="15" customHeight="1">
      <c r="B55" s="210"/>
      <c r="C55" s="300" t="s">
        <v>419</v>
      </c>
      <c r="D55" s="300"/>
      <c r="E55" s="300"/>
      <c r="F55" s="300"/>
      <c r="G55" s="300"/>
      <c r="H55" s="300"/>
      <c r="I55" s="300"/>
      <c r="J55" s="300"/>
      <c r="K55" s="211"/>
    </row>
    <row r="56" spans="2:11" ht="15" customHeight="1">
      <c r="B56" s="210"/>
      <c r="C56" s="215"/>
      <c r="D56" s="300" t="s">
        <v>420</v>
      </c>
      <c r="E56" s="300"/>
      <c r="F56" s="300"/>
      <c r="G56" s="300"/>
      <c r="H56" s="300"/>
      <c r="I56" s="300"/>
      <c r="J56" s="300"/>
      <c r="K56" s="211"/>
    </row>
    <row r="57" spans="2:11" ht="15" customHeight="1">
      <c r="B57" s="210"/>
      <c r="C57" s="215"/>
      <c r="D57" s="300" t="s">
        <v>421</v>
      </c>
      <c r="E57" s="300"/>
      <c r="F57" s="300"/>
      <c r="G57" s="300"/>
      <c r="H57" s="300"/>
      <c r="I57" s="300"/>
      <c r="J57" s="300"/>
      <c r="K57" s="211"/>
    </row>
    <row r="58" spans="2:11" ht="15" customHeight="1">
      <c r="B58" s="210"/>
      <c r="C58" s="215"/>
      <c r="D58" s="300" t="s">
        <v>422</v>
      </c>
      <c r="E58" s="300"/>
      <c r="F58" s="300"/>
      <c r="G58" s="300"/>
      <c r="H58" s="300"/>
      <c r="I58" s="300"/>
      <c r="J58" s="300"/>
      <c r="K58" s="211"/>
    </row>
    <row r="59" spans="2:11" ht="15" customHeight="1">
      <c r="B59" s="210"/>
      <c r="C59" s="215"/>
      <c r="D59" s="300" t="s">
        <v>423</v>
      </c>
      <c r="E59" s="300"/>
      <c r="F59" s="300"/>
      <c r="G59" s="300"/>
      <c r="H59" s="300"/>
      <c r="I59" s="300"/>
      <c r="J59" s="300"/>
      <c r="K59" s="211"/>
    </row>
    <row r="60" spans="2:11" ht="15" customHeight="1">
      <c r="B60" s="210"/>
      <c r="C60" s="215"/>
      <c r="D60" s="303" t="s">
        <v>424</v>
      </c>
      <c r="E60" s="303"/>
      <c r="F60" s="303"/>
      <c r="G60" s="303"/>
      <c r="H60" s="303"/>
      <c r="I60" s="303"/>
      <c r="J60" s="303"/>
      <c r="K60" s="211"/>
    </row>
    <row r="61" spans="2:11" ht="15" customHeight="1">
      <c r="B61" s="210"/>
      <c r="C61" s="215"/>
      <c r="D61" s="300" t="s">
        <v>425</v>
      </c>
      <c r="E61" s="300"/>
      <c r="F61" s="300"/>
      <c r="G61" s="300"/>
      <c r="H61" s="300"/>
      <c r="I61" s="300"/>
      <c r="J61" s="300"/>
      <c r="K61" s="211"/>
    </row>
    <row r="62" spans="2:11" ht="12.75" customHeight="1">
      <c r="B62" s="210"/>
      <c r="C62" s="215"/>
      <c r="D62" s="215"/>
      <c r="E62" s="218"/>
      <c r="F62" s="215"/>
      <c r="G62" s="215"/>
      <c r="H62" s="215"/>
      <c r="I62" s="215"/>
      <c r="J62" s="215"/>
      <c r="K62" s="211"/>
    </row>
    <row r="63" spans="2:11" ht="15" customHeight="1">
      <c r="B63" s="210"/>
      <c r="C63" s="215"/>
      <c r="D63" s="300" t="s">
        <v>426</v>
      </c>
      <c r="E63" s="300"/>
      <c r="F63" s="300"/>
      <c r="G63" s="300"/>
      <c r="H63" s="300"/>
      <c r="I63" s="300"/>
      <c r="J63" s="300"/>
      <c r="K63" s="211"/>
    </row>
    <row r="64" spans="2:11" ht="15" customHeight="1">
      <c r="B64" s="210"/>
      <c r="C64" s="215"/>
      <c r="D64" s="303" t="s">
        <v>427</v>
      </c>
      <c r="E64" s="303"/>
      <c r="F64" s="303"/>
      <c r="G64" s="303"/>
      <c r="H64" s="303"/>
      <c r="I64" s="303"/>
      <c r="J64" s="303"/>
      <c r="K64" s="211"/>
    </row>
    <row r="65" spans="2:11" ht="15" customHeight="1">
      <c r="B65" s="210"/>
      <c r="C65" s="215"/>
      <c r="D65" s="300" t="s">
        <v>428</v>
      </c>
      <c r="E65" s="300"/>
      <c r="F65" s="300"/>
      <c r="G65" s="300"/>
      <c r="H65" s="300"/>
      <c r="I65" s="300"/>
      <c r="J65" s="300"/>
      <c r="K65" s="211"/>
    </row>
    <row r="66" spans="2:11" ht="15" customHeight="1">
      <c r="B66" s="210"/>
      <c r="C66" s="215"/>
      <c r="D66" s="300" t="s">
        <v>429</v>
      </c>
      <c r="E66" s="300"/>
      <c r="F66" s="300"/>
      <c r="G66" s="300"/>
      <c r="H66" s="300"/>
      <c r="I66" s="300"/>
      <c r="J66" s="300"/>
      <c r="K66" s="211"/>
    </row>
    <row r="67" spans="2:11" ht="15" customHeight="1">
      <c r="B67" s="210"/>
      <c r="C67" s="215"/>
      <c r="D67" s="300" t="s">
        <v>430</v>
      </c>
      <c r="E67" s="300"/>
      <c r="F67" s="300"/>
      <c r="G67" s="300"/>
      <c r="H67" s="300"/>
      <c r="I67" s="300"/>
      <c r="J67" s="300"/>
      <c r="K67" s="211"/>
    </row>
    <row r="68" spans="2:11" ht="15" customHeight="1">
      <c r="B68" s="210"/>
      <c r="C68" s="215"/>
      <c r="D68" s="300" t="s">
        <v>431</v>
      </c>
      <c r="E68" s="300"/>
      <c r="F68" s="300"/>
      <c r="G68" s="300"/>
      <c r="H68" s="300"/>
      <c r="I68" s="300"/>
      <c r="J68" s="300"/>
      <c r="K68" s="211"/>
    </row>
    <row r="69" spans="2:11" ht="12.75" customHeight="1">
      <c r="B69" s="219"/>
      <c r="C69" s="220"/>
      <c r="D69" s="220"/>
      <c r="E69" s="220"/>
      <c r="F69" s="220"/>
      <c r="G69" s="220"/>
      <c r="H69" s="220"/>
      <c r="I69" s="220"/>
      <c r="J69" s="220"/>
      <c r="K69" s="221"/>
    </row>
    <row r="70" spans="2:11" ht="18.75" customHeight="1">
      <c r="B70" s="222"/>
      <c r="C70" s="222"/>
      <c r="D70" s="222"/>
      <c r="E70" s="222"/>
      <c r="F70" s="222"/>
      <c r="G70" s="222"/>
      <c r="H70" s="222"/>
      <c r="I70" s="222"/>
      <c r="J70" s="222"/>
      <c r="K70" s="223"/>
    </row>
    <row r="71" spans="2:11" ht="18.75" customHeight="1">
      <c r="B71" s="223"/>
      <c r="C71" s="223"/>
      <c r="D71" s="223"/>
      <c r="E71" s="223"/>
      <c r="F71" s="223"/>
      <c r="G71" s="223"/>
      <c r="H71" s="223"/>
      <c r="I71" s="223"/>
      <c r="J71" s="223"/>
      <c r="K71" s="223"/>
    </row>
    <row r="72" spans="2:11" ht="7.5" customHeight="1">
      <c r="B72" s="224"/>
      <c r="C72" s="225"/>
      <c r="D72" s="225"/>
      <c r="E72" s="225"/>
      <c r="F72" s="225"/>
      <c r="G72" s="225"/>
      <c r="H72" s="225"/>
      <c r="I72" s="225"/>
      <c r="J72" s="225"/>
      <c r="K72" s="226"/>
    </row>
    <row r="73" spans="2:11" ht="45" customHeight="1">
      <c r="B73" s="227"/>
      <c r="C73" s="304" t="s">
        <v>377</v>
      </c>
      <c r="D73" s="304"/>
      <c r="E73" s="304"/>
      <c r="F73" s="304"/>
      <c r="G73" s="304"/>
      <c r="H73" s="304"/>
      <c r="I73" s="304"/>
      <c r="J73" s="304"/>
      <c r="K73" s="228"/>
    </row>
    <row r="74" spans="2:11" ht="17.25" customHeight="1">
      <c r="B74" s="227"/>
      <c r="C74" s="229" t="s">
        <v>432</v>
      </c>
      <c r="D74" s="229"/>
      <c r="E74" s="229"/>
      <c r="F74" s="229" t="s">
        <v>433</v>
      </c>
      <c r="G74" s="230"/>
      <c r="H74" s="229" t="s">
        <v>679</v>
      </c>
      <c r="I74" s="229" t="s">
        <v>595</v>
      </c>
      <c r="J74" s="229" t="s">
        <v>434</v>
      </c>
      <c r="K74" s="228"/>
    </row>
    <row r="75" spans="2:11" ht="17.25" customHeight="1">
      <c r="B75" s="227"/>
      <c r="C75" s="231" t="s">
        <v>435</v>
      </c>
      <c r="D75" s="231"/>
      <c r="E75" s="231"/>
      <c r="F75" s="232" t="s">
        <v>436</v>
      </c>
      <c r="G75" s="234"/>
      <c r="H75" s="231"/>
      <c r="I75" s="231"/>
      <c r="J75" s="231" t="s">
        <v>437</v>
      </c>
      <c r="K75" s="228"/>
    </row>
    <row r="76" spans="2:11" ht="5.25" customHeight="1">
      <c r="B76" s="227"/>
      <c r="C76" s="235"/>
      <c r="D76" s="235"/>
      <c r="E76" s="235"/>
      <c r="F76" s="235"/>
      <c r="G76" s="236"/>
      <c r="H76" s="235"/>
      <c r="I76" s="235"/>
      <c r="J76" s="235"/>
      <c r="K76" s="228"/>
    </row>
    <row r="77" spans="2:11" ht="15" customHeight="1">
      <c r="B77" s="227"/>
      <c r="C77" s="217" t="s">
        <v>591</v>
      </c>
      <c r="D77" s="235"/>
      <c r="E77" s="235"/>
      <c r="F77" s="237" t="s">
        <v>438</v>
      </c>
      <c r="G77" s="236"/>
      <c r="H77" s="217" t="s">
        <v>439</v>
      </c>
      <c r="I77" s="217" t="s">
        <v>440</v>
      </c>
      <c r="J77" s="217">
        <v>20</v>
      </c>
      <c r="K77" s="228"/>
    </row>
    <row r="78" spans="2:11" ht="15" customHeight="1">
      <c r="B78" s="227"/>
      <c r="C78" s="217" t="s">
        <v>441</v>
      </c>
      <c r="D78" s="217"/>
      <c r="E78" s="217"/>
      <c r="F78" s="237" t="s">
        <v>438</v>
      </c>
      <c r="G78" s="236"/>
      <c r="H78" s="217" t="s">
        <v>442</v>
      </c>
      <c r="I78" s="217" t="s">
        <v>440</v>
      </c>
      <c r="J78" s="217">
        <v>120</v>
      </c>
      <c r="K78" s="228"/>
    </row>
    <row r="79" spans="2:11" ht="15" customHeight="1">
      <c r="B79" s="238"/>
      <c r="C79" s="217" t="s">
        <v>443</v>
      </c>
      <c r="D79" s="217"/>
      <c r="E79" s="217"/>
      <c r="F79" s="237" t="s">
        <v>444</v>
      </c>
      <c r="G79" s="236"/>
      <c r="H79" s="217" t="s">
        <v>445</v>
      </c>
      <c r="I79" s="217" t="s">
        <v>440</v>
      </c>
      <c r="J79" s="217">
        <v>50</v>
      </c>
      <c r="K79" s="228"/>
    </row>
    <row r="80" spans="2:11" ht="15" customHeight="1">
      <c r="B80" s="238"/>
      <c r="C80" s="217" t="s">
        <v>446</v>
      </c>
      <c r="D80" s="217"/>
      <c r="E80" s="217"/>
      <c r="F80" s="237" t="s">
        <v>438</v>
      </c>
      <c r="G80" s="236"/>
      <c r="H80" s="217" t="s">
        <v>447</v>
      </c>
      <c r="I80" s="217" t="s">
        <v>448</v>
      </c>
      <c r="J80" s="217"/>
      <c r="K80" s="228"/>
    </row>
    <row r="81" spans="2:11" ht="15" customHeight="1">
      <c r="B81" s="238"/>
      <c r="C81" s="239" t="s">
        <v>449</v>
      </c>
      <c r="D81" s="239"/>
      <c r="E81" s="239"/>
      <c r="F81" s="240" t="s">
        <v>444</v>
      </c>
      <c r="G81" s="239"/>
      <c r="H81" s="239" t="s">
        <v>450</v>
      </c>
      <c r="I81" s="239" t="s">
        <v>440</v>
      </c>
      <c r="J81" s="239">
        <v>15</v>
      </c>
      <c r="K81" s="228"/>
    </row>
    <row r="82" spans="2:11" ht="15" customHeight="1">
      <c r="B82" s="238"/>
      <c r="C82" s="239" t="s">
        <v>451</v>
      </c>
      <c r="D82" s="239"/>
      <c r="E82" s="239"/>
      <c r="F82" s="240" t="s">
        <v>444</v>
      </c>
      <c r="G82" s="239"/>
      <c r="H82" s="239" t="s">
        <v>452</v>
      </c>
      <c r="I82" s="239" t="s">
        <v>440</v>
      </c>
      <c r="J82" s="239">
        <v>15</v>
      </c>
      <c r="K82" s="228"/>
    </row>
    <row r="83" spans="2:11" ht="15" customHeight="1">
      <c r="B83" s="238"/>
      <c r="C83" s="239" t="s">
        <v>453</v>
      </c>
      <c r="D83" s="239"/>
      <c r="E83" s="239"/>
      <c r="F83" s="240" t="s">
        <v>444</v>
      </c>
      <c r="G83" s="239"/>
      <c r="H83" s="239" t="s">
        <v>454</v>
      </c>
      <c r="I83" s="239" t="s">
        <v>440</v>
      </c>
      <c r="J83" s="239">
        <v>20</v>
      </c>
      <c r="K83" s="228"/>
    </row>
    <row r="84" spans="2:11" ht="15" customHeight="1">
      <c r="B84" s="238"/>
      <c r="C84" s="239" t="s">
        <v>455</v>
      </c>
      <c r="D84" s="239"/>
      <c r="E84" s="239"/>
      <c r="F84" s="240" t="s">
        <v>444</v>
      </c>
      <c r="G84" s="239"/>
      <c r="H84" s="239" t="s">
        <v>456</v>
      </c>
      <c r="I84" s="239" t="s">
        <v>440</v>
      </c>
      <c r="J84" s="239">
        <v>20</v>
      </c>
      <c r="K84" s="228"/>
    </row>
    <row r="85" spans="2:11" ht="15" customHeight="1">
      <c r="B85" s="238"/>
      <c r="C85" s="217" t="s">
        <v>457</v>
      </c>
      <c r="D85" s="217"/>
      <c r="E85" s="217"/>
      <c r="F85" s="237" t="s">
        <v>444</v>
      </c>
      <c r="G85" s="236"/>
      <c r="H85" s="217" t="s">
        <v>458</v>
      </c>
      <c r="I85" s="217" t="s">
        <v>440</v>
      </c>
      <c r="J85" s="217">
        <v>50</v>
      </c>
      <c r="K85" s="228"/>
    </row>
    <row r="86" spans="2:11" ht="15" customHeight="1">
      <c r="B86" s="238"/>
      <c r="C86" s="217" t="s">
        <v>459</v>
      </c>
      <c r="D86" s="217"/>
      <c r="E86" s="217"/>
      <c r="F86" s="237" t="s">
        <v>444</v>
      </c>
      <c r="G86" s="236"/>
      <c r="H86" s="217" t="s">
        <v>460</v>
      </c>
      <c r="I86" s="217" t="s">
        <v>440</v>
      </c>
      <c r="J86" s="217">
        <v>20</v>
      </c>
      <c r="K86" s="228"/>
    </row>
    <row r="87" spans="2:11" ht="15" customHeight="1">
      <c r="B87" s="238"/>
      <c r="C87" s="217" t="s">
        <v>461</v>
      </c>
      <c r="D87" s="217"/>
      <c r="E87" s="217"/>
      <c r="F87" s="237" t="s">
        <v>444</v>
      </c>
      <c r="G87" s="236"/>
      <c r="H87" s="217" t="s">
        <v>462</v>
      </c>
      <c r="I87" s="217" t="s">
        <v>440</v>
      </c>
      <c r="J87" s="217">
        <v>20</v>
      </c>
      <c r="K87" s="228"/>
    </row>
    <row r="88" spans="2:11" ht="15" customHeight="1">
      <c r="B88" s="238"/>
      <c r="C88" s="217" t="s">
        <v>463</v>
      </c>
      <c r="D88" s="217"/>
      <c r="E88" s="217"/>
      <c r="F88" s="237" t="s">
        <v>444</v>
      </c>
      <c r="G88" s="236"/>
      <c r="H88" s="217" t="s">
        <v>464</v>
      </c>
      <c r="I88" s="217" t="s">
        <v>440</v>
      </c>
      <c r="J88" s="217">
        <v>50</v>
      </c>
      <c r="K88" s="228"/>
    </row>
    <row r="89" spans="2:11" ht="15" customHeight="1">
      <c r="B89" s="238"/>
      <c r="C89" s="217" t="s">
        <v>465</v>
      </c>
      <c r="D89" s="217"/>
      <c r="E89" s="217"/>
      <c r="F89" s="237" t="s">
        <v>444</v>
      </c>
      <c r="G89" s="236"/>
      <c r="H89" s="217" t="s">
        <v>465</v>
      </c>
      <c r="I89" s="217" t="s">
        <v>440</v>
      </c>
      <c r="J89" s="217">
        <v>50</v>
      </c>
      <c r="K89" s="228"/>
    </row>
    <row r="90" spans="2:11" ht="15" customHeight="1">
      <c r="B90" s="238"/>
      <c r="C90" s="217" t="s">
        <v>685</v>
      </c>
      <c r="D90" s="217"/>
      <c r="E90" s="217"/>
      <c r="F90" s="237" t="s">
        <v>444</v>
      </c>
      <c r="G90" s="236"/>
      <c r="H90" s="217" t="s">
        <v>466</v>
      </c>
      <c r="I90" s="217" t="s">
        <v>440</v>
      </c>
      <c r="J90" s="217">
        <v>255</v>
      </c>
      <c r="K90" s="228"/>
    </row>
    <row r="91" spans="2:11" ht="15" customHeight="1">
      <c r="B91" s="238"/>
      <c r="C91" s="217" t="s">
        <v>467</v>
      </c>
      <c r="D91" s="217"/>
      <c r="E91" s="217"/>
      <c r="F91" s="237" t="s">
        <v>438</v>
      </c>
      <c r="G91" s="236"/>
      <c r="H91" s="217" t="s">
        <v>468</v>
      </c>
      <c r="I91" s="217" t="s">
        <v>469</v>
      </c>
      <c r="J91" s="217"/>
      <c r="K91" s="228"/>
    </row>
    <row r="92" spans="2:11" ht="15" customHeight="1">
      <c r="B92" s="238"/>
      <c r="C92" s="217" t="s">
        <v>470</v>
      </c>
      <c r="D92" s="217"/>
      <c r="E92" s="217"/>
      <c r="F92" s="237" t="s">
        <v>438</v>
      </c>
      <c r="G92" s="236"/>
      <c r="H92" s="217" t="s">
        <v>471</v>
      </c>
      <c r="I92" s="217" t="s">
        <v>472</v>
      </c>
      <c r="J92" s="217"/>
      <c r="K92" s="228"/>
    </row>
    <row r="93" spans="2:11" ht="15" customHeight="1">
      <c r="B93" s="238"/>
      <c r="C93" s="217" t="s">
        <v>473</v>
      </c>
      <c r="D93" s="217"/>
      <c r="E93" s="217"/>
      <c r="F93" s="237" t="s">
        <v>438</v>
      </c>
      <c r="G93" s="236"/>
      <c r="H93" s="217" t="s">
        <v>473</v>
      </c>
      <c r="I93" s="217" t="s">
        <v>472</v>
      </c>
      <c r="J93" s="217"/>
      <c r="K93" s="228"/>
    </row>
    <row r="94" spans="2:11" ht="15" customHeight="1">
      <c r="B94" s="238"/>
      <c r="C94" s="217" t="s">
        <v>576</v>
      </c>
      <c r="D94" s="217"/>
      <c r="E94" s="217"/>
      <c r="F94" s="237" t="s">
        <v>438</v>
      </c>
      <c r="G94" s="236"/>
      <c r="H94" s="217" t="s">
        <v>474</v>
      </c>
      <c r="I94" s="217" t="s">
        <v>472</v>
      </c>
      <c r="J94" s="217"/>
      <c r="K94" s="228"/>
    </row>
    <row r="95" spans="2:11" ht="15" customHeight="1">
      <c r="B95" s="238"/>
      <c r="C95" s="217" t="s">
        <v>586</v>
      </c>
      <c r="D95" s="217"/>
      <c r="E95" s="217"/>
      <c r="F95" s="237" t="s">
        <v>438</v>
      </c>
      <c r="G95" s="236"/>
      <c r="H95" s="217" t="s">
        <v>475</v>
      </c>
      <c r="I95" s="217" t="s">
        <v>472</v>
      </c>
      <c r="J95" s="217"/>
      <c r="K95" s="228"/>
    </row>
    <row r="96" spans="2:11" ht="15" customHeight="1">
      <c r="B96" s="241"/>
      <c r="C96" s="242"/>
      <c r="D96" s="242"/>
      <c r="E96" s="242"/>
      <c r="F96" s="242"/>
      <c r="G96" s="242"/>
      <c r="H96" s="242"/>
      <c r="I96" s="242"/>
      <c r="J96" s="242"/>
      <c r="K96" s="243"/>
    </row>
    <row r="97" spans="2:11" ht="18.75" customHeight="1">
      <c r="B97" s="244"/>
      <c r="C97" s="245"/>
      <c r="D97" s="245"/>
      <c r="E97" s="245"/>
      <c r="F97" s="245"/>
      <c r="G97" s="245"/>
      <c r="H97" s="245"/>
      <c r="I97" s="245"/>
      <c r="J97" s="245"/>
      <c r="K97" s="244"/>
    </row>
    <row r="98" spans="2:11" ht="18.75" customHeight="1">
      <c r="B98" s="223"/>
      <c r="C98" s="223"/>
      <c r="D98" s="223"/>
      <c r="E98" s="223"/>
      <c r="F98" s="223"/>
      <c r="G98" s="223"/>
      <c r="H98" s="223"/>
      <c r="I98" s="223"/>
      <c r="J98" s="223"/>
      <c r="K98" s="223"/>
    </row>
    <row r="99" spans="2:11" ht="7.5" customHeight="1">
      <c r="B99" s="224"/>
      <c r="C99" s="225"/>
      <c r="D99" s="225"/>
      <c r="E99" s="225"/>
      <c r="F99" s="225"/>
      <c r="G99" s="225"/>
      <c r="H99" s="225"/>
      <c r="I99" s="225"/>
      <c r="J99" s="225"/>
      <c r="K99" s="226"/>
    </row>
    <row r="100" spans="2:11" ht="45" customHeight="1">
      <c r="B100" s="227"/>
      <c r="C100" s="304" t="s">
        <v>476</v>
      </c>
      <c r="D100" s="304"/>
      <c r="E100" s="304"/>
      <c r="F100" s="304"/>
      <c r="G100" s="304"/>
      <c r="H100" s="304"/>
      <c r="I100" s="304"/>
      <c r="J100" s="304"/>
      <c r="K100" s="228"/>
    </row>
    <row r="101" spans="2:11" ht="17.25" customHeight="1">
      <c r="B101" s="227"/>
      <c r="C101" s="229" t="s">
        <v>432</v>
      </c>
      <c r="D101" s="229"/>
      <c r="E101" s="229"/>
      <c r="F101" s="229" t="s">
        <v>433</v>
      </c>
      <c r="G101" s="230"/>
      <c r="H101" s="229" t="s">
        <v>679</v>
      </c>
      <c r="I101" s="229" t="s">
        <v>595</v>
      </c>
      <c r="J101" s="229" t="s">
        <v>434</v>
      </c>
      <c r="K101" s="228"/>
    </row>
    <row r="102" spans="2:11" ht="17.25" customHeight="1">
      <c r="B102" s="227"/>
      <c r="C102" s="231" t="s">
        <v>435</v>
      </c>
      <c r="D102" s="231"/>
      <c r="E102" s="231"/>
      <c r="F102" s="232" t="s">
        <v>436</v>
      </c>
      <c r="G102" s="234"/>
      <c r="H102" s="231"/>
      <c r="I102" s="231"/>
      <c r="J102" s="231" t="s">
        <v>437</v>
      </c>
      <c r="K102" s="228"/>
    </row>
    <row r="103" spans="2:11" ht="5.25" customHeight="1">
      <c r="B103" s="227"/>
      <c r="C103" s="229"/>
      <c r="D103" s="229"/>
      <c r="E103" s="229"/>
      <c r="F103" s="229"/>
      <c r="G103" s="246"/>
      <c r="H103" s="229"/>
      <c r="I103" s="229"/>
      <c r="J103" s="229"/>
      <c r="K103" s="228"/>
    </row>
    <row r="104" spans="2:11" ht="15" customHeight="1">
      <c r="B104" s="227"/>
      <c r="C104" s="217" t="s">
        <v>591</v>
      </c>
      <c r="D104" s="235"/>
      <c r="E104" s="235"/>
      <c r="F104" s="237" t="s">
        <v>438</v>
      </c>
      <c r="G104" s="246"/>
      <c r="H104" s="217" t="s">
        <v>477</v>
      </c>
      <c r="I104" s="217" t="s">
        <v>440</v>
      </c>
      <c r="J104" s="217">
        <v>20</v>
      </c>
      <c r="K104" s="228"/>
    </row>
    <row r="105" spans="2:11" ht="15" customHeight="1">
      <c r="B105" s="227"/>
      <c r="C105" s="217" t="s">
        <v>441</v>
      </c>
      <c r="D105" s="217"/>
      <c r="E105" s="217"/>
      <c r="F105" s="237" t="s">
        <v>438</v>
      </c>
      <c r="G105" s="217"/>
      <c r="H105" s="217" t="s">
        <v>477</v>
      </c>
      <c r="I105" s="217" t="s">
        <v>440</v>
      </c>
      <c r="J105" s="217">
        <v>120</v>
      </c>
      <c r="K105" s="228"/>
    </row>
    <row r="106" spans="2:11" ht="15" customHeight="1">
      <c r="B106" s="238"/>
      <c r="C106" s="217" t="s">
        <v>443</v>
      </c>
      <c r="D106" s="217"/>
      <c r="E106" s="217"/>
      <c r="F106" s="237" t="s">
        <v>444</v>
      </c>
      <c r="G106" s="217"/>
      <c r="H106" s="217" t="s">
        <v>477</v>
      </c>
      <c r="I106" s="217" t="s">
        <v>440</v>
      </c>
      <c r="J106" s="217">
        <v>50</v>
      </c>
      <c r="K106" s="228"/>
    </row>
    <row r="107" spans="2:11" ht="15" customHeight="1">
      <c r="B107" s="238"/>
      <c r="C107" s="217" t="s">
        <v>446</v>
      </c>
      <c r="D107" s="217"/>
      <c r="E107" s="217"/>
      <c r="F107" s="237" t="s">
        <v>438</v>
      </c>
      <c r="G107" s="217"/>
      <c r="H107" s="217" t="s">
        <v>477</v>
      </c>
      <c r="I107" s="217" t="s">
        <v>448</v>
      </c>
      <c r="J107" s="217"/>
      <c r="K107" s="228"/>
    </row>
    <row r="108" spans="2:11" ht="15" customHeight="1">
      <c r="B108" s="238"/>
      <c r="C108" s="217" t="s">
        <v>457</v>
      </c>
      <c r="D108" s="217"/>
      <c r="E108" s="217"/>
      <c r="F108" s="237" t="s">
        <v>444</v>
      </c>
      <c r="G108" s="217"/>
      <c r="H108" s="217" t="s">
        <v>477</v>
      </c>
      <c r="I108" s="217" t="s">
        <v>440</v>
      </c>
      <c r="J108" s="217">
        <v>50</v>
      </c>
      <c r="K108" s="228"/>
    </row>
    <row r="109" spans="2:11" ht="15" customHeight="1">
      <c r="B109" s="238"/>
      <c r="C109" s="217" t="s">
        <v>465</v>
      </c>
      <c r="D109" s="217"/>
      <c r="E109" s="217"/>
      <c r="F109" s="237" t="s">
        <v>444</v>
      </c>
      <c r="G109" s="217"/>
      <c r="H109" s="217" t="s">
        <v>477</v>
      </c>
      <c r="I109" s="217" t="s">
        <v>440</v>
      </c>
      <c r="J109" s="217">
        <v>50</v>
      </c>
      <c r="K109" s="228"/>
    </row>
    <row r="110" spans="2:11" ht="15" customHeight="1">
      <c r="B110" s="238"/>
      <c r="C110" s="217" t="s">
        <v>463</v>
      </c>
      <c r="D110" s="217"/>
      <c r="E110" s="217"/>
      <c r="F110" s="237" t="s">
        <v>444</v>
      </c>
      <c r="G110" s="217"/>
      <c r="H110" s="217" t="s">
        <v>477</v>
      </c>
      <c r="I110" s="217" t="s">
        <v>440</v>
      </c>
      <c r="J110" s="217">
        <v>50</v>
      </c>
      <c r="K110" s="228"/>
    </row>
    <row r="111" spans="2:11" ht="15" customHeight="1">
      <c r="B111" s="238"/>
      <c r="C111" s="217" t="s">
        <v>591</v>
      </c>
      <c r="D111" s="217"/>
      <c r="E111" s="217"/>
      <c r="F111" s="237" t="s">
        <v>438</v>
      </c>
      <c r="G111" s="217"/>
      <c r="H111" s="217" t="s">
        <v>478</v>
      </c>
      <c r="I111" s="217" t="s">
        <v>440</v>
      </c>
      <c r="J111" s="217">
        <v>20</v>
      </c>
      <c r="K111" s="228"/>
    </row>
    <row r="112" spans="2:11" ht="15" customHeight="1">
      <c r="B112" s="238"/>
      <c r="C112" s="217" t="s">
        <v>479</v>
      </c>
      <c r="D112" s="217"/>
      <c r="E112" s="217"/>
      <c r="F112" s="237" t="s">
        <v>438</v>
      </c>
      <c r="G112" s="217"/>
      <c r="H112" s="217" t="s">
        <v>480</v>
      </c>
      <c r="I112" s="217" t="s">
        <v>440</v>
      </c>
      <c r="J112" s="217">
        <v>120</v>
      </c>
      <c r="K112" s="228"/>
    </row>
    <row r="113" spans="2:11" ht="15" customHeight="1">
      <c r="B113" s="238"/>
      <c r="C113" s="217" t="s">
        <v>576</v>
      </c>
      <c r="D113" s="217"/>
      <c r="E113" s="217"/>
      <c r="F113" s="237" t="s">
        <v>438</v>
      </c>
      <c r="G113" s="217"/>
      <c r="H113" s="217" t="s">
        <v>481</v>
      </c>
      <c r="I113" s="217" t="s">
        <v>472</v>
      </c>
      <c r="J113" s="217"/>
      <c r="K113" s="228"/>
    </row>
    <row r="114" spans="2:11" ht="15" customHeight="1">
      <c r="B114" s="238"/>
      <c r="C114" s="217" t="s">
        <v>586</v>
      </c>
      <c r="D114" s="217"/>
      <c r="E114" s="217"/>
      <c r="F114" s="237" t="s">
        <v>438</v>
      </c>
      <c r="G114" s="217"/>
      <c r="H114" s="217" t="s">
        <v>482</v>
      </c>
      <c r="I114" s="217" t="s">
        <v>472</v>
      </c>
      <c r="J114" s="217"/>
      <c r="K114" s="228"/>
    </row>
    <row r="115" spans="2:11" ht="15" customHeight="1">
      <c r="B115" s="238"/>
      <c r="C115" s="217" t="s">
        <v>595</v>
      </c>
      <c r="D115" s="217"/>
      <c r="E115" s="217"/>
      <c r="F115" s="237" t="s">
        <v>438</v>
      </c>
      <c r="G115" s="217"/>
      <c r="H115" s="217" t="s">
        <v>483</v>
      </c>
      <c r="I115" s="217" t="s">
        <v>484</v>
      </c>
      <c r="J115" s="217"/>
      <c r="K115" s="228"/>
    </row>
    <row r="116" spans="2:11" ht="15" customHeight="1">
      <c r="B116" s="241"/>
      <c r="C116" s="247"/>
      <c r="D116" s="247"/>
      <c r="E116" s="247"/>
      <c r="F116" s="247"/>
      <c r="G116" s="247"/>
      <c r="H116" s="247"/>
      <c r="I116" s="247"/>
      <c r="J116" s="247"/>
      <c r="K116" s="243"/>
    </row>
    <row r="117" spans="2:11" ht="18.75" customHeight="1">
      <c r="B117" s="248"/>
      <c r="C117" s="213"/>
      <c r="D117" s="213"/>
      <c r="E117" s="213"/>
      <c r="F117" s="249"/>
      <c r="G117" s="213"/>
      <c r="H117" s="213"/>
      <c r="I117" s="213"/>
      <c r="J117" s="213"/>
      <c r="K117" s="248"/>
    </row>
    <row r="118" spans="2:11" ht="18.75" customHeight="1">
      <c r="B118" s="223"/>
      <c r="C118" s="223"/>
      <c r="D118" s="223"/>
      <c r="E118" s="223"/>
      <c r="F118" s="223"/>
      <c r="G118" s="223"/>
      <c r="H118" s="223"/>
      <c r="I118" s="223"/>
      <c r="J118" s="223"/>
      <c r="K118" s="223"/>
    </row>
    <row r="119" spans="2:11" ht="7.5" customHeight="1">
      <c r="B119" s="250"/>
      <c r="C119" s="251"/>
      <c r="D119" s="251"/>
      <c r="E119" s="251"/>
      <c r="F119" s="251"/>
      <c r="G119" s="251"/>
      <c r="H119" s="251"/>
      <c r="I119" s="251"/>
      <c r="J119" s="251"/>
      <c r="K119" s="252"/>
    </row>
    <row r="120" spans="2:11" ht="45" customHeight="1">
      <c r="B120" s="253"/>
      <c r="C120" s="301" t="s">
        <v>485</v>
      </c>
      <c r="D120" s="301"/>
      <c r="E120" s="301"/>
      <c r="F120" s="301"/>
      <c r="G120" s="301"/>
      <c r="H120" s="301"/>
      <c r="I120" s="301"/>
      <c r="J120" s="301"/>
      <c r="K120" s="254"/>
    </row>
    <row r="121" spans="2:11" ht="17.25" customHeight="1">
      <c r="B121" s="255"/>
      <c r="C121" s="229" t="s">
        <v>432</v>
      </c>
      <c r="D121" s="229"/>
      <c r="E121" s="229"/>
      <c r="F121" s="229" t="s">
        <v>433</v>
      </c>
      <c r="G121" s="230"/>
      <c r="H121" s="229" t="s">
        <v>679</v>
      </c>
      <c r="I121" s="229" t="s">
        <v>595</v>
      </c>
      <c r="J121" s="229" t="s">
        <v>434</v>
      </c>
      <c r="K121" s="256"/>
    </row>
    <row r="122" spans="2:11" ht="17.25" customHeight="1">
      <c r="B122" s="255"/>
      <c r="C122" s="231" t="s">
        <v>435</v>
      </c>
      <c r="D122" s="231"/>
      <c r="E122" s="231"/>
      <c r="F122" s="232" t="s">
        <v>436</v>
      </c>
      <c r="G122" s="234"/>
      <c r="H122" s="231"/>
      <c r="I122" s="231"/>
      <c r="J122" s="231" t="s">
        <v>437</v>
      </c>
      <c r="K122" s="256"/>
    </row>
    <row r="123" spans="2:11" ht="5.25" customHeight="1">
      <c r="B123" s="257"/>
      <c r="C123" s="235"/>
      <c r="D123" s="235"/>
      <c r="E123" s="235"/>
      <c r="F123" s="235"/>
      <c r="G123" s="217"/>
      <c r="H123" s="235"/>
      <c r="I123" s="235"/>
      <c r="J123" s="235"/>
      <c r="K123" s="258"/>
    </row>
    <row r="124" spans="2:11" ht="15" customHeight="1">
      <c r="B124" s="257"/>
      <c r="C124" s="217" t="s">
        <v>441</v>
      </c>
      <c r="D124" s="235"/>
      <c r="E124" s="235"/>
      <c r="F124" s="237" t="s">
        <v>438</v>
      </c>
      <c r="G124" s="217"/>
      <c r="H124" s="217" t="s">
        <v>477</v>
      </c>
      <c r="I124" s="217" t="s">
        <v>440</v>
      </c>
      <c r="J124" s="217">
        <v>120</v>
      </c>
      <c r="K124" s="259"/>
    </row>
    <row r="125" spans="2:11" ht="15" customHeight="1">
      <c r="B125" s="257"/>
      <c r="C125" s="217" t="s">
        <v>486</v>
      </c>
      <c r="D125" s="217"/>
      <c r="E125" s="217"/>
      <c r="F125" s="237" t="s">
        <v>438</v>
      </c>
      <c r="G125" s="217"/>
      <c r="H125" s="217" t="s">
        <v>487</v>
      </c>
      <c r="I125" s="217" t="s">
        <v>440</v>
      </c>
      <c r="J125" s="217" t="s">
        <v>488</v>
      </c>
      <c r="K125" s="259"/>
    </row>
    <row r="126" spans="2:11" ht="15" customHeight="1">
      <c r="B126" s="257"/>
      <c r="C126" s="217" t="s">
        <v>621</v>
      </c>
      <c r="D126" s="217"/>
      <c r="E126" s="217"/>
      <c r="F126" s="237" t="s">
        <v>438</v>
      </c>
      <c r="G126" s="217"/>
      <c r="H126" s="217" t="s">
        <v>489</v>
      </c>
      <c r="I126" s="217" t="s">
        <v>440</v>
      </c>
      <c r="J126" s="217" t="s">
        <v>488</v>
      </c>
      <c r="K126" s="259"/>
    </row>
    <row r="127" spans="2:11" ht="15" customHeight="1">
      <c r="B127" s="257"/>
      <c r="C127" s="217" t="s">
        <v>449</v>
      </c>
      <c r="D127" s="217"/>
      <c r="E127" s="217"/>
      <c r="F127" s="237" t="s">
        <v>444</v>
      </c>
      <c r="G127" s="217"/>
      <c r="H127" s="217" t="s">
        <v>450</v>
      </c>
      <c r="I127" s="217" t="s">
        <v>440</v>
      </c>
      <c r="J127" s="217">
        <v>15</v>
      </c>
      <c r="K127" s="259"/>
    </row>
    <row r="128" spans="2:11" ht="15" customHeight="1">
      <c r="B128" s="257"/>
      <c r="C128" s="239" t="s">
        <v>451</v>
      </c>
      <c r="D128" s="239"/>
      <c r="E128" s="239"/>
      <c r="F128" s="240" t="s">
        <v>444</v>
      </c>
      <c r="G128" s="239"/>
      <c r="H128" s="239" t="s">
        <v>452</v>
      </c>
      <c r="I128" s="239" t="s">
        <v>440</v>
      </c>
      <c r="J128" s="239">
        <v>15</v>
      </c>
      <c r="K128" s="259"/>
    </row>
    <row r="129" spans="2:11" ht="15" customHeight="1">
      <c r="B129" s="257"/>
      <c r="C129" s="239" t="s">
        <v>453</v>
      </c>
      <c r="D129" s="239"/>
      <c r="E129" s="239"/>
      <c r="F129" s="240" t="s">
        <v>444</v>
      </c>
      <c r="G129" s="239"/>
      <c r="H129" s="239" t="s">
        <v>454</v>
      </c>
      <c r="I129" s="239" t="s">
        <v>440</v>
      </c>
      <c r="J129" s="239">
        <v>20</v>
      </c>
      <c r="K129" s="259"/>
    </row>
    <row r="130" spans="2:11" ht="15" customHeight="1">
      <c r="B130" s="257"/>
      <c r="C130" s="239" t="s">
        <v>455</v>
      </c>
      <c r="D130" s="239"/>
      <c r="E130" s="239"/>
      <c r="F130" s="240" t="s">
        <v>444</v>
      </c>
      <c r="G130" s="239"/>
      <c r="H130" s="239" t="s">
        <v>456</v>
      </c>
      <c r="I130" s="239" t="s">
        <v>440</v>
      </c>
      <c r="J130" s="239">
        <v>20</v>
      </c>
      <c r="K130" s="259"/>
    </row>
    <row r="131" spans="2:11" ht="15" customHeight="1">
      <c r="B131" s="257"/>
      <c r="C131" s="217" t="s">
        <v>443</v>
      </c>
      <c r="D131" s="217"/>
      <c r="E131" s="217"/>
      <c r="F131" s="237" t="s">
        <v>444</v>
      </c>
      <c r="G131" s="217"/>
      <c r="H131" s="217" t="s">
        <v>477</v>
      </c>
      <c r="I131" s="217" t="s">
        <v>440</v>
      </c>
      <c r="J131" s="217">
        <v>50</v>
      </c>
      <c r="K131" s="259"/>
    </row>
    <row r="132" spans="2:11" ht="15" customHeight="1">
      <c r="B132" s="257"/>
      <c r="C132" s="217" t="s">
        <v>457</v>
      </c>
      <c r="D132" s="217"/>
      <c r="E132" s="217"/>
      <c r="F132" s="237" t="s">
        <v>444</v>
      </c>
      <c r="G132" s="217"/>
      <c r="H132" s="217" t="s">
        <v>477</v>
      </c>
      <c r="I132" s="217" t="s">
        <v>440</v>
      </c>
      <c r="J132" s="217">
        <v>50</v>
      </c>
      <c r="K132" s="259"/>
    </row>
    <row r="133" spans="2:11" ht="15" customHeight="1">
      <c r="B133" s="257"/>
      <c r="C133" s="217" t="s">
        <v>463</v>
      </c>
      <c r="D133" s="217"/>
      <c r="E133" s="217"/>
      <c r="F133" s="237" t="s">
        <v>444</v>
      </c>
      <c r="G133" s="217"/>
      <c r="H133" s="217" t="s">
        <v>477</v>
      </c>
      <c r="I133" s="217" t="s">
        <v>440</v>
      </c>
      <c r="J133" s="217">
        <v>50</v>
      </c>
      <c r="K133" s="259"/>
    </row>
    <row r="134" spans="2:11" ht="15" customHeight="1">
      <c r="B134" s="257"/>
      <c r="C134" s="217" t="s">
        <v>465</v>
      </c>
      <c r="D134" s="217"/>
      <c r="E134" s="217"/>
      <c r="F134" s="237" t="s">
        <v>444</v>
      </c>
      <c r="G134" s="217"/>
      <c r="H134" s="217" t="s">
        <v>477</v>
      </c>
      <c r="I134" s="217" t="s">
        <v>440</v>
      </c>
      <c r="J134" s="217">
        <v>50</v>
      </c>
      <c r="K134" s="259"/>
    </row>
    <row r="135" spans="2:11" ht="15" customHeight="1">
      <c r="B135" s="257"/>
      <c r="C135" s="217" t="s">
        <v>685</v>
      </c>
      <c r="D135" s="217"/>
      <c r="E135" s="217"/>
      <c r="F135" s="237" t="s">
        <v>444</v>
      </c>
      <c r="G135" s="217"/>
      <c r="H135" s="217" t="s">
        <v>490</v>
      </c>
      <c r="I135" s="217" t="s">
        <v>440</v>
      </c>
      <c r="J135" s="217">
        <v>255</v>
      </c>
      <c r="K135" s="259"/>
    </row>
    <row r="136" spans="2:11" ht="15" customHeight="1">
      <c r="B136" s="257"/>
      <c r="C136" s="217" t="s">
        <v>467</v>
      </c>
      <c r="D136" s="217"/>
      <c r="E136" s="217"/>
      <c r="F136" s="237" t="s">
        <v>438</v>
      </c>
      <c r="G136" s="217"/>
      <c r="H136" s="217" t="s">
        <v>491</v>
      </c>
      <c r="I136" s="217" t="s">
        <v>469</v>
      </c>
      <c r="J136" s="217"/>
      <c r="K136" s="259"/>
    </row>
    <row r="137" spans="2:11" ht="15" customHeight="1">
      <c r="B137" s="257"/>
      <c r="C137" s="217" t="s">
        <v>470</v>
      </c>
      <c r="D137" s="217"/>
      <c r="E137" s="217"/>
      <c r="F137" s="237" t="s">
        <v>438</v>
      </c>
      <c r="G137" s="217"/>
      <c r="H137" s="217" t="s">
        <v>492</v>
      </c>
      <c r="I137" s="217" t="s">
        <v>472</v>
      </c>
      <c r="J137" s="217"/>
      <c r="K137" s="259"/>
    </row>
    <row r="138" spans="2:11" ht="15" customHeight="1">
      <c r="B138" s="257"/>
      <c r="C138" s="217" t="s">
        <v>473</v>
      </c>
      <c r="D138" s="217"/>
      <c r="E138" s="217"/>
      <c r="F138" s="237" t="s">
        <v>438</v>
      </c>
      <c r="G138" s="217"/>
      <c r="H138" s="217" t="s">
        <v>473</v>
      </c>
      <c r="I138" s="217" t="s">
        <v>472</v>
      </c>
      <c r="J138" s="217"/>
      <c r="K138" s="259"/>
    </row>
    <row r="139" spans="2:11" ht="15" customHeight="1">
      <c r="B139" s="257"/>
      <c r="C139" s="217" t="s">
        <v>576</v>
      </c>
      <c r="D139" s="217"/>
      <c r="E139" s="217"/>
      <c r="F139" s="237" t="s">
        <v>438</v>
      </c>
      <c r="G139" s="217"/>
      <c r="H139" s="217" t="s">
        <v>493</v>
      </c>
      <c r="I139" s="217" t="s">
        <v>472</v>
      </c>
      <c r="J139" s="217"/>
      <c r="K139" s="259"/>
    </row>
    <row r="140" spans="2:11" ht="15" customHeight="1">
      <c r="B140" s="257"/>
      <c r="C140" s="217" t="s">
        <v>494</v>
      </c>
      <c r="D140" s="217"/>
      <c r="E140" s="217"/>
      <c r="F140" s="237" t="s">
        <v>438</v>
      </c>
      <c r="G140" s="217"/>
      <c r="H140" s="217" t="s">
        <v>495</v>
      </c>
      <c r="I140" s="217" t="s">
        <v>472</v>
      </c>
      <c r="J140" s="217"/>
      <c r="K140" s="259"/>
    </row>
    <row r="141" spans="2:11" ht="15" customHeight="1">
      <c r="B141" s="260"/>
      <c r="C141" s="261"/>
      <c r="D141" s="261"/>
      <c r="E141" s="261"/>
      <c r="F141" s="261"/>
      <c r="G141" s="261"/>
      <c r="H141" s="261"/>
      <c r="I141" s="261"/>
      <c r="J141" s="261"/>
      <c r="K141" s="262"/>
    </row>
    <row r="142" spans="2:11" ht="18.75" customHeight="1">
      <c r="B142" s="213"/>
      <c r="C142" s="213"/>
      <c r="D142" s="213"/>
      <c r="E142" s="213"/>
      <c r="F142" s="249"/>
      <c r="G142" s="213"/>
      <c r="H142" s="213"/>
      <c r="I142" s="213"/>
      <c r="J142" s="213"/>
      <c r="K142" s="213"/>
    </row>
    <row r="143" spans="2:11" ht="18.75" customHeight="1">
      <c r="B143" s="223"/>
      <c r="C143" s="223"/>
      <c r="D143" s="223"/>
      <c r="E143" s="223"/>
      <c r="F143" s="223"/>
      <c r="G143" s="223"/>
      <c r="H143" s="223"/>
      <c r="I143" s="223"/>
      <c r="J143" s="223"/>
      <c r="K143" s="223"/>
    </row>
    <row r="144" spans="2:11" ht="7.5" customHeight="1">
      <c r="B144" s="224"/>
      <c r="C144" s="225"/>
      <c r="D144" s="225"/>
      <c r="E144" s="225"/>
      <c r="F144" s="225"/>
      <c r="G144" s="225"/>
      <c r="H144" s="225"/>
      <c r="I144" s="225"/>
      <c r="J144" s="225"/>
      <c r="K144" s="226"/>
    </row>
    <row r="145" spans="2:11" ht="45" customHeight="1">
      <c r="B145" s="227"/>
      <c r="C145" s="304" t="s">
        <v>496</v>
      </c>
      <c r="D145" s="304"/>
      <c r="E145" s="304"/>
      <c r="F145" s="304"/>
      <c r="G145" s="304"/>
      <c r="H145" s="304"/>
      <c r="I145" s="304"/>
      <c r="J145" s="304"/>
      <c r="K145" s="228"/>
    </row>
    <row r="146" spans="2:11" ht="17.25" customHeight="1">
      <c r="B146" s="227"/>
      <c r="C146" s="229" t="s">
        <v>432</v>
      </c>
      <c r="D146" s="229"/>
      <c r="E146" s="229"/>
      <c r="F146" s="229" t="s">
        <v>433</v>
      </c>
      <c r="G146" s="230"/>
      <c r="H146" s="229" t="s">
        <v>679</v>
      </c>
      <c r="I146" s="229" t="s">
        <v>595</v>
      </c>
      <c r="J146" s="229" t="s">
        <v>434</v>
      </c>
      <c r="K146" s="228"/>
    </row>
    <row r="147" spans="2:11" ht="17.25" customHeight="1">
      <c r="B147" s="227"/>
      <c r="C147" s="231" t="s">
        <v>435</v>
      </c>
      <c r="D147" s="231"/>
      <c r="E147" s="231"/>
      <c r="F147" s="232" t="s">
        <v>436</v>
      </c>
      <c r="G147" s="234"/>
      <c r="H147" s="231"/>
      <c r="I147" s="231"/>
      <c r="J147" s="231" t="s">
        <v>437</v>
      </c>
      <c r="K147" s="228"/>
    </row>
    <row r="148" spans="2:11" ht="5.25" customHeight="1">
      <c r="B148" s="238"/>
      <c r="C148" s="235"/>
      <c r="D148" s="235"/>
      <c r="E148" s="235"/>
      <c r="F148" s="235"/>
      <c r="G148" s="236"/>
      <c r="H148" s="235"/>
      <c r="I148" s="235"/>
      <c r="J148" s="235"/>
      <c r="K148" s="259"/>
    </row>
    <row r="149" spans="2:11" ht="15" customHeight="1">
      <c r="B149" s="238"/>
      <c r="C149" s="263" t="s">
        <v>441</v>
      </c>
      <c r="D149" s="217"/>
      <c r="E149" s="217"/>
      <c r="F149" s="264" t="s">
        <v>438</v>
      </c>
      <c r="G149" s="217"/>
      <c r="H149" s="263" t="s">
        <v>477</v>
      </c>
      <c r="I149" s="263" t="s">
        <v>440</v>
      </c>
      <c r="J149" s="263">
        <v>120</v>
      </c>
      <c r="K149" s="259"/>
    </row>
    <row r="150" spans="2:11" ht="15" customHeight="1">
      <c r="B150" s="238"/>
      <c r="C150" s="263" t="s">
        <v>486</v>
      </c>
      <c r="D150" s="217"/>
      <c r="E150" s="217"/>
      <c r="F150" s="264" t="s">
        <v>438</v>
      </c>
      <c r="G150" s="217"/>
      <c r="H150" s="263" t="s">
        <v>497</v>
      </c>
      <c r="I150" s="263" t="s">
        <v>440</v>
      </c>
      <c r="J150" s="263" t="s">
        <v>488</v>
      </c>
      <c r="K150" s="259"/>
    </row>
    <row r="151" spans="2:11" ht="15" customHeight="1">
      <c r="B151" s="238"/>
      <c r="C151" s="263" t="s">
        <v>621</v>
      </c>
      <c r="D151" s="217"/>
      <c r="E151" s="217"/>
      <c r="F151" s="264" t="s">
        <v>438</v>
      </c>
      <c r="G151" s="217"/>
      <c r="H151" s="263" t="s">
        <v>498</v>
      </c>
      <c r="I151" s="263" t="s">
        <v>440</v>
      </c>
      <c r="J151" s="263" t="s">
        <v>488</v>
      </c>
      <c r="K151" s="259"/>
    </row>
    <row r="152" spans="2:11" ht="15" customHeight="1">
      <c r="B152" s="238"/>
      <c r="C152" s="263" t="s">
        <v>443</v>
      </c>
      <c r="D152" s="217"/>
      <c r="E152" s="217"/>
      <c r="F152" s="264" t="s">
        <v>444</v>
      </c>
      <c r="G152" s="217"/>
      <c r="H152" s="263" t="s">
        <v>477</v>
      </c>
      <c r="I152" s="263" t="s">
        <v>440</v>
      </c>
      <c r="J152" s="263">
        <v>50</v>
      </c>
      <c r="K152" s="259"/>
    </row>
    <row r="153" spans="2:11" ht="15" customHeight="1">
      <c r="B153" s="238"/>
      <c r="C153" s="263" t="s">
        <v>446</v>
      </c>
      <c r="D153" s="217"/>
      <c r="E153" s="217"/>
      <c r="F153" s="264" t="s">
        <v>438</v>
      </c>
      <c r="G153" s="217"/>
      <c r="H153" s="263" t="s">
        <v>477</v>
      </c>
      <c r="I153" s="263" t="s">
        <v>448</v>
      </c>
      <c r="J153" s="263"/>
      <c r="K153" s="259"/>
    </row>
    <row r="154" spans="2:11" ht="15" customHeight="1">
      <c r="B154" s="238"/>
      <c r="C154" s="263" t="s">
        <v>457</v>
      </c>
      <c r="D154" s="217"/>
      <c r="E154" s="217"/>
      <c r="F154" s="264" t="s">
        <v>444</v>
      </c>
      <c r="G154" s="217"/>
      <c r="H154" s="263" t="s">
        <v>477</v>
      </c>
      <c r="I154" s="263" t="s">
        <v>440</v>
      </c>
      <c r="J154" s="263">
        <v>50</v>
      </c>
      <c r="K154" s="259"/>
    </row>
    <row r="155" spans="2:11" ht="15" customHeight="1">
      <c r="B155" s="238"/>
      <c r="C155" s="263" t="s">
        <v>465</v>
      </c>
      <c r="D155" s="217"/>
      <c r="E155" s="217"/>
      <c r="F155" s="264" t="s">
        <v>444</v>
      </c>
      <c r="G155" s="217"/>
      <c r="H155" s="263" t="s">
        <v>477</v>
      </c>
      <c r="I155" s="263" t="s">
        <v>440</v>
      </c>
      <c r="J155" s="263">
        <v>50</v>
      </c>
      <c r="K155" s="259"/>
    </row>
    <row r="156" spans="2:11" ht="15" customHeight="1">
      <c r="B156" s="238"/>
      <c r="C156" s="263" t="s">
        <v>463</v>
      </c>
      <c r="D156" s="217"/>
      <c r="E156" s="217"/>
      <c r="F156" s="264" t="s">
        <v>444</v>
      </c>
      <c r="G156" s="217"/>
      <c r="H156" s="263" t="s">
        <v>477</v>
      </c>
      <c r="I156" s="263" t="s">
        <v>440</v>
      </c>
      <c r="J156" s="263">
        <v>50</v>
      </c>
      <c r="K156" s="259"/>
    </row>
    <row r="157" spans="2:11" ht="15" customHeight="1">
      <c r="B157" s="238"/>
      <c r="C157" s="263" t="s">
        <v>664</v>
      </c>
      <c r="D157" s="217"/>
      <c r="E157" s="217"/>
      <c r="F157" s="264" t="s">
        <v>438</v>
      </c>
      <c r="G157" s="217"/>
      <c r="H157" s="263" t="s">
        <v>499</v>
      </c>
      <c r="I157" s="263" t="s">
        <v>440</v>
      </c>
      <c r="J157" s="263" t="s">
        <v>500</v>
      </c>
      <c r="K157" s="259"/>
    </row>
    <row r="158" spans="2:11" ht="15" customHeight="1">
      <c r="B158" s="238"/>
      <c r="C158" s="263" t="s">
        <v>501</v>
      </c>
      <c r="D158" s="217"/>
      <c r="E158" s="217"/>
      <c r="F158" s="264" t="s">
        <v>438</v>
      </c>
      <c r="G158" s="217"/>
      <c r="H158" s="263" t="s">
        <v>502</v>
      </c>
      <c r="I158" s="263" t="s">
        <v>472</v>
      </c>
      <c r="J158" s="263"/>
      <c r="K158" s="259"/>
    </row>
    <row r="159" spans="2:11" ht="15" customHeight="1">
      <c r="B159" s="265"/>
      <c r="C159" s="247"/>
      <c r="D159" s="247"/>
      <c r="E159" s="247"/>
      <c r="F159" s="247"/>
      <c r="G159" s="247"/>
      <c r="H159" s="247"/>
      <c r="I159" s="247"/>
      <c r="J159" s="247"/>
      <c r="K159" s="266"/>
    </row>
    <row r="160" spans="2:11" ht="18.75" customHeight="1">
      <c r="B160" s="213"/>
      <c r="C160" s="217"/>
      <c r="D160" s="217"/>
      <c r="E160" s="217"/>
      <c r="F160" s="237"/>
      <c r="G160" s="217"/>
      <c r="H160" s="217"/>
      <c r="I160" s="217"/>
      <c r="J160" s="217"/>
      <c r="K160" s="213"/>
    </row>
    <row r="161" spans="2:11" ht="18.75" customHeight="1">
      <c r="B161" s="223"/>
      <c r="C161" s="223"/>
      <c r="D161" s="223"/>
      <c r="E161" s="223"/>
      <c r="F161" s="223"/>
      <c r="G161" s="223"/>
      <c r="H161" s="223"/>
      <c r="I161" s="223"/>
      <c r="J161" s="223"/>
      <c r="K161" s="223"/>
    </row>
    <row r="162" spans="2:11" ht="7.5" customHeight="1">
      <c r="B162" s="195"/>
      <c r="C162" s="196"/>
      <c r="D162" s="196"/>
      <c r="E162" s="196"/>
      <c r="F162" s="196"/>
      <c r="G162" s="196"/>
      <c r="H162" s="196"/>
      <c r="I162" s="196"/>
      <c r="J162" s="196"/>
      <c r="K162" s="206"/>
    </row>
    <row r="163" spans="2:11" ht="45" customHeight="1">
      <c r="B163" s="207"/>
      <c r="C163" s="301" t="s">
        <v>503</v>
      </c>
      <c r="D163" s="301"/>
      <c r="E163" s="301"/>
      <c r="F163" s="301"/>
      <c r="G163" s="301"/>
      <c r="H163" s="301"/>
      <c r="I163" s="301"/>
      <c r="J163" s="301"/>
      <c r="K163" s="208"/>
    </row>
    <row r="164" spans="2:11" ht="17.25" customHeight="1">
      <c r="B164" s="207"/>
      <c r="C164" s="229" t="s">
        <v>432</v>
      </c>
      <c r="D164" s="229"/>
      <c r="E164" s="229"/>
      <c r="F164" s="229" t="s">
        <v>433</v>
      </c>
      <c r="G164" s="267"/>
      <c r="H164" s="268" t="s">
        <v>679</v>
      </c>
      <c r="I164" s="268" t="s">
        <v>595</v>
      </c>
      <c r="J164" s="229" t="s">
        <v>434</v>
      </c>
      <c r="K164" s="208"/>
    </row>
    <row r="165" spans="2:11" ht="17.25" customHeight="1">
      <c r="B165" s="210"/>
      <c r="C165" s="231" t="s">
        <v>435</v>
      </c>
      <c r="D165" s="231"/>
      <c r="E165" s="231"/>
      <c r="F165" s="232" t="s">
        <v>436</v>
      </c>
      <c r="G165" s="269"/>
      <c r="H165" s="270"/>
      <c r="I165" s="270"/>
      <c r="J165" s="231" t="s">
        <v>437</v>
      </c>
      <c r="K165" s="211"/>
    </row>
    <row r="166" spans="2:11" ht="5.25" customHeight="1">
      <c r="B166" s="238"/>
      <c r="C166" s="235"/>
      <c r="D166" s="235"/>
      <c r="E166" s="235"/>
      <c r="F166" s="235"/>
      <c r="G166" s="236"/>
      <c r="H166" s="235"/>
      <c r="I166" s="235"/>
      <c r="J166" s="235"/>
      <c r="K166" s="259"/>
    </row>
    <row r="167" spans="2:11" ht="15" customHeight="1">
      <c r="B167" s="238"/>
      <c r="C167" s="217" t="s">
        <v>441</v>
      </c>
      <c r="D167" s="217"/>
      <c r="E167" s="217"/>
      <c r="F167" s="237" t="s">
        <v>438</v>
      </c>
      <c r="G167" s="217"/>
      <c r="H167" s="217" t="s">
        <v>477</v>
      </c>
      <c r="I167" s="217" t="s">
        <v>440</v>
      </c>
      <c r="J167" s="217">
        <v>120</v>
      </c>
      <c r="K167" s="259"/>
    </row>
    <row r="168" spans="2:11" ht="15" customHeight="1">
      <c r="B168" s="238"/>
      <c r="C168" s="217" t="s">
        <v>486</v>
      </c>
      <c r="D168" s="217"/>
      <c r="E168" s="217"/>
      <c r="F168" s="237" t="s">
        <v>438</v>
      </c>
      <c r="G168" s="217"/>
      <c r="H168" s="217" t="s">
        <v>487</v>
      </c>
      <c r="I168" s="217" t="s">
        <v>440</v>
      </c>
      <c r="J168" s="217" t="s">
        <v>488</v>
      </c>
      <c r="K168" s="259"/>
    </row>
    <row r="169" spans="2:11" ht="15" customHeight="1">
      <c r="B169" s="238"/>
      <c r="C169" s="217" t="s">
        <v>621</v>
      </c>
      <c r="D169" s="217"/>
      <c r="E169" s="217"/>
      <c r="F169" s="237" t="s">
        <v>438</v>
      </c>
      <c r="G169" s="217"/>
      <c r="H169" s="217" t="s">
        <v>504</v>
      </c>
      <c r="I169" s="217" t="s">
        <v>440</v>
      </c>
      <c r="J169" s="217" t="s">
        <v>488</v>
      </c>
      <c r="K169" s="259"/>
    </row>
    <row r="170" spans="2:11" ht="15" customHeight="1">
      <c r="B170" s="238"/>
      <c r="C170" s="217" t="s">
        <v>443</v>
      </c>
      <c r="D170" s="217"/>
      <c r="E170" s="217"/>
      <c r="F170" s="237" t="s">
        <v>444</v>
      </c>
      <c r="G170" s="217"/>
      <c r="H170" s="217" t="s">
        <v>504</v>
      </c>
      <c r="I170" s="217" t="s">
        <v>440</v>
      </c>
      <c r="J170" s="217">
        <v>50</v>
      </c>
      <c r="K170" s="259"/>
    </row>
    <row r="171" spans="2:11" ht="15" customHeight="1">
      <c r="B171" s="238"/>
      <c r="C171" s="217" t="s">
        <v>446</v>
      </c>
      <c r="D171" s="217"/>
      <c r="E171" s="217"/>
      <c r="F171" s="237" t="s">
        <v>438</v>
      </c>
      <c r="G171" s="217"/>
      <c r="H171" s="217" t="s">
        <v>504</v>
      </c>
      <c r="I171" s="217" t="s">
        <v>448</v>
      </c>
      <c r="J171" s="217"/>
      <c r="K171" s="259"/>
    </row>
    <row r="172" spans="2:11" ht="15" customHeight="1">
      <c r="B172" s="238"/>
      <c r="C172" s="217" t="s">
        <v>457</v>
      </c>
      <c r="D172" s="217"/>
      <c r="E172" s="217"/>
      <c r="F172" s="237" t="s">
        <v>444</v>
      </c>
      <c r="G172" s="217"/>
      <c r="H172" s="217" t="s">
        <v>504</v>
      </c>
      <c r="I172" s="217" t="s">
        <v>440</v>
      </c>
      <c r="J172" s="217">
        <v>50</v>
      </c>
      <c r="K172" s="259"/>
    </row>
    <row r="173" spans="2:11" ht="15" customHeight="1">
      <c r="B173" s="238"/>
      <c r="C173" s="217" t="s">
        <v>465</v>
      </c>
      <c r="D173" s="217"/>
      <c r="E173" s="217"/>
      <c r="F173" s="237" t="s">
        <v>444</v>
      </c>
      <c r="G173" s="217"/>
      <c r="H173" s="217" t="s">
        <v>504</v>
      </c>
      <c r="I173" s="217" t="s">
        <v>440</v>
      </c>
      <c r="J173" s="217">
        <v>50</v>
      </c>
      <c r="K173" s="259"/>
    </row>
    <row r="174" spans="2:11" ht="15" customHeight="1">
      <c r="B174" s="238"/>
      <c r="C174" s="217" t="s">
        <v>463</v>
      </c>
      <c r="D174" s="217"/>
      <c r="E174" s="217"/>
      <c r="F174" s="237" t="s">
        <v>444</v>
      </c>
      <c r="G174" s="217"/>
      <c r="H174" s="217" t="s">
        <v>504</v>
      </c>
      <c r="I174" s="217" t="s">
        <v>440</v>
      </c>
      <c r="J174" s="217">
        <v>50</v>
      </c>
      <c r="K174" s="259"/>
    </row>
    <row r="175" spans="2:11" ht="15" customHeight="1">
      <c r="B175" s="238"/>
      <c r="C175" s="217" t="s">
        <v>678</v>
      </c>
      <c r="D175" s="217"/>
      <c r="E175" s="217"/>
      <c r="F175" s="237" t="s">
        <v>438</v>
      </c>
      <c r="G175" s="217"/>
      <c r="H175" s="217" t="s">
        <v>505</v>
      </c>
      <c r="I175" s="217" t="s">
        <v>506</v>
      </c>
      <c r="J175" s="217"/>
      <c r="K175" s="259"/>
    </row>
    <row r="176" spans="2:11" ht="15" customHeight="1">
      <c r="B176" s="238"/>
      <c r="C176" s="217" t="s">
        <v>595</v>
      </c>
      <c r="D176" s="217"/>
      <c r="E176" s="217"/>
      <c r="F176" s="237" t="s">
        <v>438</v>
      </c>
      <c r="G176" s="217"/>
      <c r="H176" s="217" t="s">
        <v>507</v>
      </c>
      <c r="I176" s="217" t="s">
        <v>508</v>
      </c>
      <c r="J176" s="217">
        <v>1</v>
      </c>
      <c r="K176" s="259"/>
    </row>
    <row r="177" spans="2:11" ht="15" customHeight="1">
      <c r="B177" s="238"/>
      <c r="C177" s="217" t="s">
        <v>591</v>
      </c>
      <c r="D177" s="217"/>
      <c r="E177" s="217"/>
      <c r="F177" s="237" t="s">
        <v>438</v>
      </c>
      <c r="G177" s="217"/>
      <c r="H177" s="217" t="s">
        <v>509</v>
      </c>
      <c r="I177" s="217" t="s">
        <v>440</v>
      </c>
      <c r="J177" s="217">
        <v>20</v>
      </c>
      <c r="K177" s="259"/>
    </row>
    <row r="178" spans="2:11" ht="15" customHeight="1">
      <c r="B178" s="238"/>
      <c r="C178" s="217" t="s">
        <v>679</v>
      </c>
      <c r="D178" s="217"/>
      <c r="E178" s="217"/>
      <c r="F178" s="237" t="s">
        <v>438</v>
      </c>
      <c r="G178" s="217"/>
      <c r="H178" s="217" t="s">
        <v>510</v>
      </c>
      <c r="I178" s="217" t="s">
        <v>440</v>
      </c>
      <c r="J178" s="217">
        <v>255</v>
      </c>
      <c r="K178" s="259"/>
    </row>
    <row r="179" spans="2:11" ht="15" customHeight="1">
      <c r="B179" s="238"/>
      <c r="C179" s="217" t="s">
        <v>680</v>
      </c>
      <c r="D179" s="217"/>
      <c r="E179" s="217"/>
      <c r="F179" s="237" t="s">
        <v>438</v>
      </c>
      <c r="G179" s="217"/>
      <c r="H179" s="217" t="s">
        <v>403</v>
      </c>
      <c r="I179" s="217" t="s">
        <v>440</v>
      </c>
      <c r="J179" s="217">
        <v>10</v>
      </c>
      <c r="K179" s="259"/>
    </row>
    <row r="180" spans="2:11" ht="15" customHeight="1">
      <c r="B180" s="238"/>
      <c r="C180" s="217" t="s">
        <v>681</v>
      </c>
      <c r="D180" s="217"/>
      <c r="E180" s="217"/>
      <c r="F180" s="237" t="s">
        <v>438</v>
      </c>
      <c r="G180" s="217"/>
      <c r="H180" s="217" t="s">
        <v>511</v>
      </c>
      <c r="I180" s="217" t="s">
        <v>472</v>
      </c>
      <c r="J180" s="217"/>
      <c r="K180" s="259"/>
    </row>
    <row r="181" spans="2:11" ht="15" customHeight="1">
      <c r="B181" s="238"/>
      <c r="C181" s="217" t="s">
        <v>512</v>
      </c>
      <c r="D181" s="217"/>
      <c r="E181" s="217"/>
      <c r="F181" s="237" t="s">
        <v>438</v>
      </c>
      <c r="G181" s="217"/>
      <c r="H181" s="217" t="s">
        <v>513</v>
      </c>
      <c r="I181" s="217" t="s">
        <v>472</v>
      </c>
      <c r="J181" s="217"/>
      <c r="K181" s="259"/>
    </row>
    <row r="182" spans="2:11" ht="15" customHeight="1">
      <c r="B182" s="238"/>
      <c r="C182" s="217" t="s">
        <v>501</v>
      </c>
      <c r="D182" s="217"/>
      <c r="E182" s="217"/>
      <c r="F182" s="237" t="s">
        <v>438</v>
      </c>
      <c r="G182" s="217"/>
      <c r="H182" s="217" t="s">
        <v>514</v>
      </c>
      <c r="I182" s="217" t="s">
        <v>472</v>
      </c>
      <c r="J182" s="217"/>
      <c r="K182" s="259"/>
    </row>
    <row r="183" spans="2:11" ht="15" customHeight="1">
      <c r="B183" s="238"/>
      <c r="C183" s="217" t="s">
        <v>684</v>
      </c>
      <c r="D183" s="217"/>
      <c r="E183" s="217"/>
      <c r="F183" s="237" t="s">
        <v>444</v>
      </c>
      <c r="G183" s="217"/>
      <c r="H183" s="217" t="s">
        <v>515</v>
      </c>
      <c r="I183" s="217" t="s">
        <v>440</v>
      </c>
      <c r="J183" s="217">
        <v>50</v>
      </c>
      <c r="K183" s="259"/>
    </row>
    <row r="184" spans="2:11" ht="15" customHeight="1">
      <c r="B184" s="265"/>
      <c r="C184" s="247"/>
      <c r="D184" s="247"/>
      <c r="E184" s="247"/>
      <c r="F184" s="247"/>
      <c r="G184" s="247"/>
      <c r="H184" s="247"/>
      <c r="I184" s="247"/>
      <c r="J184" s="247"/>
      <c r="K184" s="266"/>
    </row>
    <row r="185" spans="2:11" ht="18.75" customHeight="1">
      <c r="B185" s="213"/>
      <c r="C185" s="217"/>
      <c r="D185" s="217"/>
      <c r="E185" s="217"/>
      <c r="F185" s="237"/>
      <c r="G185" s="217"/>
      <c r="H185" s="217"/>
      <c r="I185" s="217"/>
      <c r="J185" s="217"/>
      <c r="K185" s="213"/>
    </row>
    <row r="186" spans="2:11" ht="18.75" customHeight="1">
      <c r="B186" s="223"/>
      <c r="C186" s="223"/>
      <c r="D186" s="223"/>
      <c r="E186" s="223"/>
      <c r="F186" s="223"/>
      <c r="G186" s="223"/>
      <c r="H186" s="223"/>
      <c r="I186" s="223"/>
      <c r="J186" s="223"/>
      <c r="K186" s="223"/>
    </row>
    <row r="187" spans="2:11" ht="13.5">
      <c r="B187" s="195"/>
      <c r="C187" s="196"/>
      <c r="D187" s="196"/>
      <c r="E187" s="196"/>
      <c r="F187" s="196"/>
      <c r="G187" s="196"/>
      <c r="H187" s="196"/>
      <c r="I187" s="196"/>
      <c r="J187" s="196"/>
      <c r="K187" s="206"/>
    </row>
    <row r="188" spans="2:11" ht="21">
      <c r="B188" s="207"/>
      <c r="C188" s="301" t="s">
        <v>516</v>
      </c>
      <c r="D188" s="301"/>
      <c r="E188" s="301"/>
      <c r="F188" s="301"/>
      <c r="G188" s="301"/>
      <c r="H188" s="301"/>
      <c r="I188" s="301"/>
      <c r="J188" s="301"/>
      <c r="K188" s="208"/>
    </row>
    <row r="189" spans="2:11" ht="25.5" customHeight="1">
      <c r="B189" s="207"/>
      <c r="C189" s="271" t="s">
        <v>517</v>
      </c>
      <c r="D189" s="271"/>
      <c r="E189" s="271"/>
      <c r="F189" s="271" t="s">
        <v>518</v>
      </c>
      <c r="G189" s="272"/>
      <c r="H189" s="306" t="s">
        <v>519</v>
      </c>
      <c r="I189" s="306"/>
      <c r="J189" s="306"/>
      <c r="K189" s="208"/>
    </row>
    <row r="190" spans="2:11" ht="5.25" customHeight="1">
      <c r="B190" s="238"/>
      <c r="C190" s="235"/>
      <c r="D190" s="235"/>
      <c r="E190" s="235"/>
      <c r="F190" s="235"/>
      <c r="G190" s="217"/>
      <c r="H190" s="235"/>
      <c r="I190" s="235"/>
      <c r="J190" s="235"/>
      <c r="K190" s="259"/>
    </row>
    <row r="191" spans="2:11" ht="15" customHeight="1">
      <c r="B191" s="238"/>
      <c r="C191" s="217" t="s">
        <v>520</v>
      </c>
      <c r="D191" s="217"/>
      <c r="E191" s="217"/>
      <c r="F191" s="237" t="s">
        <v>581</v>
      </c>
      <c r="G191" s="217"/>
      <c r="H191" s="305" t="s">
        <v>521</v>
      </c>
      <c r="I191" s="305"/>
      <c r="J191" s="305"/>
      <c r="K191" s="259"/>
    </row>
    <row r="192" spans="2:11" ht="15" customHeight="1">
      <c r="B192" s="238"/>
      <c r="C192" s="244"/>
      <c r="D192" s="217"/>
      <c r="E192" s="217"/>
      <c r="F192" s="237" t="s">
        <v>582</v>
      </c>
      <c r="G192" s="217"/>
      <c r="H192" s="305" t="s">
        <v>522</v>
      </c>
      <c r="I192" s="305"/>
      <c r="J192" s="305"/>
      <c r="K192" s="259"/>
    </row>
    <row r="193" spans="2:11" ht="15" customHeight="1">
      <c r="B193" s="238"/>
      <c r="C193" s="244"/>
      <c r="D193" s="217"/>
      <c r="E193" s="217"/>
      <c r="F193" s="237" t="s">
        <v>585</v>
      </c>
      <c r="G193" s="217"/>
      <c r="H193" s="305" t="s">
        <v>523</v>
      </c>
      <c r="I193" s="305"/>
      <c r="J193" s="305"/>
      <c r="K193" s="259"/>
    </row>
    <row r="194" spans="2:11" ht="15" customHeight="1">
      <c r="B194" s="238"/>
      <c r="C194" s="217"/>
      <c r="D194" s="217"/>
      <c r="E194" s="217"/>
      <c r="F194" s="237" t="s">
        <v>583</v>
      </c>
      <c r="G194" s="217"/>
      <c r="H194" s="305" t="s">
        <v>524</v>
      </c>
      <c r="I194" s="305"/>
      <c r="J194" s="305"/>
      <c r="K194" s="259"/>
    </row>
    <row r="195" spans="2:11" ht="15" customHeight="1">
      <c r="B195" s="238"/>
      <c r="C195" s="217"/>
      <c r="D195" s="217"/>
      <c r="E195" s="217"/>
      <c r="F195" s="237" t="s">
        <v>584</v>
      </c>
      <c r="G195" s="217"/>
      <c r="H195" s="305" t="s">
        <v>525</v>
      </c>
      <c r="I195" s="305"/>
      <c r="J195" s="305"/>
      <c r="K195" s="259"/>
    </row>
    <row r="196" spans="2:11" ht="15" customHeight="1">
      <c r="B196" s="238"/>
      <c r="C196" s="217"/>
      <c r="D196" s="217"/>
      <c r="E196" s="217"/>
      <c r="F196" s="237"/>
      <c r="G196" s="217"/>
      <c r="H196" s="217"/>
      <c r="I196" s="217"/>
      <c r="J196" s="217"/>
      <c r="K196" s="259"/>
    </row>
    <row r="197" spans="2:11" ht="15" customHeight="1">
      <c r="B197" s="238"/>
      <c r="C197" s="217" t="s">
        <v>484</v>
      </c>
      <c r="D197" s="217"/>
      <c r="E197" s="217"/>
      <c r="F197" s="237" t="s">
        <v>616</v>
      </c>
      <c r="G197" s="217"/>
      <c r="H197" s="305" t="s">
        <v>526</v>
      </c>
      <c r="I197" s="305"/>
      <c r="J197" s="305"/>
      <c r="K197" s="259"/>
    </row>
    <row r="198" spans="2:11" ht="15" customHeight="1">
      <c r="B198" s="238"/>
      <c r="C198" s="244"/>
      <c r="D198" s="217"/>
      <c r="E198" s="217"/>
      <c r="F198" s="237" t="s">
        <v>388</v>
      </c>
      <c r="G198" s="217"/>
      <c r="H198" s="305" t="s">
        <v>389</v>
      </c>
      <c r="I198" s="305"/>
      <c r="J198" s="305"/>
      <c r="K198" s="259"/>
    </row>
    <row r="199" spans="2:11" ht="15" customHeight="1">
      <c r="B199" s="238"/>
      <c r="C199" s="217"/>
      <c r="D199" s="217"/>
      <c r="E199" s="217"/>
      <c r="F199" s="237" t="s">
        <v>386</v>
      </c>
      <c r="G199" s="217"/>
      <c r="H199" s="305" t="s">
        <v>527</v>
      </c>
      <c r="I199" s="305"/>
      <c r="J199" s="305"/>
      <c r="K199" s="259"/>
    </row>
    <row r="200" spans="2:11" ht="15" customHeight="1">
      <c r="B200" s="273"/>
      <c r="C200" s="244"/>
      <c r="D200" s="244"/>
      <c r="E200" s="244"/>
      <c r="F200" s="237" t="s">
        <v>631</v>
      </c>
      <c r="G200" s="222"/>
      <c r="H200" s="307" t="s">
        <v>630</v>
      </c>
      <c r="I200" s="307"/>
      <c r="J200" s="307"/>
      <c r="K200" s="274"/>
    </row>
    <row r="201" spans="2:11" ht="15" customHeight="1">
      <c r="B201" s="273"/>
      <c r="C201" s="244"/>
      <c r="D201" s="244"/>
      <c r="E201" s="244"/>
      <c r="F201" s="237" t="s">
        <v>390</v>
      </c>
      <c r="G201" s="222"/>
      <c r="H201" s="307" t="s">
        <v>370</v>
      </c>
      <c r="I201" s="307"/>
      <c r="J201" s="307"/>
      <c r="K201" s="274"/>
    </row>
    <row r="202" spans="2:11" ht="15" customHeight="1">
      <c r="B202" s="273"/>
      <c r="C202" s="244"/>
      <c r="D202" s="244"/>
      <c r="E202" s="244"/>
      <c r="F202" s="275"/>
      <c r="G202" s="222"/>
      <c r="H202" s="276"/>
      <c r="I202" s="276"/>
      <c r="J202" s="276"/>
      <c r="K202" s="274"/>
    </row>
    <row r="203" spans="2:11" ht="15" customHeight="1">
      <c r="B203" s="273"/>
      <c r="C203" s="217" t="s">
        <v>508</v>
      </c>
      <c r="D203" s="244"/>
      <c r="E203" s="244"/>
      <c r="F203" s="237">
        <v>1</v>
      </c>
      <c r="G203" s="222"/>
      <c r="H203" s="307" t="s">
        <v>528</v>
      </c>
      <c r="I203" s="307"/>
      <c r="J203" s="307"/>
      <c r="K203" s="274"/>
    </row>
    <row r="204" spans="2:11" ht="15" customHeight="1">
      <c r="B204" s="273"/>
      <c r="C204" s="244"/>
      <c r="D204" s="244"/>
      <c r="E204" s="244"/>
      <c r="F204" s="237">
        <v>2</v>
      </c>
      <c r="G204" s="222"/>
      <c r="H204" s="307" t="s">
        <v>529</v>
      </c>
      <c r="I204" s="307"/>
      <c r="J204" s="307"/>
      <c r="K204" s="274"/>
    </row>
    <row r="205" spans="2:11" ht="15" customHeight="1">
      <c r="B205" s="273"/>
      <c r="C205" s="244"/>
      <c r="D205" s="244"/>
      <c r="E205" s="244"/>
      <c r="F205" s="237">
        <v>3</v>
      </c>
      <c r="G205" s="222"/>
      <c r="H205" s="307" t="s">
        <v>530</v>
      </c>
      <c r="I205" s="307"/>
      <c r="J205" s="307"/>
      <c r="K205" s="274"/>
    </row>
    <row r="206" spans="2:11" ht="15" customHeight="1">
      <c r="B206" s="273"/>
      <c r="C206" s="244"/>
      <c r="D206" s="244"/>
      <c r="E206" s="244"/>
      <c r="F206" s="237">
        <v>4</v>
      </c>
      <c r="G206" s="222"/>
      <c r="H206" s="307" t="s">
        <v>531</v>
      </c>
      <c r="I206" s="307"/>
      <c r="J206" s="307"/>
      <c r="K206" s="274"/>
    </row>
    <row r="207" spans="2:11" ht="12.75" customHeight="1">
      <c r="B207" s="277"/>
      <c r="C207" s="278"/>
      <c r="D207" s="278"/>
      <c r="E207" s="278"/>
      <c r="F207" s="278"/>
      <c r="G207" s="278"/>
      <c r="H207" s="278"/>
      <c r="I207" s="278"/>
      <c r="J207" s="278"/>
      <c r="K207" s="279"/>
    </row>
  </sheetData>
  <sheetProtection/>
  <mergeCells count="77">
    <mergeCell ref="H206:J206"/>
    <mergeCell ref="H204:J204"/>
    <mergeCell ref="H199:J199"/>
    <mergeCell ref="H194:J194"/>
    <mergeCell ref="H201:J201"/>
    <mergeCell ref="H200:J200"/>
    <mergeCell ref="H203:J203"/>
    <mergeCell ref="H205:J205"/>
    <mergeCell ref="H192:J192"/>
    <mergeCell ref="H198:J198"/>
    <mergeCell ref="C188:J188"/>
    <mergeCell ref="H197:J197"/>
    <mergeCell ref="H195:J195"/>
    <mergeCell ref="H193:J193"/>
    <mergeCell ref="H191:J191"/>
    <mergeCell ref="H189:J189"/>
    <mergeCell ref="D65:J65"/>
    <mergeCell ref="C100:J100"/>
    <mergeCell ref="D61:J61"/>
    <mergeCell ref="C163:J163"/>
    <mergeCell ref="C120:J120"/>
    <mergeCell ref="C145:J145"/>
    <mergeCell ref="D66:J66"/>
    <mergeCell ref="D67:J67"/>
    <mergeCell ref="D68:J68"/>
    <mergeCell ref="C73:J73"/>
    <mergeCell ref="D59:J59"/>
    <mergeCell ref="D60:J60"/>
    <mergeCell ref="D63:J63"/>
    <mergeCell ref="D64:J64"/>
    <mergeCell ref="C55:J55"/>
    <mergeCell ref="D56:J56"/>
    <mergeCell ref="D57:J57"/>
    <mergeCell ref="D58:J58"/>
    <mergeCell ref="D49:J49"/>
    <mergeCell ref="C50:J50"/>
    <mergeCell ref="C52:J52"/>
    <mergeCell ref="C53:J53"/>
    <mergeCell ref="D45:J45"/>
    <mergeCell ref="E46:J46"/>
    <mergeCell ref="E47:J47"/>
    <mergeCell ref="E48:J48"/>
    <mergeCell ref="G40:J40"/>
    <mergeCell ref="G41:J41"/>
    <mergeCell ref="G42:J42"/>
    <mergeCell ref="G43:J43"/>
    <mergeCell ref="G36:J36"/>
    <mergeCell ref="G37:J37"/>
    <mergeCell ref="G38:J38"/>
    <mergeCell ref="G39:J39"/>
    <mergeCell ref="D32:J32"/>
    <mergeCell ref="D33:J33"/>
    <mergeCell ref="G34:J34"/>
    <mergeCell ref="G35:J35"/>
    <mergeCell ref="D26:J26"/>
    <mergeCell ref="D28:J28"/>
    <mergeCell ref="D29:J29"/>
    <mergeCell ref="D31:J31"/>
    <mergeCell ref="F18:J18"/>
    <mergeCell ref="F21:J21"/>
    <mergeCell ref="C23:J23"/>
    <mergeCell ref="D25:J25"/>
    <mergeCell ref="C24:J24"/>
    <mergeCell ref="D14:J14"/>
    <mergeCell ref="D15:J15"/>
    <mergeCell ref="F16:J16"/>
    <mergeCell ref="F17:J17"/>
    <mergeCell ref="D11:J11"/>
    <mergeCell ref="F19:J19"/>
    <mergeCell ref="F20:J20"/>
    <mergeCell ref="C3:J3"/>
    <mergeCell ref="C4:J4"/>
    <mergeCell ref="C6:J6"/>
    <mergeCell ref="C7:J7"/>
    <mergeCell ref="C9:J9"/>
    <mergeCell ref="D10:J10"/>
    <mergeCell ref="D13:J13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Zdeny</cp:lastModifiedBy>
  <dcterms:modified xsi:type="dcterms:W3CDTF">2014-06-25T07:42:06Z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