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JP0213 - Nástavba a stave..." sheetId="2" r:id="rId2"/>
  </sheets>
  <definedNames>
    <definedName name="_xlnm.Print_Titles" localSheetId="1">'JP0213 - Nástavba a stave...'!$134:$134</definedName>
    <definedName name="_xlnm.Print_Titles" localSheetId="0">'Rekapitulace stavby'!$85:$85</definedName>
    <definedName name="_xlnm.Print_Area" localSheetId="1">'JP0213 - Nástavba a stave...'!$C$4:$Q$70,'JP0213 - Nástavba a stave...'!$C$76:$Q$119,'JP0213 - Nástavba a stave...'!$C$125:$Q$1364</definedName>
    <definedName name="_xlnm.Print_Area" localSheetId="0">'Rekapitulace stavby'!$C$4:$AP$70,'Rekapitulace stavby'!$C$76:$AP$105</definedName>
  </definedNames>
  <calcPr fullCalcOnLoad="1"/>
</workbook>
</file>

<file path=xl/sharedStrings.xml><?xml version="1.0" encoding="utf-8"?>
<sst xmlns="http://schemas.openxmlformats.org/spreadsheetml/2006/main" count="10042" uniqueCount="1184">
  <si>
    <t>obklad keramický český 20 x 25 cm - upřesní investor</t>
  </si>
  <si>
    <t>221</t>
  </si>
  <si>
    <t>781494111</t>
  </si>
  <si>
    <t>Plastové profily rohové lepené flexibilním lepidlem</t>
  </si>
  <si>
    <t>2np-obklady</t>
  </si>
  <si>
    <t>2*1</t>
  </si>
  <si>
    <t>222</t>
  </si>
  <si>
    <t>781494511</t>
  </si>
  <si>
    <t>Plastové profily ukončovací lepené flexibilním lepidlem</t>
  </si>
  <si>
    <t>2*(3,5+4,35-0,4)</t>
  </si>
  <si>
    <t>2*(1+1,4-0,3)</t>
  </si>
  <si>
    <t>0,6*2</t>
  </si>
  <si>
    <t>223</t>
  </si>
  <si>
    <t>781495111</t>
  </si>
  <si>
    <t>Penetrace podkladu vnitřních obkladů</t>
  </si>
  <si>
    <t>2*2*(3,5+4,35-0,4)</t>
  </si>
  <si>
    <t>2*2*(1+1,4-0,3)</t>
  </si>
  <si>
    <t>(3+3,835+0,6*2)*0,6</t>
  </si>
  <si>
    <t>224</t>
  </si>
  <si>
    <t>998781102</t>
  </si>
  <si>
    <t>Přesun hmot tonážní pro obklady keramické v objektech v do 12 m</t>
  </si>
  <si>
    <t>225</t>
  </si>
  <si>
    <t>998781181</t>
  </si>
  <si>
    <t>Příplatek k přesunu hmot tonážní 781 prováděný bez použití mechanizace</t>
  </si>
  <si>
    <t>226</t>
  </si>
  <si>
    <t>783626100</t>
  </si>
  <si>
    <t>Nátěry syntetické truhlářských konstrukcí barva standardní lazurovacím lakem 1x lakování</t>
  </si>
  <si>
    <t>(1,05*(13,4+11,45)+9+1,73+3,66+1,5*2+0,3)*0,6*2</t>
  </si>
  <si>
    <t>2,25*2,68*2</t>
  </si>
  <si>
    <t>227</t>
  </si>
  <si>
    <t>783626200</t>
  </si>
  <si>
    <t>Nátěry syntetické truhlářských konstrukcí barva standardní lazurovacím lakem 2x lakování</t>
  </si>
  <si>
    <t>228</t>
  </si>
  <si>
    <t>783783311</t>
  </si>
  <si>
    <t>Nátěry tesařských kcí proti dřevokazným houbám, hmyzu a plísním preventivní dvojnásobné v interiéru</t>
  </si>
  <si>
    <t>(9,6+4,06+2,23+1,5+0,5)*2*(0,14+0,1)</t>
  </si>
  <si>
    <t>(7,27*17+6,425*5+3,025*5)*2*(0,1+0,18)</t>
  </si>
  <si>
    <t>2,5*2*2*(0,14+0,14)</t>
  </si>
  <si>
    <t>1,4*4*2*(0,12+0,12)</t>
  </si>
  <si>
    <t>9,6*2*2*(0,18+0,24)</t>
  </si>
  <si>
    <t>170*2*(0,06+0,04)</t>
  </si>
  <si>
    <t>"13,4*9,9*1,05" 140/0,4*2*(0,06+0,04)</t>
  </si>
  <si>
    <t>(5,42*34+6,03*34)*2*(0,08+0,16)</t>
  </si>
  <si>
    <t>(1,05*(13,4+11,45)+9+1,73+3,66+1,5*2+0,3)*3*2*(0,05+0,03)</t>
  </si>
  <si>
    <t>2,25*2,68/0,5*2*(0,05+0,03)</t>
  </si>
  <si>
    <t>229</t>
  </si>
  <si>
    <t>784211121</t>
  </si>
  <si>
    <t>Dvojnásobné bílé malby ze směsí za mokra středně otěruvzdorných v místnostech výšky do 3,80 m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</si>
  <si>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</si>
  <si>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</si>
  <si>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</si>
  <si>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</si>
  <si>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</si>
  <si>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</si>
  <si>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</si>
  <si>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</si>
  <si>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</si>
  <si>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</si>
  <si>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</si>
  <si>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</si>
  <si>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</si>
  <si>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</si>
  <si>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</si>
  <si>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0.01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</si>
  <si>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</si>
  <si>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</si>
  <si>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</si>
  <si>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</si>
  <si>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</si>
  <si>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0.001</t>
  </si>
  <si>
    <t>Kód:</t>
  </si>
  <si>
    <t>JP0213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</si>
  <si>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</si>
  <si>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</si>
  <si>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Nástavba a stavební úpravy RD</t>
  </si>
  <si>
    <t>0.1</t>
  </si>
  <si>
    <t>JKSO:</t>
  </si>
  <si>
    <t>CC-CZ:</t>
  </si>
  <si>
    <t>1</t>
  </si>
  <si>
    <t>Místo:</t>
  </si>
  <si>
    <t>Sušická 68, Plzeň</t>
  </si>
  <si>
    <t>Datum:</t>
  </si>
  <si>
    <t>25.06.2014</t>
  </si>
  <si>
    <t>10</t>
  </si>
  <si>
    <t>Objednavatel:</t>
  </si>
  <si>
    <t>IČ:</t>
  </si>
  <si>
    <t>29119961</t>
  </si>
  <si>
    <t>DIČ:</t>
  </si>
  <si>
    <t>Zhotovitel:</t>
  </si>
  <si>
    <t>Vyplň údaj</t>
  </si>
  <si>
    <t>Projektant:</t>
  </si>
  <si>
    <t>14692708</t>
  </si>
  <si>
    <t>True</t>
  </si>
  <si>
    <t>Zpracovatel:</t>
  </si>
  <si>
    <t>40533255</t>
  </si>
  <si>
    <t>Zdeněk Basl - rozpočty staveb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</si>
  <si>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</si>
  <si>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</si>
  <si>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</si>
  <si>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</si>
  <si>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</si>
  <si>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</si>
  <si>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</si>
  <si>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</si>
  <si>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</si>
  <si>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</si>
  <si>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</si>
  <si>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</si>
  <si>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</si>
  <si>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</si>
  <si>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</si>
  <si>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</si>
  <si>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</si>
  <si>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</si>
  <si>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</si>
  <si>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</si>
  <si>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</si>
  <si>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</si>
  <si>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</si>
  <si>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</si>
  <si>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</si>
  <si>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</si>
  <si>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</si>
  <si>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</si>
  <si>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</si>
  <si>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</si>
  <si>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</si>
  <si>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</si>
  <si>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</si>
  <si>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</si>
  <si>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</si>
  <si>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</si>
  <si>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</si>
  <si>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</si>
  <si>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</si>
  <si>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</si>
  <si>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</si>
  <si>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{5AF8A5BE-1FAB-42C4-9035-FCEE9F2060D9}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</si>
  <si>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</si>
  <si>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</si>
  <si>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</si>
  <si>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</si>
  <si>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</si>
  <si>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</si>
  <si>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</si>
  <si>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</si>
  <si>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</si>
  <si>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</si>
  <si>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</si>
  <si>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</si>
  <si>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</si>
  <si>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</si>
  <si>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</si>
  <si>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</si>
  <si>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</si>
  <si>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</si>
  <si>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</si>
  <si>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</si>
  <si>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</si>
  <si>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</si>
  <si>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</si>
  <si>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</si>
  <si>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</si>
  <si>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</si>
  <si>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</si>
  <si>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</si>
  <si>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</si>
  <si>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</si>
  <si>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</si>
  <si>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</si>
  <si>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</si>
  <si>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</si>
  <si>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</si>
  <si>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</si>
  <si>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</si>
  <si>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</si>
  <si>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</si>
  <si>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</si>
  <si>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</si>
  <si>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</si>
  <si>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</si>
  <si>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</si>
  <si>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</si>
  <si>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</si>
  <si>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 (parkety, vlysy, lamely aj.)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</si>
  <si>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</si>
  <si>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</si>
  <si>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</si>
  <si>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>2) Ostatní náklady</t>
  </si>
  <si>
    <t>Zařízení staveniště</t>
  </si>
  <si>
    <t>VRN</t>
  </si>
  <si>
    <t>2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</si>
  <si>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</si>
  <si>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</si>
  <si>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</si>
  <si>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</si>
  <si>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</si>
  <si>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</si>
  <si>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</si>
  <si>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</si>
  <si>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</si>
  <si>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</si>
  <si>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</si>
  <si>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</si>
  <si>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</si>
  <si>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</si>
  <si>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</si>
  <si>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</si>
  <si>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</si>
  <si>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</si>
  <si>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</si>
  <si>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</si>
  <si>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</si>
  <si>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</si>
  <si>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</si>
  <si>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133302011</t>
  </si>
  <si>
    <t>Hloubení šachet ručním nebo pneum nářadím v soudržných horninách tř. 4, plocha výkopu do 4 m2</t>
  </si>
  <si>
    <t>m3</t>
  </si>
  <si>
    <t>4</t>
  </si>
  <si>
    <t>patka sloupu -0,960/-1,860</t>
  </si>
  <si>
    <t>VV</t>
  </si>
  <si>
    <t>0,6*0,6*0,9</t>
  </si>
  <si>
    <t>Součet</t>
  </si>
  <si>
    <t>162201101</t>
  </si>
  <si>
    <t>Vodorovné přemístění do 20 m výkopku/sypaniny z horniny tř. 1 až 4</t>
  </si>
  <si>
    <t>3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</si>
  <si>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</si>
  <si>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</si>
  <si>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</si>
  <si>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</si>
  <si>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5</t>
  </si>
  <si>
    <t>167101103</t>
  </si>
  <si>
    <t>Překládání výkopku z horniny tř. 1 až 4</t>
  </si>
  <si>
    <t>6</t>
  </si>
  <si>
    <t>171201201</t>
  </si>
  <si>
    <t>Uložení sypaniny na skládky</t>
  </si>
  <si>
    <t>7</t>
  </si>
  <si>
    <t>171201211</t>
  </si>
  <si>
    <t>Poplatek za uložení odpadu ze sypaniny na skládce (skládkovné)</t>
  </si>
  <si>
    <t>t</t>
  </si>
  <si>
    <t>8</t>
  </si>
  <si>
    <t>275313711</t>
  </si>
  <si>
    <t>Základové patky z betonu tř. C 20/25</t>
  </si>
  <si>
    <t>9</t>
  </si>
  <si>
    <t>311272312</t>
  </si>
  <si>
    <t>Zdivo nosné tl 300 mm z pórobetonových přesných hladkých tvárnic Ytong hmotnosti 400 kg/m3</t>
  </si>
  <si>
    <t>1np-část boční zdi vstupu</t>
  </si>
  <si>
    <t>(3*3-0,8*1,5)*0,3</t>
  </si>
  <si>
    <t>2np +5,750/+3,900 a +3,650/+2,900-obvod (bez mezivěnce)</t>
  </si>
  <si>
    <t>(7,145+1,35+2,08+10,775)*(1,85+0,75)*0,3</t>
  </si>
  <si>
    <t>odpočet výplní</t>
  </si>
  <si>
    <t>-(0,9*1,3+1,2*1,5*2)*0,3</t>
  </si>
  <si>
    <t>2np +5,750/+2,900-vnitřní</t>
  </si>
  <si>
    <t>(1,01+1,9)*2,85*0,3</t>
  </si>
  <si>
    <t>3np +7,250/+6,050</t>
  </si>
  <si>
    <t>(7,145+1,65+2,08+10,85)*1,2*0,3</t>
  </si>
  <si>
    <t>vikýř +8,250/+7,500</t>
  </si>
  <si>
    <t>4,3*0,75*0,3</t>
  </si>
  <si>
    <t>štít jv +9,650/+7,500</t>
  </si>
  <si>
    <t>(12,8+2,08)*2,15*0,5*0,3</t>
  </si>
  <si>
    <t>-(1*1,25*2+0,9*1,3)*0,3</t>
  </si>
  <si>
    <t>311273410</t>
  </si>
  <si>
    <t>Zdivo nosné tl 375 mm z pórobetonových přesných tvárnic PDK Ytong hmotnosti 350 kg/m3</t>
  </si>
  <si>
    <t>(12,8+9,225)*(1,85+0,75)*0,375</t>
  </si>
  <si>
    <t>-1,2*1,5*5*0,375</t>
  </si>
  <si>
    <t>(12,8+8,925)*1,2*0,375</t>
  </si>
  <si>
    <t>-1*1,25*2*0,375</t>
  </si>
  <si>
    <t>12,8*2,15*0,5*0,375</t>
  </si>
  <si>
    <t>11</t>
  </si>
  <si>
    <t>314231126</t>
  </si>
  <si>
    <t>Zdivo komínů a ventilací z cihel dl 290 mm pevnosti P 20 na MC 10</t>
  </si>
  <si>
    <t>komín- +10,300/+5,750</t>
  </si>
  <si>
    <t>1,67*0,525*4,55</t>
  </si>
  <si>
    <t>12</t>
  </si>
  <si>
    <t>314751105</t>
  </si>
  <si>
    <t>Pouzdro komínového průduchu ze šamotových vložek DN 200 včetně izolace</t>
  </si>
  <si>
    <t>m</t>
  </si>
  <si>
    <t>komín- +10,300/+5,750-3 průduchy</t>
  </si>
  <si>
    <t>3*4,55</t>
  </si>
  <si>
    <t>13</t>
  </si>
  <si>
    <t>316381116</t>
  </si>
  <si>
    <t>Komínové krycí desky tl do 100 mm z betonu tř. C 12/15 až C 16/20 s přesahy do 70 mm</t>
  </si>
  <si>
    <t>m2</t>
  </si>
  <si>
    <t>1,75*0,6</t>
  </si>
  <si>
    <t>14</t>
  </si>
  <si>
    <t>317142221</t>
  </si>
  <si>
    <t>Překlady nenosné přímé z pórobetonu Ytong v příčkách tl 100 mm pro světlost otvoru do 1010 mm</t>
  </si>
  <si>
    <t>kus</t>
  </si>
  <si>
    <t>2np-příčky</t>
  </si>
  <si>
    <t>3np</t>
  </si>
  <si>
    <t>317143612</t>
  </si>
  <si>
    <t>Překlady nosné z pórobetonu Ytong ve zdech tl 300 mm pro světlost otvoru do 900 mm</t>
  </si>
  <si>
    <t>1np</t>
  </si>
  <si>
    <t>2np</t>
  </si>
  <si>
    <t>16</t>
  </si>
  <si>
    <t>317143621</t>
  </si>
  <si>
    <t>Překlady nosné z pórobetonu Ytong ve zdech tl 300 mm pro světlost otvoru do 1100 mm</t>
  </si>
  <si>
    <t>17</t>
  </si>
  <si>
    <t>317143622</t>
  </si>
  <si>
    <t>Překlady nosné z pórobetonu Ytong ve zdech tl 300 mm pro světlost otvoru do 1350 mm</t>
  </si>
  <si>
    <t>18</t>
  </si>
  <si>
    <t>317143721</t>
  </si>
  <si>
    <t>Překlady nosné z pórobetonu Ytong ve zdech tl 375 mm pro světlost otvoru do 1100 mm</t>
  </si>
  <si>
    <t>19</t>
  </si>
  <si>
    <t>317143722</t>
  </si>
  <si>
    <t>Překlady nosné z pórobetonu Ytong ve zdech tl 375 mm pro světlost otvoru do 1350 mm</t>
  </si>
  <si>
    <t>20</t>
  </si>
  <si>
    <t>331273011</t>
  </si>
  <si>
    <t>Pilíř z tvárnic betonových BS Klatovy PT 30/21 rozměru 300x300 mm</t>
  </si>
  <si>
    <t>sloup +2,650/-0,960</t>
  </si>
  <si>
    <t>0,3*0,3*3,61</t>
  </si>
  <si>
    <t>331361821</t>
  </si>
  <si>
    <t>Výztuž sloupů hranatých betonářskou ocelí 10 505</t>
  </si>
  <si>
    <t>sloup +2,650/-0,960-4o12</t>
  </si>
  <si>
    <t>4*3,61*0,0009</t>
  </si>
  <si>
    <t>22</t>
  </si>
  <si>
    <t>342272323</t>
  </si>
  <si>
    <t>Příčky tl 100 mm z pórobetonových přesných hladkých příčkovek objemové hmotnosti 500 kg/m3</t>
  </si>
  <si>
    <t>2np +5,750/+2,900</t>
  </si>
  <si>
    <t>(4,475+3,6+1,95+1,2+1*2+2,9+1,2+0,6*2+1)*2,85</t>
  </si>
  <si>
    <t>-(0,8*2*3+0,6*2*2-0,9*2)</t>
  </si>
  <si>
    <t>3np +8,600/+6,050</t>
  </si>
  <si>
    <t>5,55*2,55-0,8*2</t>
  </si>
  <si>
    <t>23</t>
  </si>
  <si>
    <t>342272523</t>
  </si>
  <si>
    <t>Příčky tl 150 mm z pórobetonových přesných hladkých příčkovek objemové hmotnosti 500 kg/m3</t>
  </si>
  <si>
    <t>(3,09+4,35)*2,85</t>
  </si>
  <si>
    <t>4,35*2,55</t>
  </si>
  <si>
    <t>24</t>
  </si>
  <si>
    <t>342291111</t>
  </si>
  <si>
    <t>Ukotvení příček montážní polyuretanovou pěnou tl příčky do 100 mm</t>
  </si>
  <si>
    <t>příčky u stropu</t>
  </si>
  <si>
    <t>4,475+3,6+1,95+1,2+1*2+2,9+1,2+0,6*2+1</t>
  </si>
  <si>
    <t>25</t>
  </si>
  <si>
    <t>342291112</t>
  </si>
  <si>
    <t>Ukotvení příček montážní polyuretanovou pěnou tl příčky přes 100 mm</t>
  </si>
  <si>
    <t>3,09+4,35</t>
  </si>
  <si>
    <t>26</t>
  </si>
  <si>
    <t>342291121</t>
  </si>
  <si>
    <t>Ukotvení příček k cihelným konstrukcím plochými kotvami</t>
  </si>
  <si>
    <t>3*2</t>
  </si>
  <si>
    <t>2,85*10</t>
  </si>
  <si>
    <t>2,55*3</t>
  </si>
  <si>
    <t>27</t>
  </si>
  <si>
    <t>346971121</t>
  </si>
  <si>
    <t>Izolace pod příčky proti šíření zvuku jednoduchá z MC a lepenky š do 100 mm</t>
  </si>
  <si>
    <t>příčky u podlahy</t>
  </si>
  <si>
    <t>5,55</t>
  </si>
  <si>
    <t>28</t>
  </si>
  <si>
    <t>346971122</t>
  </si>
  <si>
    <t>Izolace pod příčky proti šíření zvuku jednoduchá z MC a lepenky š do 200 mm</t>
  </si>
  <si>
    <t xml:space="preserve">3np </t>
  </si>
  <si>
    <t>4,35</t>
  </si>
  <si>
    <t>29</t>
  </si>
  <si>
    <t>389381001</t>
  </si>
  <si>
    <t>Dobetonování prefabrikovaných konstrukcí</t>
  </si>
  <si>
    <t>strop 2np-dobetonování</t>
  </si>
  <si>
    <t>0,5*0,15*10*0,25</t>
  </si>
  <si>
    <t>30</t>
  </si>
  <si>
    <t>411168144-02</t>
  </si>
  <si>
    <t>Strop keramický tl 25 cm z vložek MIAKO a keramobetonových nosníků dl do 5 m OVN 50 cm beton C25/30</t>
  </si>
  <si>
    <t>strop 2np</t>
  </si>
  <si>
    <t>12*9-1,2*2,1-1,5*3,1-1,6*0,5</t>
  </si>
  <si>
    <t>31</t>
  </si>
  <si>
    <t>411322424</t>
  </si>
  <si>
    <t>Stropy trámové nebo kazetové ze ŽB tř. C 25/30</t>
  </si>
  <si>
    <t>zpevnění stropu nad 1np-vsž plechy-5cm nad vlnu</t>
  </si>
  <si>
    <t>(10,25*8,85-2,8*3)*(0,04/3*2+0,05)</t>
  </si>
  <si>
    <t>32</t>
  </si>
  <si>
    <t>411354239</t>
  </si>
  <si>
    <t>Bednění stropů ztracené z hraněných trapézových vln v 40 mm plech pozinkovaný tl 1,0 mm</t>
  </si>
  <si>
    <t>zpevnění stropu nad 1np-vsž plechy</t>
  </si>
  <si>
    <t>10,25*8,85-2,8*3</t>
  </si>
  <si>
    <t>33</t>
  </si>
  <si>
    <t>411361821</t>
  </si>
  <si>
    <t>Výztuž stropů betonářskou ocelí 10 505</t>
  </si>
  <si>
    <t>strop 2np-R10</t>
  </si>
  <si>
    <t>0,1043</t>
  </si>
  <si>
    <t>34</t>
  </si>
  <si>
    <t>411362021</t>
  </si>
  <si>
    <t>Výztuž stropů svařovanými sítěmi Kari</t>
  </si>
  <si>
    <t>strop 2np-dobetonování-2*kari 8/100</t>
  </si>
  <si>
    <t>0,5*0,15*10*2*0,0087*1,1</t>
  </si>
  <si>
    <t>strop 2np-kari 4/100</t>
  </si>
  <si>
    <t>0,25455</t>
  </si>
  <si>
    <t>zpevnění stropu nad 1np-kari 5/100</t>
  </si>
  <si>
    <t>(10,25*8,85-2,8*3)*0,003*1,1</t>
  </si>
  <si>
    <t>35</t>
  </si>
  <si>
    <t>413232221</t>
  </si>
  <si>
    <t>Zazdívka zhlaví válcovaných nosníků v do 300 mm</t>
  </si>
  <si>
    <t>zpevnění stropu nad 1np-I180</t>
  </si>
  <si>
    <t>(11+8+4)*2</t>
  </si>
  <si>
    <t>36</t>
  </si>
  <si>
    <t>413941123</t>
  </si>
  <si>
    <t>Osazování ocelových válcovaných nosníků stropů I, IE, U, UE nebo L do č. 22</t>
  </si>
  <si>
    <t>strop 2np-HEB220-dl.325 a 580cm</t>
  </si>
  <si>
    <t>9,05*0,073</t>
  </si>
  <si>
    <t>(11*4,5+8*4,7+4*1,6)*0,0219</t>
  </si>
  <si>
    <t>37</t>
  </si>
  <si>
    <t>M</t>
  </si>
  <si>
    <t>134809100</t>
  </si>
  <si>
    <t>tyč ocelová I, jakost S 235 JR označení průřezu 180</t>
  </si>
  <si>
    <t>38</t>
  </si>
  <si>
    <t>134867200</t>
  </si>
  <si>
    <t>tyč ocelová HEB, jakost S 235 JR označení průřezu 220</t>
  </si>
  <si>
    <t>39</t>
  </si>
  <si>
    <t>417272111</t>
  </si>
  <si>
    <t>Obezdívka věnce věncovkou Ytong tl 125 mm na tenkovrstvou maltu včetně tepelné izolace tl 50 mm</t>
  </si>
  <si>
    <t>strop-2np-věnec</t>
  </si>
  <si>
    <t>2*(12,8+9,6)</t>
  </si>
  <si>
    <t>40</t>
  </si>
  <si>
    <t>417321414</t>
  </si>
  <si>
    <t>Ztužující pásy a věnce ze ŽB tř. C 20/25</t>
  </si>
  <si>
    <t>tl30cm</t>
  </si>
  <si>
    <t>2np-věnec nad podlahou</t>
  </si>
  <si>
    <t>(7,145+1,35+2,08+10,775)*0,22*0,2</t>
  </si>
  <si>
    <t>3np-věnec pod krovem</t>
  </si>
  <si>
    <t>(7,145+1,65+2,08+10,85)*0,22*0,2</t>
  </si>
  <si>
    <t>tl37,5cm</t>
  </si>
  <si>
    <t>(12,8+9,225)*0,295*0,2</t>
  </si>
  <si>
    <t>(12,8+8,925)*0,295*0,2</t>
  </si>
  <si>
    <t>41</t>
  </si>
  <si>
    <t>417321515</t>
  </si>
  <si>
    <t>Ztužující pásy a věnce ze ŽB tř. C 25/30</t>
  </si>
  <si>
    <t>18/25cm</t>
  </si>
  <si>
    <t>(7,52+1,65+2,08+11,15)*0,18*0,25</t>
  </si>
  <si>
    <t>25/25cm</t>
  </si>
  <si>
    <t>(12,8+9,6)*0,25*0,25</t>
  </si>
  <si>
    <t>42</t>
  </si>
  <si>
    <t>417352311</t>
  </si>
  <si>
    <t>Ztracené bednění věnců z pórobetonových U-profilů Ytong ve zdech tl 300 mm</t>
  </si>
  <si>
    <t>7,145+1,35+2,08+10,775</t>
  </si>
  <si>
    <t>7,145+1,65+2,08+10,85</t>
  </si>
  <si>
    <t>43</t>
  </si>
  <si>
    <t>417352411</t>
  </si>
  <si>
    <t>Ztracené bednění věnců z pórobetonových U-profilů Ytong ve zdech tl 375 mm</t>
  </si>
  <si>
    <t>12,8+9,225</t>
  </si>
  <si>
    <t>12,8+8,925</t>
  </si>
  <si>
    <t>44</t>
  </si>
  <si>
    <t>417361221</t>
  </si>
  <si>
    <t>Výztuž ztužujících pásů a věnců betonářskou ocelí 10 216</t>
  </si>
  <si>
    <t>třmínky o8 á 25cm</t>
  </si>
  <si>
    <t>(7,145+1,35+2,08+10,775)/0,25*0,84*0,0004</t>
  </si>
  <si>
    <t>(7,145+1,65+2,08+10,85)/0,25*0,84*0,0004</t>
  </si>
  <si>
    <t>(12,8+9,225)/0,25*1*0,0004</t>
  </si>
  <si>
    <t>(12,8+8,925)/0,25*1*0,0004</t>
  </si>
  <si>
    <t>(7,52+1,65+2,08+11,15)/0,25*0,86*0,0004</t>
  </si>
  <si>
    <t>(12,8+9,6)/0,25*1*0,0004</t>
  </si>
  <si>
    <t>45</t>
  </si>
  <si>
    <t>417361821</t>
  </si>
  <si>
    <t>Výztuž ztužujících pásů a věnců betonářskou ocelí 10 505</t>
  </si>
  <si>
    <t>4o16</t>
  </si>
  <si>
    <t>(7,145+1,35+2,08+10,775)*4*0,0016</t>
  </si>
  <si>
    <t>(7,145+1,65+2,08+10,85)*4*0,0016</t>
  </si>
  <si>
    <t>(12,8+9,225)*4*0,0016</t>
  </si>
  <si>
    <t>(12,8+8,925)*4*0,0016</t>
  </si>
  <si>
    <t>(7,52+1,65+2,08+11,15)*4*0,0016</t>
  </si>
  <si>
    <t>(12,8+9,6)*4*0,0016</t>
  </si>
  <si>
    <t>46</t>
  </si>
  <si>
    <t>434311113-01</t>
  </si>
  <si>
    <t>Schodišťové stupně dusané na terén z betonu tř. C 16/20 bez potěru</t>
  </si>
  <si>
    <t>1np-mezipodesta-doplnění stupňů</t>
  </si>
  <si>
    <t>1,35+1,75</t>
  </si>
  <si>
    <t>47</t>
  </si>
  <si>
    <t>434351145</t>
  </si>
  <si>
    <t>Zřízení bednění stupňů křivočarých schodišť</t>
  </si>
  <si>
    <t>(1,35+1,75)*0,18</t>
  </si>
  <si>
    <t>48</t>
  </si>
  <si>
    <t>434351146</t>
  </si>
  <si>
    <t>Odstranění bednění stupňů křivočarých schodišť</t>
  </si>
  <si>
    <t>49</t>
  </si>
  <si>
    <t>611311131</t>
  </si>
  <si>
    <t>Vápenná omítka štuková jednovrstvá vnitřních stropů rovných nanášená ručně</t>
  </si>
  <si>
    <t>2np-strop</t>
  </si>
  <si>
    <t>89,9</t>
  </si>
  <si>
    <t>50</t>
  </si>
  <si>
    <t>611321111</t>
  </si>
  <si>
    <t>Vápenocementová omítka hrubá jednovrstvá zatřená vnitřních stropů rovných nanášená ručně</t>
  </si>
  <si>
    <t>51</t>
  </si>
  <si>
    <t>611321191</t>
  </si>
  <si>
    <t>Příplatek k vápenocementové omítce vnitřních stropů za každých dalších 5 mm tloušťky ručně</t>
  </si>
  <si>
    <t>52</t>
  </si>
  <si>
    <t>612142001</t>
  </si>
  <si>
    <t>Potažení vnitřních stěn sklovláknitým pletivem vtlačeným do tenkovrstvé hmoty</t>
  </si>
  <si>
    <t>2*0,5*(12,125+8,925+1,04)</t>
  </si>
  <si>
    <t>styk s komínem</t>
  </si>
  <si>
    <t>"2np" 0,3*2,6*4</t>
  </si>
  <si>
    <t>"3np" 0,3*2,6*2</t>
  </si>
  <si>
    <t>53</t>
  </si>
  <si>
    <t>612311131</t>
  </si>
  <si>
    <t>Vápenná omítka štuková jednovrstvá vnitřních stěn nanášená ručně</t>
  </si>
  <si>
    <t>2np-stěny</t>
  </si>
  <si>
    <t>2*2,6*(5,65+2,27+3,5+4,475+8,525+8,925+0,5+1,1+3,5+4,35+1+1,4+0,995+1,25+3*2+1,4)</t>
  </si>
  <si>
    <t>odpočet obkladů</t>
  </si>
  <si>
    <t>m205</t>
  </si>
  <si>
    <t>-2*2*(3,5+4,35-0,4)</t>
  </si>
  <si>
    <t>m206</t>
  </si>
  <si>
    <t>-2*2*(1+1,4-0,3)</t>
  </si>
  <si>
    <t>m204-kuchyně</t>
  </si>
  <si>
    <t>-(3+3,835+0,6*2)*0,6</t>
  </si>
  <si>
    <t>odpočet vnějších výplní</t>
  </si>
  <si>
    <t>-(0,8*1,1*7+0,5*0,9)</t>
  </si>
  <si>
    <t>odpočet vnitřních výplní</t>
  </si>
  <si>
    <t>-(0,8*2*2*3+0,6*2*2*2+0,9*2*2)</t>
  </si>
  <si>
    <t>3np-stěny</t>
  </si>
  <si>
    <t>"obvod v.135" 1,35*(8,925*2+12,125*2+2,08)</t>
  </si>
  <si>
    <t>"štíty nad v.135" (12,125*2+2,08)*2*0,5</t>
  </si>
  <si>
    <t>"vikýř nad v.135" (5,3+3,5)*1,2*0,5</t>
  </si>
  <si>
    <t>"vnitřní zdi" 2,5*(5,55+0,5+1,67+0,5+2,6+4,35*2+4,51)</t>
  </si>
  <si>
    <t>-(0,6*0,85*4+0,5*0,9)</t>
  </si>
  <si>
    <t>-0,8*2*2</t>
  </si>
  <si>
    <t>54</t>
  </si>
  <si>
    <t>612321111</t>
  </si>
  <si>
    <t>Vápenocementová omítka hrubá jednovrstvá zatřená vnitřních stěn nanášená ručně</t>
  </si>
  <si>
    <t>55</t>
  </si>
  <si>
    <t>619995001</t>
  </si>
  <si>
    <t>Začištění omítek kolem oken, dveří, podlah nebo obkladů</t>
  </si>
  <si>
    <t>2np-P1-m201-sokl</t>
  </si>
  <si>
    <t>2*(5,65+2,27)-0,8*3-0,6-1,3</t>
  </si>
  <si>
    <t>3np-P2-m301-sokl</t>
  </si>
  <si>
    <t>2*(4,51+2,27)-0,8-1,23-1,25</t>
  </si>
  <si>
    <t>parapety vnitřní</t>
  </si>
  <si>
    <t>1,65*7+1,35</t>
  </si>
  <si>
    <t>1,45*4+1,35</t>
  </si>
  <si>
    <t>1np-mezipodesta-doplnění stupňů-sokl</t>
  </si>
  <si>
    <t>1,25+1,5+0,28*2+1,2*2</t>
  </si>
  <si>
    <t>56</t>
  </si>
  <si>
    <t>621211021</t>
  </si>
  <si>
    <t>Montáž zateplení vnějších podhledů z polystyrénových desek tl do 120 mm</t>
  </si>
  <si>
    <t>fasáda</t>
  </si>
  <si>
    <t>jz-podhled</t>
  </si>
  <si>
    <t>1,65*3,3-0,5*0,5+1,25*0,6</t>
  </si>
  <si>
    <t>57</t>
  </si>
  <si>
    <t>283759380</t>
  </si>
  <si>
    <t>deska fasádní polystyrénová EPS 70 F 1000 x 500 x 100 mm</t>
  </si>
  <si>
    <t>58</t>
  </si>
  <si>
    <t>621521021</t>
  </si>
  <si>
    <t>Tenkovrstvá silikátová zrnitá omítka tl. 2,0 mm včetně penetrace vnějších podhledů</t>
  </si>
  <si>
    <t>59</t>
  </si>
  <si>
    <t>622143003</t>
  </si>
  <si>
    <t>Montáž omítkových plastových nebo pozinkovaných rohových profilů</t>
  </si>
  <si>
    <t>"okna" 4,2*7+3,5</t>
  </si>
  <si>
    <t>"rohy" 2,6*(3+2+1)</t>
  </si>
  <si>
    <t>"okna" 3,5*5</t>
  </si>
  <si>
    <t>"rohy" 2,5*4</t>
  </si>
  <si>
    <t>60</t>
  </si>
  <si>
    <t>553430210</t>
  </si>
  <si>
    <t>profil omítkový rohový CATNIC č. 4001 pro omítky vnitřní 12 mm</t>
  </si>
  <si>
    <t>61</t>
  </si>
  <si>
    <t>622143004</t>
  </si>
  <si>
    <t>Montáž omítkových samolepících začišťovacích profilů (APU lišt)</t>
  </si>
  <si>
    <t>4,2*7+3,5</t>
  </si>
  <si>
    <t>3,5*5</t>
  </si>
  <si>
    <t>62</t>
  </si>
  <si>
    <t>562842120</t>
  </si>
  <si>
    <t>lišta začišťovací pro tenkovrstvé omítky č. 109-24  9 mm</t>
  </si>
  <si>
    <t>63</t>
  </si>
  <si>
    <t>622211011</t>
  </si>
  <si>
    <t>Montáž zateplení vnějších stěn z polystyrénových desek tl do 80 mm</t>
  </si>
  <si>
    <t>sokl +0,000/-0,950</t>
  </si>
  <si>
    <t>(9,68+11,31+2,5+4,4+1,73+2,16+0,93+0,38*4-0,9)*0,95-1,1*0,5*2</t>
  </si>
  <si>
    <t>64</t>
  </si>
  <si>
    <t>283764210</t>
  </si>
  <si>
    <t>deska z extrudovaného polystyrénu BACHL XPS 30 SF 80 mm</t>
  </si>
  <si>
    <t>65</t>
  </si>
  <si>
    <t>622211021</t>
  </si>
  <si>
    <t>Montáž zateplení vnějších stěn z polystyrénových desek tl do 120 mm</t>
  </si>
  <si>
    <t>nad sokl +0,000</t>
  </si>
  <si>
    <t>sv +7,500</t>
  </si>
  <si>
    <t>9,7*7,5-1,2*1,5*4</t>
  </si>
  <si>
    <t>sz +7,500 a +9,400</t>
  </si>
  <si>
    <t>13*7,5+13*1,9*0,5-1,5*2,7-1,2*1,5*5-1*1,25*2</t>
  </si>
  <si>
    <t>jz +7,500 a +8,600</t>
  </si>
  <si>
    <t>(7,12+1,75+2,18)*7,5+4,3*1,1-0,8*1,5-0,9*1,15-1,2*1,5*2-1*1,25*2-0,9*1,3*2</t>
  </si>
  <si>
    <t>jz sloup +2,900</t>
  </si>
  <si>
    <t>0,4*4*2,9</t>
  </si>
  <si>
    <t>jv +7,500 a +8,600 - od souseda</t>
  </si>
  <si>
    <t>0,95*(7,5+8,6)*0,5+(6,7+4,1)*0,7</t>
  </si>
  <si>
    <t>66</t>
  </si>
  <si>
    <t>67</t>
  </si>
  <si>
    <t>622212051</t>
  </si>
  <si>
    <t>Montáž zateplení vnějšího ostění hl. špalety do 400 mm z polystyrénových desek tl do 40 mm</t>
  </si>
  <si>
    <t>fasáda-ostění</t>
  </si>
  <si>
    <t>2,1*2+0,95*2</t>
  </si>
  <si>
    <t>4,2*4</t>
  </si>
  <si>
    <t>4,2*5+3,5*2</t>
  </si>
  <si>
    <t>3,8+3,2+4,2*2+3,5*2+3,5*2</t>
  </si>
  <si>
    <t>68</t>
  </si>
  <si>
    <t>283759310</t>
  </si>
  <si>
    <t>deska fasádní polystyrénová EPS 70 F 1000 x 500 x 30 mm</t>
  </si>
  <si>
    <t>4,2*4*0,3</t>
  </si>
  <si>
    <t>(4,2*5+3,5*2)*0,3</t>
  </si>
  <si>
    <t>(3,8+3,2+4,2*2+3,5*2+3,5*2)*0,3</t>
  </si>
  <si>
    <t>69</t>
  </si>
  <si>
    <t>283764150</t>
  </si>
  <si>
    <t>deska z extrudovaného polystyrénu BACHL XPS 30 SF 30 mm</t>
  </si>
  <si>
    <t>(2,1*2+0,95*2)*0,3</t>
  </si>
  <si>
    <t>70</t>
  </si>
  <si>
    <t>622252001</t>
  </si>
  <si>
    <t>Montáž zakládacích soklových lišt zateplení</t>
  </si>
  <si>
    <t>9,7+13+7,12+1,75+2,18+0,95+0,5*4</t>
  </si>
  <si>
    <t>71</t>
  </si>
  <si>
    <t>590516140</t>
  </si>
  <si>
    <t>lišta zakládací LO 103 mm tl 0,8 mm</t>
  </si>
  <si>
    <t>72</t>
  </si>
  <si>
    <t>622252002</t>
  </si>
  <si>
    <t>Montáž ostatních lišt zateplení</t>
  </si>
  <si>
    <t>"apu" 2,1*2+0,95*2</t>
  </si>
  <si>
    <t>"rohy" 2,1*2+0,95*2+0,95*10</t>
  </si>
  <si>
    <t>"apu" 4,2*4</t>
  </si>
  <si>
    <t>"rohy" 4,2*4+7,5*2</t>
  </si>
  <si>
    <t>"apu" 4,2*5+3,5*2</t>
  </si>
  <si>
    <t>"rohy" 4,2*5+3,5*2</t>
  </si>
  <si>
    <t>"apu" 5,1+3,8+3,2+4,2*2+3,5*2+3,5*2</t>
  </si>
  <si>
    <t>"rohy" 5,1+3,8+3,2+4,2*2+3,5*2+3,5*2+7,5*3</t>
  </si>
  <si>
    <t>"rohy" 2,9*4</t>
  </si>
  <si>
    <t>jz podhled</t>
  </si>
  <si>
    <t>"rohy" 1,65+3,3</t>
  </si>
  <si>
    <t>73</t>
  </si>
  <si>
    <t>590514760</t>
  </si>
  <si>
    <t>profil okenní s tkaninou APU lišta 9 mm</t>
  </si>
  <si>
    <t>74</t>
  </si>
  <si>
    <t>590514840</t>
  </si>
  <si>
    <t>rohovník PVC 10/10 cm bal. 2,5 m</t>
  </si>
  <si>
    <t>75</t>
  </si>
  <si>
    <t>622511101</t>
  </si>
  <si>
    <t>Tenkovrstvá akrylátová mozaiková jemnozrnná omítka včetně penetrace vnějších stěn</t>
  </si>
  <si>
    <t>76</t>
  </si>
  <si>
    <t>622521021</t>
  </si>
  <si>
    <t>Tenkovrstvá silikátová zrnitá omítka tl. 2,0 mm včetně penetrace vnějších stěn</t>
  </si>
  <si>
    <t>77</t>
  </si>
  <si>
    <t>623631001</t>
  </si>
  <si>
    <t>Spárování spárovací maltou vnějších pohledových ploch pilířů nebo sloupů z cihel</t>
  </si>
  <si>
    <t>komín- +10,300/+9,300</t>
  </si>
  <si>
    <t>2*(1,67+0,525)*1</t>
  </si>
  <si>
    <t>78</t>
  </si>
  <si>
    <t>629135101</t>
  </si>
  <si>
    <t>Vyrovnávací vrstva pod klempířské prvky z MC š do 150 mm</t>
  </si>
  <si>
    <t>1,2*7+0,9</t>
  </si>
  <si>
    <t>1*4+0,9</t>
  </si>
  <si>
    <t>79</t>
  </si>
  <si>
    <t>629135102</t>
  </si>
  <si>
    <t>Vyrovnávací vrstva pod klempířské prvky z MC š do 300 mm</t>
  </si>
  <si>
    <t>fasáda-parapety vnější</t>
  </si>
  <si>
    <t>1,2*4+0,8</t>
  </si>
  <si>
    <t>80</t>
  </si>
  <si>
    <t>629991011</t>
  </si>
  <si>
    <t>Zakrytí výplní otvorů a svislých ploch fólií přilepenou lepící páskou</t>
  </si>
  <si>
    <t>1,2*1,5*7+0,9*1,3</t>
  </si>
  <si>
    <t>1*1,25*4+0,9*1,3</t>
  </si>
  <si>
    <t>1pp</t>
  </si>
  <si>
    <t>1,1*0,5*2</t>
  </si>
  <si>
    <t>1,2*1,5*4+0,8*1,5+0,9*2,1</t>
  </si>
  <si>
    <t>81</t>
  </si>
  <si>
    <t>631311131-01</t>
  </si>
  <si>
    <t>Doplnění dosavadních mazanin betonem prostým pl do 1 m2 tl přes 80 mm B20</t>
  </si>
  <si>
    <t>((0,7+1,2)*1,2*0,5+1,5*1,2*0,5)*0,175</t>
  </si>
  <si>
    <t>82</t>
  </si>
  <si>
    <t>632441114-01</t>
  </si>
  <si>
    <t>Potěr anhydritový samonivelační tl do 50 mm ze suchých směsí KVK 0820 20MPa</t>
  </si>
  <si>
    <t>2np-P1</t>
  </si>
  <si>
    <t>3np-P2</t>
  </si>
  <si>
    <t>93</t>
  </si>
  <si>
    <t>83</t>
  </si>
  <si>
    <t>941111131</t>
  </si>
  <si>
    <t>Montáž lešení řadového trubkového lehkého s podlahami zatížení do 200 kg/m2 š do 1,5 m v do 10 m</t>
  </si>
  <si>
    <t>fasáda -0,950/+7,000</t>
  </si>
  <si>
    <t>(12,6+15,8+9,92+3,15+3,58+2,35)*7,95</t>
  </si>
  <si>
    <t>84</t>
  </si>
  <si>
    <t>941111231</t>
  </si>
  <si>
    <t>Příplatek k lešení řadovému trubkovému lehkému s podlahami š 1,5 m v 10 m za první a ZKD den použití</t>
  </si>
  <si>
    <t>85</t>
  </si>
  <si>
    <t>941111831</t>
  </si>
  <si>
    <t>Demontáž lešení řadového trubkového lehkého s podlahami zatížení do 200 kg/m2 š do 1,5 m v do 10 m</t>
  </si>
  <si>
    <t>86</t>
  </si>
  <si>
    <t>949101111</t>
  </si>
  <si>
    <t>Lešení pomocné pro objekty pozemních staveb s lešeňovou podlahou v do 1,9 m zatížení do 150 kg/m2</t>
  </si>
  <si>
    <t>2*1*(4,475+3,5+8,525+8,925+2,4+4,35)+8,5+1,4+1</t>
  </si>
  <si>
    <t>1*(12,125*2+2,08+6+8+6+4,35*2+4,5)</t>
  </si>
  <si>
    <t>fasáda-jz-podhled</t>
  </si>
  <si>
    <t>1,65*3,5</t>
  </si>
  <si>
    <t>87</t>
  </si>
  <si>
    <t>949101112</t>
  </si>
  <si>
    <t>Lešení pomocné pro objekty pozemních staveb s lešeňovou podlahou v do 3,5 m zatížení do 150 kg/m2</t>
  </si>
  <si>
    <t>stávající komín- cca +8,600/+5,750</t>
  </si>
  <si>
    <t>2*1*(3,67+0,525)</t>
  </si>
  <si>
    <t>88</t>
  </si>
  <si>
    <t>952901111</t>
  </si>
  <si>
    <t>Vyčištění budov bytové a občanské výstavby při výšce podlaží do 4 m</t>
  </si>
  <si>
    <t>12,8*9,6-1,65*2,08</t>
  </si>
  <si>
    <t>89</t>
  </si>
  <si>
    <t>962031133</t>
  </si>
  <si>
    <t>Bourání příček z cihel pálených na MVC tl do 150 mm</t>
  </si>
  <si>
    <t>štít jv</t>
  </si>
  <si>
    <t>11,2*4,5*0,5</t>
  </si>
  <si>
    <t>štít sz</t>
  </si>
  <si>
    <t>(2,5+0,75)*3*0,5*2</t>
  </si>
  <si>
    <t>příčky vnitřní</t>
  </si>
  <si>
    <t>(3,9*2+1,3)*3</t>
  </si>
  <si>
    <t>90</t>
  </si>
  <si>
    <t>962032231</t>
  </si>
  <si>
    <t>Bourání zdiva z cihel pálených nebo vápenopískových na MV nebo MVC</t>
  </si>
  <si>
    <t>stávající nadezdívka obvodového zdiva cca +3,500/+2,950</t>
  </si>
  <si>
    <t>"tl30cm" (9,6*2+3,6+0,5+0,48+0,85*2)*0,3*0,55</t>
  </si>
  <si>
    <t>"tl45cm" 5,4*0,45*0,55</t>
  </si>
  <si>
    <t>štít sz tl45cm</t>
  </si>
  <si>
    <t>5,5*0,45*3</t>
  </si>
  <si>
    <t>část boční zdi vstupu</t>
  </si>
  <si>
    <t>(3*3-0,8*1,2-0,8*1,2)*0,3</t>
  </si>
  <si>
    <t>91</t>
  </si>
  <si>
    <t>962032314</t>
  </si>
  <si>
    <t>Bourání pilířů cihelných z dutých nebo plných cihel pálených i nepálených na jakoukoli maltu</t>
  </si>
  <si>
    <t>ztužující pilíře jv štítu</t>
  </si>
  <si>
    <t>0,5*0,3*(2,5*2+4,5)</t>
  </si>
  <si>
    <t>92</t>
  </si>
  <si>
    <t>962032641</t>
  </si>
  <si>
    <t>Bourání zdiva komínového nad střechou z cihel na MC</t>
  </si>
  <si>
    <t>1,67*0,525*2,85</t>
  </si>
  <si>
    <t>963051113</t>
  </si>
  <si>
    <t>Bourání ŽB stropů deskových tl přes 80 mm</t>
  </si>
  <si>
    <t>stávající střecha vstupu</t>
  </si>
  <si>
    <t>1,65*4,13*0,15</t>
  </si>
  <si>
    <t>94</t>
  </si>
  <si>
    <t>973031325</t>
  </si>
  <si>
    <t>Vysekání kapes ve zdivu cihelném na MV nebo MVC pl do 0,10 m2 hl do 300 mm</t>
  </si>
  <si>
    <t>95</t>
  </si>
  <si>
    <t>973031812</t>
  </si>
  <si>
    <t>Vysekání kapes ve zdivu cihelném na MV nebo MVC pro zavázání příček tl do 100 mm</t>
  </si>
  <si>
    <t>1np-příčka na mezipodestě</t>
  </si>
  <si>
    <t>96</t>
  </si>
  <si>
    <t>973031824</t>
  </si>
  <si>
    <t>Vysekání kapes ve zdivu cihelném na MV nebo MVC pro zavázání zdí tl do 300 mm</t>
  </si>
  <si>
    <t>97</t>
  </si>
  <si>
    <t>997002611</t>
  </si>
  <si>
    <t>Nakládání suti a vybouraných hmot</t>
  </si>
  <si>
    <t>98</t>
  </si>
  <si>
    <t>997013113</t>
  </si>
  <si>
    <t>Vnitrostaveništní doprava suti a vybouraných hmot pro budovy v do 12 m s použitím mechanizace</t>
  </si>
  <si>
    <t>99</t>
  </si>
  <si>
    <t>997013501</t>
  </si>
  <si>
    <t>Odvoz suti na skládku a vybouraných hmot nebo meziskládku do 1 km se složením</t>
  </si>
  <si>
    <t>100</t>
  </si>
  <si>
    <t>997013509</t>
  </si>
  <si>
    <t>Příplatek k odvozu suti a vybouraných hmot na skládku ZKD 1 km přes 1 km</t>
  </si>
  <si>
    <t>101</t>
  </si>
  <si>
    <t>997013831</t>
  </si>
  <si>
    <t>Poplatek za uložení stavebního směsného odpadu na skládce (skládkovné)</t>
  </si>
  <si>
    <t>102</t>
  </si>
  <si>
    <t>998011002</t>
  </si>
  <si>
    <t>Přesun hmot pro budovy zděné v do 12 m</t>
  </si>
  <si>
    <t>103</t>
  </si>
  <si>
    <t>711493113-01</t>
  </si>
  <si>
    <t>Izolace proti podpovrchové a tlakové vodě vodorovná SCHOMBURG nátěr Saniflex</t>
  </si>
  <si>
    <t>2np-P1-m205,206</t>
  </si>
  <si>
    <t>12,1+1,4</t>
  </si>
  <si>
    <t>104</t>
  </si>
  <si>
    <t>711493123-01</t>
  </si>
  <si>
    <t>Izolace proti podpovrchové a tlakové vodě svislá SCHOMBURG nátěr Saniflex</t>
  </si>
  <si>
    <t>"pás 15cm" 2*0,15*(3,5+4,35+1+1,4)</t>
  </si>
  <si>
    <t>"vana a sprcha" 1,5*(1,5+1+1,1*2+1,49)</t>
  </si>
  <si>
    <t>105</t>
  </si>
  <si>
    <t>998711102</t>
  </si>
  <si>
    <t>Přesun hmot tonážní pro izolace proti vodě, vlhkosti a plynům v objektech výšky do 12 m</t>
  </si>
  <si>
    <t>106</t>
  </si>
  <si>
    <t>998711181</t>
  </si>
  <si>
    <t>Příplatek k přesunu hmot tonážní 711 prováděný bez použití mechanizace</t>
  </si>
  <si>
    <t>107</t>
  </si>
  <si>
    <t>713121111</t>
  </si>
  <si>
    <t>Montáž izolace tepelné podlah volně kladenými rohožemi, pásy, dílci, deskami 1 vrstva</t>
  </si>
  <si>
    <t>108</t>
  </si>
  <si>
    <t>283758780</t>
  </si>
  <si>
    <t>deska z pěnového polystyrenu bílá EPS 100 Z 1000 x 1000 x 30 mm</t>
  </si>
  <si>
    <t>109</t>
  </si>
  <si>
    <t>283758830</t>
  </si>
  <si>
    <t>deska z pěnového polystyrenu bílá EPS 100 Z 1000 x 1000 x 80 mm</t>
  </si>
  <si>
    <t>110</t>
  </si>
  <si>
    <t>713121211</t>
  </si>
  <si>
    <t>Montáž izolace tepelné podlah volně kladenými okrajovými pásky</t>
  </si>
  <si>
    <t>2*(5,65+2,27+3,5+4,475+8,525+8,925+0,5+1+0,995+1,25+3,5+4,35+1+1,4)</t>
  </si>
  <si>
    <t>2*(4,51+2,27+12,125+8,925+0,5+2,5)</t>
  </si>
  <si>
    <t>111</t>
  </si>
  <si>
    <t>631402730</t>
  </si>
  <si>
    <t>pásek okrajový ROCKWOOL STEPROCK š 80 mm tl.12 mm</t>
  </si>
  <si>
    <t>112</t>
  </si>
  <si>
    <t>713191114</t>
  </si>
  <si>
    <t>Montáž izolace tepelné podlah, stropů vrchem nebo střech překrytí pásem asfaltovým položeným volně</t>
  </si>
  <si>
    <t>113</t>
  </si>
  <si>
    <t>628111200</t>
  </si>
  <si>
    <t>pás asfaltovaný A330 H</t>
  </si>
  <si>
    <t>114</t>
  </si>
  <si>
    <t>998713102</t>
  </si>
  <si>
    <t>Přesun hmot tonážní tonážní pro izolace tepelné v objektech v do 12 m</t>
  </si>
  <si>
    <t>115</t>
  </si>
  <si>
    <t>998713181</t>
  </si>
  <si>
    <t>Příplatek k přesunu hmot tonážní 713 prováděný bez použití mechanizace</t>
  </si>
  <si>
    <t>116</t>
  </si>
  <si>
    <t>762085103</t>
  </si>
  <si>
    <t>Montáž kotevních želez, příložek, patek nebo táhel</t>
  </si>
  <si>
    <t>pozednice 14/10</t>
  </si>
  <si>
    <t>5+3+3+2+2</t>
  </si>
  <si>
    <t>117</t>
  </si>
  <si>
    <t>553000001</t>
  </si>
  <si>
    <t>Dodání kotev pozednic</t>
  </si>
  <si>
    <t>ks</t>
  </si>
  <si>
    <t>118</t>
  </si>
  <si>
    <t>762085113</t>
  </si>
  <si>
    <t>Montáž svorníků nebo šroubů délky do 450 mm</t>
  </si>
  <si>
    <t>kleštiny 8/16</t>
  </si>
  <si>
    <t>34*2</t>
  </si>
  <si>
    <t>119</t>
  </si>
  <si>
    <t>553000002</t>
  </si>
  <si>
    <t>Dodání svorníků kleštin</t>
  </si>
  <si>
    <t>120</t>
  </si>
  <si>
    <t>762331811</t>
  </si>
  <si>
    <t>Demontáž vázaných kcí krovů z hranolů průřezové plochy do 120 cm2</t>
  </si>
  <si>
    <t>stávající střecha rd</t>
  </si>
  <si>
    <t>"kleštiny" 11*4*2</t>
  </si>
  <si>
    <t>121</t>
  </si>
  <si>
    <t>762331812</t>
  </si>
  <si>
    <t>Demontáž vázaných kcí krovů z hranolů průřezové plochy do 224 cm2</t>
  </si>
  <si>
    <t>"pozednice" 9,6*2+4</t>
  </si>
  <si>
    <t>"krokve" 127/1</t>
  </si>
  <si>
    <t>122</t>
  </si>
  <si>
    <t>762331813</t>
  </si>
  <si>
    <t>Demontáž vázaných kcí krovů z hranolů průřezové plochy do 288 cm2</t>
  </si>
  <si>
    <t>"vaznice" 9,6*2</t>
  </si>
  <si>
    <t>123</t>
  </si>
  <si>
    <t>762332132</t>
  </si>
  <si>
    <t>Montáž vázaných kcí krovů pravidelných z hraněného řeziva průřezové plochy do 224 cm2</t>
  </si>
  <si>
    <t>124</t>
  </si>
  <si>
    <t>605120110</t>
  </si>
  <si>
    <t>řezivo jehličnaté hranol jakost I nad 120 cm2</t>
  </si>
  <si>
    <t>125</t>
  </si>
  <si>
    <t>762332134</t>
  </si>
  <si>
    <t>Montáž vázaných kcí krovů pravidelných z hraněného řeziva průřezové plochy do 450 cm2</t>
  </si>
  <si>
    <t>126</t>
  </si>
  <si>
    <t>127</t>
  </si>
  <si>
    <t>762341811</t>
  </si>
  <si>
    <t>Demontáž bednění střech z prken</t>
  </si>
  <si>
    <t>"11,2*9,6* cca 1,18" 127</t>
  </si>
  <si>
    <t>128</t>
  </si>
  <si>
    <t>762342216</t>
  </si>
  <si>
    <t>Montáž laťování na střechách jednoduchých sklonu do 60° osové vzdálenosti do 600 mm</t>
  </si>
  <si>
    <t>střecha-latě</t>
  </si>
  <si>
    <t>"13,4*9,9*1,05" 140</t>
  </si>
  <si>
    <t>129</t>
  </si>
  <si>
    <t>605141010</t>
  </si>
  <si>
    <t>řezivo jehličnaté lať jakost I 10 - 25 cm2</t>
  </si>
  <si>
    <t>latě á 40cm</t>
  </si>
  <si>
    <t>střecha</t>
  </si>
  <si>
    <t>"13,4*9,9*1,05" 140/0,4*0,06*0,04</t>
  </si>
  <si>
    <t>130</t>
  </si>
  <si>
    <t>762342441</t>
  </si>
  <si>
    <t>Montáž lišt trojúhelníkových nebo kontralatí na střechách sklonu do 60°</t>
  </si>
  <si>
    <t>131</t>
  </si>
  <si>
    <t>132</t>
  </si>
  <si>
    <t>762395000</t>
  </si>
  <si>
    <t>Spojovací prostředky pro montáž krovu, bednění, laťování, světlíky, klíny</t>
  </si>
  <si>
    <t>(9,6+4,06+2,23+1,5+0,5)*0,14*0,1</t>
  </si>
  <si>
    <t>krokev 10/18</t>
  </si>
  <si>
    <t>(7,27*17+6,425*5+3,025*5)*0,1*0,18</t>
  </si>
  <si>
    <t>sloupek 14/14</t>
  </si>
  <si>
    <t>2,5*2*0,14*0,14</t>
  </si>
  <si>
    <t>pásek 12/12</t>
  </si>
  <si>
    <t>1,4*4*0,12*0,12</t>
  </si>
  <si>
    <t>vaznice 18/24</t>
  </si>
  <si>
    <t>9,6*2*0,18*0,24</t>
  </si>
  <si>
    <t>kontralatě</t>
  </si>
  <si>
    <t>170*0,06*0,04</t>
  </si>
  <si>
    <t>střecha-latě á 40cm</t>
  </si>
  <si>
    <t>(5,42*34+6,03*34)*0,08*0,16</t>
  </si>
  <si>
    <t>133</t>
  </si>
  <si>
    <t>762429001</t>
  </si>
  <si>
    <t>Montáž obložení stropu podkladový rošt</t>
  </si>
  <si>
    <t>134</t>
  </si>
  <si>
    <t>135</t>
  </si>
  <si>
    <t>762495000</t>
  </si>
  <si>
    <t>Spojovací prostředky pro montáž olištování, obložení stropů, střešních podhledů a stěn</t>
  </si>
  <si>
    <t>střecha-přesahy-rošt 5/3</t>
  </si>
  <si>
    <t>(1,05*(13,4+11,45)+9+1,73+3,66+1,5*2+0,3)*3*0,05*0,03</t>
  </si>
  <si>
    <t>střecha-přesah u souseda-rošt 5/3</t>
  </si>
  <si>
    <t>2,25*2,68/0,5*0,05*0,03</t>
  </si>
  <si>
    <t>136</t>
  </si>
  <si>
    <t>762811811</t>
  </si>
  <si>
    <t>Demontáž záklopů stropů z hrubých prken tl do 32 mm</t>
  </si>
  <si>
    <t>zpevnění stropu nad 1np-záklop</t>
  </si>
  <si>
    <t>137</t>
  </si>
  <si>
    <t>762842131</t>
  </si>
  <si>
    <t>Montáž podbíjení střech šikmých vnějšího přesahu š do 0,8 m z palubek</t>
  </si>
  <si>
    <t>střecha-přesahy-palubky</t>
  </si>
  <si>
    <t>1,05*(13,4+11,45)+9+1,73+3,66+1,5*2+0,3</t>
  </si>
  <si>
    <t>138</t>
  </si>
  <si>
    <t>611911250</t>
  </si>
  <si>
    <t>palubky obkladové SM profil klasický 15 x 121 mm A/B</t>
  </si>
  <si>
    <t>(1,05*(13,4+11,45)+9+1,73+3,66+1,5*2+0,3)*0,6</t>
  </si>
  <si>
    <t>139</t>
  </si>
  <si>
    <t>762842231</t>
  </si>
  <si>
    <t>Montáž podbíjení střech šikmých vnějšího přesahu š přes 0,8 m z palubek</t>
  </si>
  <si>
    <t>střecha-přesah u souseda-palubky</t>
  </si>
  <si>
    <t>2,25*2,68</t>
  </si>
  <si>
    <t>140</t>
  </si>
  <si>
    <t>141</t>
  </si>
  <si>
    <t>762895000</t>
  </si>
  <si>
    <t>Spojovací prostředky pro montáž záklopu, stropnice a podbíjení</t>
  </si>
  <si>
    <t>(1,05*(13,4+11,45)+9+1,73+3,66+1,5*2+0,3)*0,6*0,0125</t>
  </si>
  <si>
    <t>142</t>
  </si>
  <si>
    <t>998762102</t>
  </si>
  <si>
    <t>Přesun hmot tonážní pro kce tesařské v objektech v do 12 m</t>
  </si>
  <si>
    <t>143</t>
  </si>
  <si>
    <t>763131714</t>
  </si>
  <si>
    <t>SDK podhled základní penetrační nátěr</t>
  </si>
  <si>
    <t>3np-podhled</t>
  </si>
  <si>
    <t>(12,125*8,925-1,65*2,08-1,67*0,525)*1,05</t>
  </si>
  <si>
    <t>144</t>
  </si>
  <si>
    <t>763131751</t>
  </si>
  <si>
    <t>Montáž parotěsné zábrany do SDK podhledu</t>
  </si>
  <si>
    <t>145</t>
  </si>
  <si>
    <t>283292820</t>
  </si>
  <si>
    <t>folie parotěsná JUTAFOL N Al Speciál 170 g/m2</t>
  </si>
  <si>
    <t>146</t>
  </si>
  <si>
    <t>763131752</t>
  </si>
  <si>
    <t>Montáž jedné vrstvy tepelné izolace do SDK podhledu</t>
  </si>
  <si>
    <t>(12,125*8,925-1,65*2,08-1,67*0,525)*1,05*2</t>
  </si>
  <si>
    <t>147</t>
  </si>
  <si>
    <t>631481120</t>
  </si>
  <si>
    <t>deska minerální izolační ORSTROP 600x1200 mm tl.100 mm</t>
  </si>
  <si>
    <t>148</t>
  </si>
  <si>
    <t>631481130</t>
  </si>
  <si>
    <t>deska minerální izolační ORSTROP 600x1200 mm tl.120 mm</t>
  </si>
  <si>
    <t>149</t>
  </si>
  <si>
    <t>763161715</t>
  </si>
  <si>
    <t>SDK podkroví deska 1xA 15 bez TI dvouvrstvá spodní kce profil CD+UD REI 15</t>
  </si>
  <si>
    <t>150</t>
  </si>
  <si>
    <t>763182411</t>
  </si>
  <si>
    <t>SDK opláštění obvodu střešního okna z desek a UA profilů hloubky do 0,5 m</t>
  </si>
  <si>
    <t>"střešní okna" 2*(0,8+1,2)*3</t>
  </si>
  <si>
    <t>"střešní výlez" 2*(0,5+0,9)</t>
  </si>
  <si>
    <t>151</t>
  </si>
  <si>
    <t>998763302</t>
  </si>
  <si>
    <t>Přesun hmot tonážní pro sádrokartonové konstrukce v objektech v do 12 m</t>
  </si>
  <si>
    <t>152</t>
  </si>
  <si>
    <t>998763381</t>
  </si>
  <si>
    <t>Příplatek k přesunu hmot tonážní 763 SDK prováděný bez použití mechanizace</t>
  </si>
  <si>
    <t>153</t>
  </si>
  <si>
    <t>764171101</t>
  </si>
  <si>
    <t>Krytina LINDAB TOPLINE tašková tabule LPA Polyester do 30°</t>
  </si>
  <si>
    <t>154</t>
  </si>
  <si>
    <t>764171231</t>
  </si>
  <si>
    <t>Krytina LINDAB TOPLINE tašková tabule - závětrná lišta do 30°</t>
  </si>
  <si>
    <t>13,4*2*1,05+1,5*2</t>
  </si>
  <si>
    <t>155</t>
  </si>
  <si>
    <t>553501200-01</t>
  </si>
  <si>
    <t>Závětrná lišta Lindab VISK Classic rš 308mm</t>
  </si>
  <si>
    <t>156</t>
  </si>
  <si>
    <t>764171241</t>
  </si>
  <si>
    <t>Krytina LINDAB TOPLINE tašková tabule - úžlabí nebo nároží do 30°</t>
  </si>
  <si>
    <t>střecha-úžlabí</t>
  </si>
  <si>
    <t>6,2*2*1,05</t>
  </si>
  <si>
    <t>157</t>
  </si>
  <si>
    <t>553501201-01</t>
  </si>
  <si>
    <t>Úžlabí Lindab RD Classic rš 500mm</t>
  </si>
  <si>
    <t>158</t>
  </si>
  <si>
    <t>764171254</t>
  </si>
  <si>
    <t>LINDAB TOPLINE tašková tabule - hřeben NTP Polyester do 30°</t>
  </si>
  <si>
    <t>9,4+6,4*2*1,05</t>
  </si>
  <si>
    <t>159</t>
  </si>
  <si>
    <t>764222520</t>
  </si>
  <si>
    <t>Oplechování TiZn okapů tvrdá krytina rš 330 mm</t>
  </si>
  <si>
    <t>okapy</t>
  </si>
  <si>
    <t>160</t>
  </si>
  <si>
    <t>764231530</t>
  </si>
  <si>
    <t>Lemování TiZn plech zdí tvrdá krytina rš 330 mm</t>
  </si>
  <si>
    <t>161</t>
  </si>
  <si>
    <t>764239520</t>
  </si>
  <si>
    <t>Lemování komínů TiZn vlnitá krytina v hřebeni</t>
  </si>
  <si>
    <t>střecha-komín</t>
  </si>
  <si>
    <t>2*0,5*(2,67+0,525)</t>
  </si>
  <si>
    <t>162</t>
  </si>
  <si>
    <t>764252503</t>
  </si>
  <si>
    <t>Žlab TiZn podokapní půlkruhový rš 330 mm</t>
  </si>
  <si>
    <t>163</t>
  </si>
  <si>
    <t>764259526</t>
  </si>
  <si>
    <t>Žlab TiZn - kotlík kulatý vel. 330/100 mm</t>
  </si>
  <si>
    <t>164</t>
  </si>
  <si>
    <t>764311821</t>
  </si>
  <si>
    <t>Demontáž krytina hladká tabule 2000x1000 mm sklon do 30° plocha do 25 m2</t>
  </si>
  <si>
    <t>1,65*4,13</t>
  </si>
  <si>
    <t>165</t>
  </si>
  <si>
    <t>764331830</t>
  </si>
  <si>
    <t>Demontáž lemování zdí tvrdá krytina rš 330 mm do 30°</t>
  </si>
  <si>
    <t>stávající střecha rd-lemování u souseda</t>
  </si>
  <si>
    <t>7,5*2</t>
  </si>
  <si>
    <t>166</t>
  </si>
  <si>
    <t>764339840</t>
  </si>
  <si>
    <t>Demontáž lemování komínů hladká krytina v hřebeni do 30°</t>
  </si>
  <si>
    <t>stávající střecha rd-lemování komínu</t>
  </si>
  <si>
    <t>167</t>
  </si>
  <si>
    <t>764352810</t>
  </si>
  <si>
    <t>Demontáž žlab podokapní půlkruhový rovný rš 330 mm do 30°</t>
  </si>
  <si>
    <t>9,6*2+4</t>
  </si>
  <si>
    <t>168</t>
  </si>
  <si>
    <t>764454801</t>
  </si>
  <si>
    <t>Demontáž trouby kruhové průměr 75 a 100 mm</t>
  </si>
  <si>
    <t>4,5*2</t>
  </si>
  <si>
    <t>169</t>
  </si>
  <si>
    <t>764510560</t>
  </si>
  <si>
    <t>Oplechování parapetů TiZn rš 400 mm včetně rohů</t>
  </si>
  <si>
    <t>1,25*4+0,85</t>
  </si>
  <si>
    <t>1,25*7+0,95</t>
  </si>
  <si>
    <t>1,05*4+0,95</t>
  </si>
  <si>
    <t>170</t>
  </si>
  <si>
    <t>764554502</t>
  </si>
  <si>
    <t>Odpadní trouby TiZn kruhové průměr 100 mm</t>
  </si>
  <si>
    <t>171</t>
  </si>
  <si>
    <t>998764102</t>
  </si>
  <si>
    <t>Přesun hmot tonážní pro konstrukce klempířské v objektech v do 12 m</t>
  </si>
  <si>
    <t>172</t>
  </si>
  <si>
    <t>998764181</t>
  </si>
  <si>
    <t>Příplatek k přesunu hmot tonážní 764 prováděný bez použití mechanizace</t>
  </si>
  <si>
    <t>173</t>
  </si>
  <si>
    <t>765123121</t>
  </si>
  <si>
    <t>Krytina betonová okapová hrana s ochrannou mřížkou</t>
  </si>
  <si>
    <t>174</t>
  </si>
  <si>
    <t>765131801</t>
  </si>
  <si>
    <t>Demontáž vláknocementové skládané krytiny sklonu do 30° do suti</t>
  </si>
  <si>
    <t>175</t>
  </si>
  <si>
    <t>765131821</t>
  </si>
  <si>
    <t>Demontáž hřebene nebo nároží z hřebenáčů vláknocementové skládané krytiny sklonu do 30° do suti</t>
  </si>
  <si>
    <t>"hřeben a nároží" 15</t>
  </si>
  <si>
    <t>176</t>
  </si>
  <si>
    <t>765191011</t>
  </si>
  <si>
    <t>Montáž pojistné hydroizolační fólie kladené ve sklonu do 30° volně na krokve</t>
  </si>
  <si>
    <t>177</t>
  </si>
  <si>
    <t>553501910</t>
  </si>
  <si>
    <t>fólie podstřešní TYVEK-SOLID antikondenzační, difúzní</t>
  </si>
  <si>
    <t>178</t>
  </si>
  <si>
    <t>765191031</t>
  </si>
  <si>
    <t>Montáž pojistné hydroizolační fólie lepení těsnících pásků pod kontralatě</t>
  </si>
  <si>
    <t>179</t>
  </si>
  <si>
    <t>592441240</t>
  </si>
  <si>
    <t>páska těsnící pod kontralatě 50 x 100 cm tl. 2 mm</t>
  </si>
  <si>
    <t>170/2</t>
  </si>
  <si>
    <t>180</t>
  </si>
  <si>
    <t>765191051</t>
  </si>
  <si>
    <t>Montáž pojistné hydroizolační fólie hřebene větrané střechy</t>
  </si>
  <si>
    <t>181</t>
  </si>
  <si>
    <t>(9,4+6,4*2*1,05)*1</t>
  </si>
  <si>
    <t>182</t>
  </si>
  <si>
    <t>765191061</t>
  </si>
  <si>
    <t>Montáž pojistné hydroizolační fólie úžlabí větrané střechy</t>
  </si>
  <si>
    <t>183</t>
  </si>
  <si>
    <t>(6,2*2*1,05)*1</t>
  </si>
  <si>
    <t>184</t>
  </si>
  <si>
    <t>998765102</t>
  </si>
  <si>
    <t>Přesun hmot tonážní pro krytiny skládané v objektech v do 12 m</t>
  </si>
  <si>
    <t>185</t>
  </si>
  <si>
    <t>998765181</t>
  </si>
  <si>
    <t>Příplatek k přesunu hmot tonážní 765 prováděný bez použití mechanizace</t>
  </si>
  <si>
    <t>186</t>
  </si>
  <si>
    <t>766000001</t>
  </si>
  <si>
    <t>D+M Schodiště do podkroví, vč. zábradlí - upřesní investor</t>
  </si>
  <si>
    <t>kpl</t>
  </si>
  <si>
    <t>187</t>
  </si>
  <si>
    <t>766000002</t>
  </si>
  <si>
    <t>D+M Dveře vnitřní 80/197, vč. obložkové zárubně a kování - upřesní investor</t>
  </si>
  <si>
    <t>188</t>
  </si>
  <si>
    <t>766000003</t>
  </si>
  <si>
    <t>D+M Dveře vnitřní 60/197, vč. obložkové zárubně a kování - upřesní investor</t>
  </si>
  <si>
    <t>189</t>
  </si>
  <si>
    <t>766000004</t>
  </si>
  <si>
    <t>D+M Dveře vnitřní 90/197, vč. obložkové zárubně a kování - upřesní investor</t>
  </si>
  <si>
    <t>1np-na schodech do 2np</t>
  </si>
  <si>
    <t>190</t>
  </si>
  <si>
    <t>766000005</t>
  </si>
  <si>
    <t>D+M Okno plastové 120/150 - upřesní investor</t>
  </si>
  <si>
    <t>191</t>
  </si>
  <si>
    <t>766000006</t>
  </si>
  <si>
    <t>D+M Okno plastové 90/130 - upřesní investor</t>
  </si>
  <si>
    <t>192</t>
  </si>
  <si>
    <t>766000007</t>
  </si>
  <si>
    <t>D+M Okno plastové 100/125 - upřesní investor</t>
  </si>
  <si>
    <t>193</t>
  </si>
  <si>
    <t>766671301</t>
  </si>
  <si>
    <t>Výlez na střechu VELUX 50 x 93 cm bez lemování</t>
  </si>
  <si>
    <t>194</t>
  </si>
  <si>
    <t>766671474-01</t>
  </si>
  <si>
    <t>Střešní okna VELUX typ GGL 3059 78 x 118 cm včetně montáže okenního rámu a lemování do krytiny tvarované</t>
  </si>
  <si>
    <t>195</t>
  </si>
  <si>
    <t>766694112</t>
  </si>
  <si>
    <t>Montáž parapetních desek dřevěných, laminovaných šířky do 30 cm délky do 1,6 m</t>
  </si>
  <si>
    <t>7+1</t>
  </si>
  <si>
    <t>4+1</t>
  </si>
  <si>
    <t>196</t>
  </si>
  <si>
    <t>607941010</t>
  </si>
  <si>
    <t>deska parapetní dřevotřísková vnitřní POSTFORMING 0,2 x 1 m</t>
  </si>
  <si>
    <t>197</t>
  </si>
  <si>
    <t>607941210</t>
  </si>
  <si>
    <t>koncovka PVC k parapetním deskám 600 mm</t>
  </si>
  <si>
    <t>198</t>
  </si>
  <si>
    <t>998766202</t>
  </si>
  <si>
    <t>Přesun hmot procentní pro konstrukce truhlářské v objektech v do 12 m</t>
  </si>
  <si>
    <t>%</t>
  </si>
  <si>
    <t>199</t>
  </si>
  <si>
    <t>767995115</t>
  </si>
  <si>
    <t>Montáž atypických zámečnických konstrukcí hmotnosti do 100 kg</t>
  </si>
  <si>
    <t>kg</t>
  </si>
  <si>
    <t>strop 2np-stojky 2*2U120-dl.285cm</t>
  </si>
  <si>
    <t>2,85*2*2*13,4</t>
  </si>
  <si>
    <t>200</t>
  </si>
  <si>
    <t>133844300</t>
  </si>
  <si>
    <t>tyč ocelová U, značka oceli S 235 JR, označení průřezu 120</t>
  </si>
  <si>
    <t>2,85*2*2*0,0134</t>
  </si>
  <si>
    <t>201</t>
  </si>
  <si>
    <t>767995117</t>
  </si>
  <si>
    <t>Montáž atypických zámečnických konstrukcí hmotnosti do 500 kg</t>
  </si>
  <si>
    <t>1np-svařenec 2U18-dl.400+345cm</t>
  </si>
  <si>
    <t>7,45*22*2</t>
  </si>
  <si>
    <t>202</t>
  </si>
  <si>
    <t>134834100</t>
  </si>
  <si>
    <t>tyč ocelová U , jakost S 235 JR označení průřezu 180</t>
  </si>
  <si>
    <t>7,45*22*2*0,001</t>
  </si>
  <si>
    <t>203</t>
  </si>
  <si>
    <t>998767102</t>
  </si>
  <si>
    <t>Přesun hmot tonážní pro zámečnické konstrukce v objektech v do 12 m</t>
  </si>
  <si>
    <t>204</t>
  </si>
  <si>
    <t>998767181</t>
  </si>
  <si>
    <t>Příplatek k přesunu hmot tonážní 767 prováděný bez použití mechanizace</t>
  </si>
  <si>
    <t>205</t>
  </si>
  <si>
    <t>771474113</t>
  </si>
  <si>
    <t>Montáž soklíků z dlaždic keramických rovných flexibilní lepidlo v do 120 mm</t>
  </si>
  <si>
    <t>206</t>
  </si>
  <si>
    <t>597614081-02</t>
  </si>
  <si>
    <t>dlažba keramická česká 30 x 30 cm - upřesní investor</t>
  </si>
  <si>
    <t>(2*(5,65+2,27)-0,8*3-0,6-1,3)*0,1</t>
  </si>
  <si>
    <t>(2*(4,51+2,27)-0,8-1,23-1,25)*0,1</t>
  </si>
  <si>
    <t>207</t>
  </si>
  <si>
    <t>771474133</t>
  </si>
  <si>
    <t>Montáž soklíků z dlaždic keramických schodišťových stupňovitých flexibilní lepidlo v do 120 mm</t>
  </si>
  <si>
    <t>208</t>
  </si>
  <si>
    <t>(1,25+1,5+0,28*2+1,2*2)*0,1</t>
  </si>
  <si>
    <t>209</t>
  </si>
  <si>
    <t>771573913</t>
  </si>
  <si>
    <t>Oprava podlah z keramických dlaždic režných lepených do 12 ks/m2</t>
  </si>
  <si>
    <t>(1,5*1,25+(1,35+1,75)*0,18)/0,3/0,3</t>
  </si>
  <si>
    <t>210</t>
  </si>
  <si>
    <t>1,5*1,25+(1,35+1,75)*0,18</t>
  </si>
  <si>
    <t>211</t>
  </si>
  <si>
    <t>771574131</t>
  </si>
  <si>
    <t>Montáž podlah keramických režných protiskluzných lepených flexibilním lepidlem do 50 ks/m2</t>
  </si>
  <si>
    <t>2np-P1-m201, m205,206,207</t>
  </si>
  <si>
    <t>8,5+12,1+1,4+1</t>
  </si>
  <si>
    <t>3np-P2-m301</t>
  </si>
  <si>
    <t>8,6</t>
  </si>
  <si>
    <t>212</t>
  </si>
  <si>
    <t>213</t>
  </si>
  <si>
    <t>771591111</t>
  </si>
  <si>
    <t>Podlahy penetrace podkladu</t>
  </si>
  <si>
    <t>pod plovoucí podlahy</t>
  </si>
  <si>
    <t>2np-P1-m202 až 204</t>
  </si>
  <si>
    <t>15,4+36,1+15,4</t>
  </si>
  <si>
    <t>3np-P2-m302</t>
  </si>
  <si>
    <t>84,5</t>
  </si>
  <si>
    <t>214</t>
  </si>
  <si>
    <t>771591115</t>
  </si>
  <si>
    <t>Podlahy spárování silikonem</t>
  </si>
  <si>
    <t>2np-P1-m201, m205,206,207-dlažba/obklad(sokl)</t>
  </si>
  <si>
    <t>2*(5,65+2,27+3,5+4,35+1+1,4+0,995+1,25)-0,8*4-0,6*3-1,3</t>
  </si>
  <si>
    <t>215</t>
  </si>
  <si>
    <t>998771102</t>
  </si>
  <si>
    <t>Přesun hmot tonážní pro podlahy z dlaždic v objektech v do 12 m</t>
  </si>
  <si>
    <t>216</t>
  </si>
  <si>
    <t>998771181</t>
  </si>
  <si>
    <t>Příplatek k přesunu hmot tonážní 771 prováděný bez použití mechanizace</t>
  </si>
  <si>
    <t>217</t>
  </si>
  <si>
    <t>775000001</t>
  </si>
  <si>
    <t>D+M Plovoucí laminátová podlaha, vč. podložky a lišt - upřesní investor</t>
  </si>
  <si>
    <t>218</t>
  </si>
  <si>
    <t>998775202</t>
  </si>
  <si>
    <t>Přesun hmot procentní pro podlahy dřevěné v objektech v do 12 m</t>
  </si>
  <si>
    <t>219</t>
  </si>
  <si>
    <t>781474114</t>
  </si>
  <si>
    <t>Montáž obkladů vnitřních keramických hladkých do 22 ks/m2 lepených flexibilním lepidlem</t>
  </si>
  <si>
    <t>220</t>
  </si>
  <si>
    <t>597610461-01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</si>
</sst>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Font="1" applyFill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4" xfId="0" applyBorder="1" applyAlignment="1">
      <alignment horizontal="left" vertical="center"/>
    </xf>
    <xf numFmtId="0" fontId="13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Alignment="1">
      <alignment horizontal="center" vertical="center"/>
    </xf>
    <xf numFmtId="0" fontId="13" fillId="0" borderId="5" xfId="0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5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13" xfId="0" applyFont="1" applyBorder="1" applyAlignment="1">
      <alignment horizontal="right" vertical="center"/>
    </xf>
    <xf numFmtId="164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164" fontId="17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164" fontId="22" fillId="0" borderId="15" xfId="0" applyFont="1" applyBorder="1" applyAlignment="1">
      <alignment horizontal="right" vertical="center"/>
    </xf>
    <xf numFmtId="164" fontId="22" fillId="0" borderId="16" xfId="0" applyFont="1" applyBorder="1" applyAlignment="1">
      <alignment horizontal="right" vertical="center"/>
    </xf>
    <xf numFmtId="167" fontId="22" fillId="0" borderId="16" xfId="0" applyFont="1" applyBorder="1" applyAlignment="1">
      <alignment horizontal="right" vertical="center"/>
    </xf>
    <xf numFmtId="164" fontId="22" fillId="0" borderId="17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64" fontId="15" fillId="0" borderId="12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15" fillId="3" borderId="1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15" fillId="0" borderId="14" xfId="0" applyFont="1" applyBorder="1" applyAlignment="1">
      <alignment horizontal="right" vertical="center"/>
    </xf>
    <xf numFmtId="165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4" fontId="15" fillId="0" borderId="17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4" borderId="9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7" fontId="27" fillId="0" borderId="11" xfId="0" applyFont="1" applyBorder="1" applyAlignment="1">
      <alignment horizontal="right"/>
    </xf>
    <xf numFmtId="167" fontId="27" fillId="0" borderId="12" xfId="0" applyFont="1" applyBorder="1" applyAlignment="1">
      <alignment horizontal="right"/>
    </xf>
    <xf numFmtId="164" fontId="28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4" xfId="0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5" xfId="0" applyBorder="1" applyAlignment="1">
      <alignment horizontal="left"/>
    </xf>
    <xf numFmtId="0" fontId="26" fillId="0" borderId="13" xfId="0" applyBorder="1" applyAlignment="1">
      <alignment horizontal="left"/>
    </xf>
    <xf numFmtId="167" fontId="26" fillId="0" borderId="0" xfId="0" applyFont="1" applyAlignment="1">
      <alignment horizontal="right"/>
    </xf>
    <xf numFmtId="167" fontId="26" fillId="0" borderId="14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49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168" fontId="0" fillId="0" borderId="24" xfId="0" applyFont="1" applyBorder="1" applyAlignment="1">
      <alignment horizontal="right" vertical="center"/>
    </xf>
    <xf numFmtId="0" fontId="13" fillId="3" borderId="2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7" fontId="13" fillId="0" borderId="0" xfId="0" applyFont="1" applyAlignment="1">
      <alignment horizontal="right" vertical="center"/>
    </xf>
    <xf numFmtId="167" fontId="13" fillId="0" borderId="14" xfId="0" applyFont="1" applyBorder="1" applyAlignment="1">
      <alignment horizontal="right" vertical="center"/>
    </xf>
    <xf numFmtId="0" fontId="29" fillId="0" borderId="4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5" xfId="0" applyBorder="1" applyAlignment="1">
      <alignment horizontal="left" vertical="center"/>
    </xf>
    <xf numFmtId="0" fontId="29" fillId="0" borderId="13" xfId="0" applyBorder="1" applyAlignment="1">
      <alignment horizontal="left" vertical="center"/>
    </xf>
    <xf numFmtId="0" fontId="29" fillId="0" borderId="14" xfId="0" applyBorder="1" applyAlignment="1">
      <alignment horizontal="left" vertical="center"/>
    </xf>
    <xf numFmtId="0" fontId="29" fillId="0" borderId="0" xfId="0" applyAlignment="1">
      <alignment horizontal="left" vertical="center"/>
    </xf>
    <xf numFmtId="0" fontId="30" fillId="0" borderId="4" xfId="0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Font="1" applyAlignment="1">
      <alignment horizontal="right" vertical="center"/>
    </xf>
    <xf numFmtId="0" fontId="30" fillId="0" borderId="5" xfId="0" applyBorder="1" applyAlignment="1">
      <alignment horizontal="left" vertical="center"/>
    </xf>
    <xf numFmtId="0" fontId="30" fillId="0" borderId="13" xfId="0" applyBorder="1" applyAlignment="1">
      <alignment horizontal="left" vertical="center"/>
    </xf>
    <xf numFmtId="0" fontId="30" fillId="0" borderId="14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0" fontId="31" fillId="0" borderId="4" xfId="0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Font="1" applyAlignment="1">
      <alignment horizontal="right" vertical="center"/>
    </xf>
    <xf numFmtId="0" fontId="31" fillId="0" borderId="5" xfId="0" applyBorder="1" applyAlignment="1">
      <alignment horizontal="left" vertical="center"/>
    </xf>
    <xf numFmtId="0" fontId="31" fillId="0" borderId="13" xfId="0" applyBorder="1" applyAlignment="1">
      <alignment horizontal="left" vertical="center"/>
    </xf>
    <xf numFmtId="0" fontId="31" fillId="0" borderId="14" xfId="0" applyBorder="1" applyAlignment="1">
      <alignment horizontal="left" vertical="center"/>
    </xf>
    <xf numFmtId="0" fontId="31" fillId="0" borderId="0" xfId="0" applyAlignment="1">
      <alignment horizontal="left" vertical="center"/>
    </xf>
    <xf numFmtId="0" fontId="32" fillId="0" borderId="24" xfId="0" applyFont="1" applyBorder="1" applyAlignment="1">
      <alignment horizontal="center" vertical="center"/>
    </xf>
    <xf numFmtId="49" fontId="32" fillId="0" borderId="24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center" vertical="center" wrapText="1"/>
    </xf>
    <xf numFmtId="168" fontId="32" fillId="0" borderId="24" xfId="0" applyFont="1" applyBorder="1" applyAlignment="1">
      <alignment horizontal="right" vertical="center"/>
    </xf>
    <xf numFmtId="168" fontId="0" fillId="3" borderId="24" xfId="0" applyFont="1" applyFill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5" fontId="13" fillId="0" borderId="0" xfId="0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4" fillId="0" borderId="0" xfId="17" applyFont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5" fillId="2" borderId="0" xfId="17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top"/>
      <protection/>
    </xf>
    <xf numFmtId="164" fontId="18" fillId="4" borderId="0" xfId="0" applyFont="1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3" fillId="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3" fillId="3" borderId="0" xfId="0" applyFont="1" applyFill="1" applyAlignment="1">
      <alignment horizontal="right" vertical="center"/>
    </xf>
    <xf numFmtId="164" fontId="23" fillId="0" borderId="0" xfId="0" applyFont="1" applyAlignment="1">
      <alignment horizontal="right" vertical="center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8" fillId="0" borderId="0" xfId="0" applyFont="1" applyAlignment="1">
      <alignment horizontal="right" vertical="center"/>
    </xf>
    <xf numFmtId="0" fontId="9" fillId="4" borderId="9" xfId="0" applyFont="1" applyFill="1" applyBorder="1" applyAlignment="1">
      <alignment horizontal="left" vertical="center"/>
    </xf>
    <xf numFmtId="164" fontId="9" fillId="4" borderId="9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" borderId="0" xfId="0" applyFont="1" applyFill="1" applyAlignment="1">
      <alignment horizontal="left" vertical="top"/>
    </xf>
    <xf numFmtId="164" fontId="11" fillId="0" borderId="0" xfId="0" applyFont="1" applyAlignment="1">
      <alignment horizontal="right" vertical="center"/>
    </xf>
    <xf numFmtId="164" fontId="1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64" fontId="25" fillId="0" borderId="0" xfId="0" applyFont="1" applyAlignment="1">
      <alignment horizontal="right"/>
    </xf>
    <xf numFmtId="0" fontId="35" fillId="2" borderId="0" xfId="17" applyFont="1" applyFill="1" applyAlignment="1" applyProtection="1">
      <alignment horizontal="center" vertical="center"/>
      <protection/>
    </xf>
    <xf numFmtId="164" fontId="23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164" fontId="18" fillId="0" borderId="0" xfId="0" applyFont="1" applyAlignment="1">
      <alignment horizontal="right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164" fontId="0" fillId="3" borderId="24" xfId="0" applyFont="1" applyFill="1" applyBorder="1" applyAlignment="1">
      <alignment horizontal="right" vertical="center"/>
    </xf>
    <xf numFmtId="164" fontId="0" fillId="0" borderId="24" xfId="0" applyFont="1" applyBorder="1" applyAlignment="1">
      <alignment horizontal="right" vertical="center"/>
    </xf>
    <xf numFmtId="0" fontId="32" fillId="0" borderId="24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/>
    </xf>
    <xf numFmtId="164" fontId="32" fillId="3" borderId="24" xfId="0" applyFont="1" applyFill="1" applyBorder="1" applyAlignment="1">
      <alignment horizontal="right" vertical="center"/>
    </xf>
    <xf numFmtId="164" fontId="32" fillId="0" borderId="24" xfId="0" applyFont="1" applyBorder="1" applyAlignment="1">
      <alignment horizontal="right" vertical="center"/>
    </xf>
    <xf numFmtId="0" fontId="7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166" fontId="7" fillId="0" borderId="0" xfId="0" applyFont="1" applyAlignment="1">
      <alignment horizontal="left" vertical="top"/>
    </xf>
    <xf numFmtId="0" fontId="26" fillId="0" borderId="0" xfId="0" applyFont="1" applyAlignment="1">
      <alignment horizontal="left" vertical="center"/>
    </xf>
    <xf numFmtId="164" fontId="25" fillId="0" borderId="0" xfId="0" applyFont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164" fontId="13" fillId="0" borderId="0" xfId="0" applyFont="1" applyAlignment="1">
      <alignment horizontal="right" vertical="center"/>
    </xf>
    <xf numFmtId="164" fontId="12" fillId="0" borderId="0" xfId="0" applyFont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166" fontId="7" fillId="3" borderId="0" xfId="0" applyFont="1" applyFill="1" applyAlignment="1">
      <alignment horizontal="left" vertical="top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669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F54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X11" sqref="X1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71" t="s">
        <v>57</v>
      </c>
      <c r="B1" s="172"/>
      <c r="C1" s="172"/>
      <c r="D1" s="173" t="s">
        <v>58</v>
      </c>
      <c r="E1" s="172"/>
      <c r="F1" s="172"/>
      <c r="G1" s="172"/>
      <c r="H1" s="172"/>
      <c r="I1" s="172"/>
      <c r="J1" s="172"/>
      <c r="K1" s="174" t="s">
        <v>50</v>
      </c>
      <c r="L1" s="174"/>
      <c r="M1" s="174"/>
      <c r="N1" s="174"/>
      <c r="O1" s="174"/>
      <c r="P1" s="174"/>
      <c r="Q1" s="174"/>
      <c r="R1" s="174"/>
      <c r="S1" s="174"/>
      <c r="T1" s="172"/>
      <c r="U1" s="172"/>
      <c r="V1" s="172"/>
      <c r="W1" s="174" t="s">
        <v>51</v>
      </c>
      <c r="X1" s="174"/>
      <c r="Y1" s="174"/>
      <c r="Z1" s="174"/>
      <c r="AA1" s="174"/>
      <c r="AB1" s="174"/>
      <c r="AC1" s="174"/>
      <c r="AD1" s="174"/>
      <c r="AE1" s="174"/>
      <c r="AF1" s="174"/>
      <c r="AG1" s="172"/>
      <c r="AH1" s="17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59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60</v>
      </c>
      <c r="BU1" s="4" t="s">
        <v>60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92" t="s">
        <v>61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R2" s="178" t="s">
        <v>62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6" t="s">
        <v>63</v>
      </c>
      <c r="BT2" s="6" t="s">
        <v>64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63</v>
      </c>
      <c r="BT3" s="6" t="s">
        <v>65</v>
      </c>
    </row>
    <row r="4" spans="2:71" s="2" customFormat="1" ht="37.5" customHeight="1">
      <c r="B4" s="10"/>
      <c r="C4" s="168" t="s">
        <v>66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1"/>
      <c r="AS4" s="12" t="s">
        <v>67</v>
      </c>
      <c r="BE4" s="13" t="s">
        <v>68</v>
      </c>
      <c r="BS4" s="6" t="s">
        <v>69</v>
      </c>
    </row>
    <row r="5" spans="2:71" s="2" customFormat="1" ht="15" customHeight="1">
      <c r="B5" s="10"/>
      <c r="D5" s="14" t="s">
        <v>70</v>
      </c>
      <c r="K5" s="157" t="s">
        <v>71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Q5" s="11"/>
      <c r="BE5" s="193" t="s">
        <v>72</v>
      </c>
      <c r="BS5" s="6" t="s">
        <v>63</v>
      </c>
    </row>
    <row r="6" spans="2:71" s="2" customFormat="1" ht="37.5" customHeight="1">
      <c r="B6" s="10"/>
      <c r="D6" s="16" t="s">
        <v>73</v>
      </c>
      <c r="K6" s="194" t="s">
        <v>74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Q6" s="11"/>
      <c r="BE6" s="179"/>
      <c r="BS6" s="6" t="s">
        <v>75</v>
      </c>
    </row>
    <row r="7" spans="2:71" s="2" customFormat="1" ht="15" customHeight="1">
      <c r="B7" s="10"/>
      <c r="D7" s="17" t="s">
        <v>76</v>
      </c>
      <c r="K7" s="15"/>
      <c r="AK7" s="17" t="s">
        <v>77</v>
      </c>
      <c r="AN7" s="15"/>
      <c r="AQ7" s="11"/>
      <c r="BE7" s="179"/>
      <c r="BS7" s="6" t="s">
        <v>78</v>
      </c>
    </row>
    <row r="8" spans="2:71" s="2" customFormat="1" ht="15" customHeight="1">
      <c r="B8" s="10"/>
      <c r="D8" s="17" t="s">
        <v>79</v>
      </c>
      <c r="K8" s="15" t="s">
        <v>80</v>
      </c>
      <c r="AK8" s="17" t="s">
        <v>81</v>
      </c>
      <c r="AN8" s="18" t="s">
        <v>82</v>
      </c>
      <c r="AQ8" s="11"/>
      <c r="BE8" s="179"/>
      <c r="BS8" s="6" t="s">
        <v>78</v>
      </c>
    </row>
    <row r="9" spans="2:71" s="2" customFormat="1" ht="15" customHeight="1">
      <c r="B9" s="10"/>
      <c r="AQ9" s="11"/>
      <c r="BE9" s="179"/>
      <c r="BS9" s="6" t="s">
        <v>83</v>
      </c>
    </row>
    <row r="10" spans="2:71" s="2" customFormat="1" ht="15" customHeight="1">
      <c r="B10" s="10"/>
      <c r="D10" s="17" t="s">
        <v>84</v>
      </c>
      <c r="AK10" s="17" t="s">
        <v>85</v>
      </c>
      <c r="AN10" s="15" t="s">
        <v>86</v>
      </c>
      <c r="AQ10" s="11"/>
      <c r="BE10" s="179"/>
      <c r="BS10" s="6" t="s">
        <v>75</v>
      </c>
    </row>
    <row r="11" spans="2:71" s="2" customFormat="1" ht="19.5" customHeight="1">
      <c r="B11" s="10"/>
      <c r="E11" s="15"/>
      <c r="AK11" s="17" t="s">
        <v>87</v>
      </c>
      <c r="AN11" s="15"/>
      <c r="AQ11" s="11"/>
      <c r="BE11" s="179"/>
      <c r="BS11" s="6" t="s">
        <v>75</v>
      </c>
    </row>
    <row r="12" spans="2:71" s="2" customFormat="1" ht="7.5" customHeight="1">
      <c r="B12" s="10"/>
      <c r="AQ12" s="11"/>
      <c r="BE12" s="179"/>
      <c r="BS12" s="6" t="s">
        <v>75</v>
      </c>
    </row>
    <row r="13" spans="2:71" s="2" customFormat="1" ht="15" customHeight="1">
      <c r="B13" s="10"/>
      <c r="D13" s="17" t="s">
        <v>88</v>
      </c>
      <c r="AK13" s="17" t="s">
        <v>85</v>
      </c>
      <c r="AN13" s="19" t="s">
        <v>89</v>
      </c>
      <c r="AQ13" s="11"/>
      <c r="BE13" s="179"/>
      <c r="BS13" s="6" t="s">
        <v>75</v>
      </c>
    </row>
    <row r="14" spans="2:71" s="2" customFormat="1" ht="15.75" customHeight="1">
      <c r="B14" s="10"/>
      <c r="E14" s="195" t="s">
        <v>89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" t="s">
        <v>87</v>
      </c>
      <c r="AN14" s="19" t="s">
        <v>89</v>
      </c>
      <c r="AQ14" s="11"/>
      <c r="BE14" s="179"/>
      <c r="BS14" s="6" t="s">
        <v>75</v>
      </c>
    </row>
    <row r="15" spans="2:71" s="2" customFormat="1" ht="7.5" customHeight="1">
      <c r="B15" s="10"/>
      <c r="AQ15" s="11"/>
      <c r="BE15" s="179"/>
      <c r="BS15" s="6" t="s">
        <v>60</v>
      </c>
    </row>
    <row r="16" spans="2:71" s="2" customFormat="1" ht="15" customHeight="1">
      <c r="B16" s="10"/>
      <c r="D16" s="17" t="s">
        <v>90</v>
      </c>
      <c r="AK16" s="17" t="s">
        <v>85</v>
      </c>
      <c r="AN16" s="15" t="s">
        <v>91</v>
      </c>
      <c r="AQ16" s="11"/>
      <c r="BE16" s="179"/>
      <c r="BS16" s="6" t="s">
        <v>60</v>
      </c>
    </row>
    <row r="17" spans="2:71" ht="19.5" customHeight="1">
      <c r="B17" s="10"/>
      <c r="E17" s="15"/>
      <c r="AK17" s="17" t="s">
        <v>87</v>
      </c>
      <c r="AN17" s="15"/>
      <c r="AQ17" s="11"/>
      <c r="AR17" s="2"/>
      <c r="BE17" s="179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92</v>
      </c>
    </row>
    <row r="18" spans="2:71" ht="7.5" customHeight="1">
      <c r="B18" s="10"/>
      <c r="AQ18" s="11"/>
      <c r="AR18" s="2"/>
      <c r="BE18" s="179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63</v>
      </c>
    </row>
    <row r="19" spans="2:71" ht="15" customHeight="1">
      <c r="B19" s="10"/>
      <c r="D19" s="17" t="s">
        <v>93</v>
      </c>
      <c r="AK19" s="17" t="s">
        <v>85</v>
      </c>
      <c r="AN19" s="15" t="s">
        <v>94</v>
      </c>
      <c r="AQ19" s="11"/>
      <c r="AR19" s="2"/>
      <c r="BE19" s="179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63</v>
      </c>
    </row>
    <row r="20" spans="2:70" ht="19.5" customHeight="1">
      <c r="B20" s="10"/>
      <c r="E20" s="15"/>
      <c r="AK20" s="17" t="s">
        <v>87</v>
      </c>
      <c r="AN20" s="15"/>
      <c r="AQ20" s="11"/>
      <c r="AR20" s="2"/>
      <c r="BE20" s="179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7.5" customHeight="1">
      <c r="B21" s="10"/>
      <c r="AQ21" s="11"/>
      <c r="AR21" s="2"/>
      <c r="BE21" s="179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AR22" s="2"/>
      <c r="BE22" s="179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5" customHeight="1">
      <c r="B23" s="10"/>
      <c r="D23" s="21" t="s">
        <v>96</v>
      </c>
      <c r="AK23" s="196">
        <f>ROUND($AG$87,2)</f>
        <v>0</v>
      </c>
      <c r="AL23" s="179"/>
      <c r="AM23" s="179"/>
      <c r="AN23" s="179"/>
      <c r="AO23" s="179"/>
      <c r="AQ23" s="11"/>
      <c r="AR23" s="2"/>
      <c r="BE23" s="179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15" customHeight="1">
      <c r="B24" s="10"/>
      <c r="D24" s="21" t="s">
        <v>97</v>
      </c>
      <c r="AK24" s="196">
        <f>ROUND($AG$90,2)</f>
        <v>0</v>
      </c>
      <c r="AL24" s="179"/>
      <c r="AM24" s="179"/>
      <c r="AN24" s="179"/>
      <c r="AO24" s="179"/>
      <c r="AQ24" s="11"/>
      <c r="AR24" s="2"/>
      <c r="BE24" s="179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57" s="6" customFormat="1" ht="7.5" customHeight="1">
      <c r="B25" s="22"/>
      <c r="AQ25" s="23"/>
      <c r="BE25" s="181"/>
    </row>
    <row r="26" spans="2:57" s="6" customFormat="1" ht="27" customHeight="1">
      <c r="B26" s="22"/>
      <c r="D26" s="24" t="s">
        <v>98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7">
        <f>ROUND($AK$23+$AK$24,2)</f>
        <v>0</v>
      </c>
      <c r="AL26" s="198"/>
      <c r="AM26" s="198"/>
      <c r="AN26" s="198"/>
      <c r="AO26" s="198"/>
      <c r="AQ26" s="23"/>
      <c r="BE26" s="181"/>
    </row>
    <row r="27" spans="2:57" s="6" customFormat="1" ht="7.5" customHeight="1">
      <c r="B27" s="22"/>
      <c r="AQ27" s="23"/>
      <c r="BE27" s="181"/>
    </row>
    <row r="28" spans="2:57" s="6" customFormat="1" ht="15" customHeight="1">
      <c r="B28" s="26"/>
      <c r="D28" s="27" t="s">
        <v>99</v>
      </c>
      <c r="F28" s="27" t="s">
        <v>100</v>
      </c>
      <c r="L28" s="161">
        <v>0.21</v>
      </c>
      <c r="M28" s="188"/>
      <c r="N28" s="188"/>
      <c r="O28" s="188"/>
      <c r="T28" s="29" t="s">
        <v>101</v>
      </c>
      <c r="W28" s="189">
        <f>ROUND($AZ$87+SUM($CD$91:$CD$104),2)</f>
        <v>0</v>
      </c>
      <c r="X28" s="188"/>
      <c r="Y28" s="188"/>
      <c r="Z28" s="188"/>
      <c r="AA28" s="188"/>
      <c r="AB28" s="188"/>
      <c r="AC28" s="188"/>
      <c r="AD28" s="188"/>
      <c r="AE28" s="188"/>
      <c r="AK28" s="189">
        <f>ROUND($AV$87+SUM($BY$91:$BY$104),2)</f>
        <v>0</v>
      </c>
      <c r="AL28" s="188"/>
      <c r="AM28" s="188"/>
      <c r="AN28" s="188"/>
      <c r="AO28" s="188"/>
      <c r="AQ28" s="30"/>
      <c r="BE28" s="188"/>
    </row>
    <row r="29" spans="2:57" s="6" customFormat="1" ht="15" customHeight="1">
      <c r="B29" s="26"/>
      <c r="F29" s="27" t="s">
        <v>102</v>
      </c>
      <c r="L29" s="161">
        <v>0.15</v>
      </c>
      <c r="M29" s="188"/>
      <c r="N29" s="188"/>
      <c r="O29" s="188"/>
      <c r="T29" s="29" t="s">
        <v>101</v>
      </c>
      <c r="W29" s="189">
        <f>ROUND($BA$87+SUM($CE$91:$CE$104),2)</f>
        <v>0</v>
      </c>
      <c r="X29" s="188"/>
      <c r="Y29" s="188"/>
      <c r="Z29" s="188"/>
      <c r="AA29" s="188"/>
      <c r="AB29" s="188"/>
      <c r="AC29" s="188"/>
      <c r="AD29" s="188"/>
      <c r="AE29" s="188"/>
      <c r="AK29" s="189">
        <f>ROUND($AW$87+SUM($BZ$91:$BZ$104),2)</f>
        <v>0</v>
      </c>
      <c r="AL29" s="188"/>
      <c r="AM29" s="188"/>
      <c r="AN29" s="188"/>
      <c r="AO29" s="188"/>
      <c r="AQ29" s="30"/>
      <c r="BE29" s="188"/>
    </row>
    <row r="30" spans="2:57" s="6" customFormat="1" ht="15" customHeight="1" hidden="1">
      <c r="B30" s="26"/>
      <c r="F30" s="27" t="s">
        <v>103</v>
      </c>
      <c r="L30" s="161">
        <v>0.21</v>
      </c>
      <c r="M30" s="188"/>
      <c r="N30" s="188"/>
      <c r="O30" s="188"/>
      <c r="T30" s="29" t="s">
        <v>101</v>
      </c>
      <c r="W30" s="189">
        <f>ROUND($BB$87+SUM($CF$91:$CF$104),2)</f>
        <v>0</v>
      </c>
      <c r="X30" s="188"/>
      <c r="Y30" s="188"/>
      <c r="Z30" s="188"/>
      <c r="AA30" s="188"/>
      <c r="AB30" s="188"/>
      <c r="AC30" s="188"/>
      <c r="AD30" s="188"/>
      <c r="AE30" s="188"/>
      <c r="AK30" s="189">
        <v>0</v>
      </c>
      <c r="AL30" s="188"/>
      <c r="AM30" s="188"/>
      <c r="AN30" s="188"/>
      <c r="AO30" s="188"/>
      <c r="AQ30" s="30"/>
      <c r="BE30" s="188"/>
    </row>
    <row r="31" spans="2:57" s="6" customFormat="1" ht="15" customHeight="1" hidden="1">
      <c r="B31" s="26"/>
      <c r="F31" s="27" t="s">
        <v>104</v>
      </c>
      <c r="L31" s="161">
        <v>0.15</v>
      </c>
      <c r="M31" s="188"/>
      <c r="N31" s="188"/>
      <c r="O31" s="188"/>
      <c r="T31" s="29" t="s">
        <v>101</v>
      </c>
      <c r="W31" s="189">
        <f>ROUND($BC$87+SUM($CG$91:$CG$104),2)</f>
        <v>0</v>
      </c>
      <c r="X31" s="188"/>
      <c r="Y31" s="188"/>
      <c r="Z31" s="188"/>
      <c r="AA31" s="188"/>
      <c r="AB31" s="188"/>
      <c r="AC31" s="188"/>
      <c r="AD31" s="188"/>
      <c r="AE31" s="188"/>
      <c r="AK31" s="189">
        <v>0</v>
      </c>
      <c r="AL31" s="188"/>
      <c r="AM31" s="188"/>
      <c r="AN31" s="188"/>
      <c r="AO31" s="188"/>
      <c r="AQ31" s="30"/>
      <c r="BE31" s="188"/>
    </row>
    <row r="32" spans="2:57" s="6" customFormat="1" ht="15" customHeight="1" hidden="1">
      <c r="B32" s="26"/>
      <c r="F32" s="27" t="s">
        <v>105</v>
      </c>
      <c r="L32" s="161">
        <v>0</v>
      </c>
      <c r="M32" s="188"/>
      <c r="N32" s="188"/>
      <c r="O32" s="188"/>
      <c r="T32" s="29" t="s">
        <v>101</v>
      </c>
      <c r="W32" s="189">
        <f>ROUND($BD$87+SUM($CH$91:$CH$104),2)</f>
        <v>0</v>
      </c>
      <c r="X32" s="188"/>
      <c r="Y32" s="188"/>
      <c r="Z32" s="188"/>
      <c r="AA32" s="188"/>
      <c r="AB32" s="188"/>
      <c r="AC32" s="188"/>
      <c r="AD32" s="188"/>
      <c r="AE32" s="188"/>
      <c r="AK32" s="189">
        <v>0</v>
      </c>
      <c r="AL32" s="188"/>
      <c r="AM32" s="188"/>
      <c r="AN32" s="188"/>
      <c r="AO32" s="188"/>
      <c r="AQ32" s="30"/>
      <c r="BE32" s="188"/>
    </row>
    <row r="33" spans="2:57" s="6" customFormat="1" ht="7.5" customHeight="1">
      <c r="B33" s="22"/>
      <c r="AQ33" s="23"/>
      <c r="BE33" s="181"/>
    </row>
    <row r="34" spans="2:57" s="6" customFormat="1" ht="27" customHeight="1">
      <c r="B34" s="22"/>
      <c r="C34" s="31"/>
      <c r="D34" s="32" t="s">
        <v>106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107</v>
      </c>
      <c r="U34" s="33"/>
      <c r="V34" s="33"/>
      <c r="W34" s="33"/>
      <c r="X34" s="190" t="s">
        <v>108</v>
      </c>
      <c r="Y34" s="165"/>
      <c r="Z34" s="165"/>
      <c r="AA34" s="165"/>
      <c r="AB34" s="165"/>
      <c r="AC34" s="33"/>
      <c r="AD34" s="33"/>
      <c r="AE34" s="33"/>
      <c r="AF34" s="33"/>
      <c r="AG34" s="33"/>
      <c r="AH34" s="33"/>
      <c r="AI34" s="33"/>
      <c r="AJ34" s="33"/>
      <c r="AK34" s="191">
        <f>ROUND(SUM($AK$26:$AK$32),2)</f>
        <v>0</v>
      </c>
      <c r="AL34" s="165"/>
      <c r="AM34" s="165"/>
      <c r="AN34" s="165"/>
      <c r="AO34" s="167"/>
      <c r="AP34" s="31"/>
      <c r="AQ34" s="23"/>
      <c r="BE34" s="181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109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110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111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112</v>
      </c>
      <c r="S58" s="41"/>
      <c r="T58" s="41"/>
      <c r="U58" s="41"/>
      <c r="V58" s="41"/>
      <c r="W58" s="41"/>
      <c r="X58" s="41"/>
      <c r="Y58" s="41"/>
      <c r="Z58" s="43"/>
      <c r="AC58" s="40" t="s">
        <v>111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112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113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114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111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112</v>
      </c>
      <c r="S69" s="41"/>
      <c r="T69" s="41"/>
      <c r="U69" s="41"/>
      <c r="V69" s="41"/>
      <c r="W69" s="41"/>
      <c r="X69" s="41"/>
      <c r="Y69" s="41"/>
      <c r="Z69" s="43"/>
      <c r="AC69" s="40" t="s">
        <v>111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112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68" t="s">
        <v>115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23"/>
    </row>
    <row r="77" spans="2:43" s="15" customFormat="1" ht="15" customHeight="1">
      <c r="B77" s="50"/>
      <c r="C77" s="17" t="s">
        <v>70</v>
      </c>
      <c r="L77" s="15" t="str">
        <f>$K$5</f>
        <v>JP0213</v>
      </c>
      <c r="AQ77" s="51"/>
    </row>
    <row r="78" spans="2:43" s="52" customFormat="1" ht="37.5" customHeight="1">
      <c r="B78" s="53"/>
      <c r="C78" s="52" t="s">
        <v>73</v>
      </c>
      <c r="L78" s="169" t="str">
        <f>$K$6</f>
        <v>Nástavba a stavební úpravy RD</v>
      </c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79</v>
      </c>
      <c r="L80" s="55" t="str">
        <f>IF($K$8="","",$K$8)</f>
        <v>Sušická 68, Plzeň</v>
      </c>
      <c r="AI80" s="17" t="s">
        <v>81</v>
      </c>
      <c r="AM80" s="56" t="str">
        <f>IF($AN$8="","",$AN$8)</f>
        <v>25.06.2014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84</v>
      </c>
      <c r="L82" s="15">
        <f>IF($E$11="","",$E$11)</f>
      </c>
      <c r="AI82" s="17" t="s">
        <v>90</v>
      </c>
      <c r="AM82" s="157">
        <f>IF($E$17="","",$E$17)</f>
      </c>
      <c r="AN82" s="181"/>
      <c r="AO82" s="181"/>
      <c r="AP82" s="181"/>
      <c r="AQ82" s="23"/>
      <c r="AS82" s="158" t="s">
        <v>116</v>
      </c>
      <c r="AT82" s="159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88</v>
      </c>
      <c r="L83" s="15">
        <f>IF($E$14="Vyplň údaj","",$E$14)</f>
      </c>
      <c r="AI83" s="17" t="s">
        <v>93</v>
      </c>
      <c r="AM83" s="157">
        <f>IF($E$20="","",$E$20)</f>
      </c>
      <c r="AN83" s="181"/>
      <c r="AO83" s="181"/>
      <c r="AP83" s="181"/>
      <c r="AQ83" s="23"/>
      <c r="AS83" s="160"/>
      <c r="AT83" s="181"/>
      <c r="BD83" s="57"/>
    </row>
    <row r="84" spans="2:56" s="6" customFormat="1" ht="12" customHeight="1">
      <c r="B84" s="22"/>
      <c r="AQ84" s="23"/>
      <c r="AS84" s="160"/>
      <c r="AT84" s="181"/>
      <c r="BD84" s="57"/>
    </row>
    <row r="85" spans="2:57" s="6" customFormat="1" ht="30" customHeight="1">
      <c r="B85" s="22"/>
      <c r="C85" s="164" t="s">
        <v>117</v>
      </c>
      <c r="D85" s="165"/>
      <c r="E85" s="165"/>
      <c r="F85" s="165"/>
      <c r="G85" s="165"/>
      <c r="H85" s="33"/>
      <c r="I85" s="166" t="s">
        <v>118</v>
      </c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6" t="s">
        <v>119</v>
      </c>
      <c r="AH85" s="165"/>
      <c r="AI85" s="165"/>
      <c r="AJ85" s="165"/>
      <c r="AK85" s="165"/>
      <c r="AL85" s="165"/>
      <c r="AM85" s="165"/>
      <c r="AN85" s="166" t="s">
        <v>120</v>
      </c>
      <c r="AO85" s="165"/>
      <c r="AP85" s="167"/>
      <c r="AQ85" s="23"/>
      <c r="AS85" s="58" t="s">
        <v>121</v>
      </c>
      <c r="AT85" s="59" t="s">
        <v>122</v>
      </c>
      <c r="AU85" s="59" t="s">
        <v>123</v>
      </c>
      <c r="AV85" s="59" t="s">
        <v>124</v>
      </c>
      <c r="AW85" s="59" t="s">
        <v>125</v>
      </c>
      <c r="AX85" s="59" t="s">
        <v>126</v>
      </c>
      <c r="AY85" s="59" t="s">
        <v>127</v>
      </c>
      <c r="AZ85" s="59" t="s">
        <v>128</v>
      </c>
      <c r="BA85" s="59" t="s">
        <v>129</v>
      </c>
      <c r="BB85" s="59" t="s">
        <v>130</v>
      </c>
      <c r="BC85" s="59" t="s">
        <v>131</v>
      </c>
      <c r="BD85" s="60" t="s">
        <v>132</v>
      </c>
      <c r="BE85" s="61"/>
    </row>
    <row r="86" spans="2:56" s="6" customFormat="1" ht="12" customHeight="1">
      <c r="B86" s="22"/>
      <c r="AQ86" s="23"/>
      <c r="AS86" s="62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3" t="s">
        <v>133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184">
        <f>ROUND($AG$88,2)</f>
        <v>0</v>
      </c>
      <c r="AH87" s="185"/>
      <c r="AI87" s="185"/>
      <c r="AJ87" s="185"/>
      <c r="AK87" s="185"/>
      <c r="AL87" s="185"/>
      <c r="AM87" s="185"/>
      <c r="AN87" s="184">
        <f>ROUND(SUM($AG$87,$AT$87),2)</f>
        <v>0</v>
      </c>
      <c r="AO87" s="185"/>
      <c r="AP87" s="185"/>
      <c r="AQ87" s="54"/>
      <c r="AS87" s="64">
        <f>ROUND($AS$88,2)</f>
        <v>0</v>
      </c>
      <c r="AT87" s="65">
        <f>ROUND(SUM($AV$87:$AW$87),2)</f>
        <v>0</v>
      </c>
      <c r="AU87" s="66">
        <f>ROUND($AU$88,5)</f>
        <v>3083.32252</v>
      </c>
      <c r="AV87" s="65">
        <f>ROUND($AZ$87*$L$28,2)</f>
        <v>0</v>
      </c>
      <c r="AW87" s="65">
        <f>ROUND($BA$87*$L$29,2)</f>
        <v>0</v>
      </c>
      <c r="AX87" s="65">
        <f>ROUND($BB$87*$L$28,2)</f>
        <v>0</v>
      </c>
      <c r="AY87" s="65">
        <f>ROUND($BC$87*$L$29,2)</f>
        <v>0</v>
      </c>
      <c r="AZ87" s="65">
        <f>ROUND($AZ$88,2)</f>
        <v>0</v>
      </c>
      <c r="BA87" s="65">
        <f>ROUND($BA$88,2)</f>
        <v>0</v>
      </c>
      <c r="BB87" s="65">
        <f>ROUND($BB$88,2)</f>
        <v>0</v>
      </c>
      <c r="BC87" s="65">
        <f>ROUND($BC$88,2)</f>
        <v>0</v>
      </c>
      <c r="BD87" s="67">
        <f>ROUND($BD$88,2)</f>
        <v>0</v>
      </c>
      <c r="BS87" s="52" t="s">
        <v>134</v>
      </c>
      <c r="BT87" s="52" t="s">
        <v>135</v>
      </c>
      <c r="BV87" s="52" t="s">
        <v>136</v>
      </c>
      <c r="BW87" s="52" t="s">
        <v>137</v>
      </c>
      <c r="BX87" s="52" t="s">
        <v>138</v>
      </c>
    </row>
    <row r="88" spans="1:76" s="68" customFormat="1" ht="28.5" customHeight="1">
      <c r="A88" s="170" t="s">
        <v>52</v>
      </c>
      <c r="B88" s="69"/>
      <c r="C88" s="70"/>
      <c r="D88" s="162" t="s">
        <v>71</v>
      </c>
      <c r="E88" s="163"/>
      <c r="F88" s="163"/>
      <c r="G88" s="163"/>
      <c r="H88" s="163"/>
      <c r="I88" s="70"/>
      <c r="J88" s="162" t="s">
        <v>74</v>
      </c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86">
        <f>'JP0213 - Nástavba a stave...'!$M$26</f>
        <v>0</v>
      </c>
      <c r="AH88" s="187"/>
      <c r="AI88" s="187"/>
      <c r="AJ88" s="187"/>
      <c r="AK88" s="187"/>
      <c r="AL88" s="187"/>
      <c r="AM88" s="187"/>
      <c r="AN88" s="186">
        <f>ROUND(SUM($AG$88,$AT$88),2)</f>
        <v>0</v>
      </c>
      <c r="AO88" s="187"/>
      <c r="AP88" s="187"/>
      <c r="AQ88" s="71"/>
      <c r="AS88" s="72">
        <f>'JP0213 - Nástavba a stave...'!$M$24</f>
        <v>0</v>
      </c>
      <c r="AT88" s="73">
        <f>ROUND(SUM($AV$88:$AW$88),2)</f>
        <v>0</v>
      </c>
      <c r="AU88" s="74">
        <f>'JP0213 - Nástavba a stave...'!$W$135</f>
        <v>3083.322519</v>
      </c>
      <c r="AV88" s="73">
        <f>'JP0213 - Nástavba a stave...'!$M$28</f>
        <v>0</v>
      </c>
      <c r="AW88" s="73">
        <f>'JP0213 - Nástavba a stave...'!$M$29</f>
        <v>0</v>
      </c>
      <c r="AX88" s="73">
        <f>'JP0213 - Nástavba a stave...'!$M$30</f>
        <v>0</v>
      </c>
      <c r="AY88" s="73">
        <f>'JP0213 - Nástavba a stave...'!$M$31</f>
        <v>0</v>
      </c>
      <c r="AZ88" s="73">
        <f>'JP0213 - Nástavba a stave...'!$H$28</f>
        <v>0</v>
      </c>
      <c r="BA88" s="73">
        <f>'JP0213 - Nástavba a stave...'!$H$29</f>
        <v>0</v>
      </c>
      <c r="BB88" s="73">
        <f>'JP0213 - Nástavba a stave...'!$H$30</f>
        <v>0</v>
      </c>
      <c r="BC88" s="73">
        <f>'JP0213 - Nástavba a stave...'!$H$31</f>
        <v>0</v>
      </c>
      <c r="BD88" s="75">
        <f>'JP0213 - Nástavba a stave...'!$H$32</f>
        <v>0</v>
      </c>
      <c r="BT88" s="68" t="s">
        <v>78</v>
      </c>
      <c r="BU88" s="68" t="s">
        <v>139</v>
      </c>
      <c r="BV88" s="68" t="s">
        <v>136</v>
      </c>
      <c r="BW88" s="68" t="s">
        <v>137</v>
      </c>
      <c r="BX88" s="68" t="s">
        <v>138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3" t="s">
        <v>140</v>
      </c>
      <c r="AG90" s="184">
        <f>ROUND(SUM($AG$91:$AG$103),2)</f>
        <v>0</v>
      </c>
      <c r="AH90" s="181"/>
      <c r="AI90" s="181"/>
      <c r="AJ90" s="181"/>
      <c r="AK90" s="181"/>
      <c r="AL90" s="181"/>
      <c r="AM90" s="181"/>
      <c r="AN90" s="184">
        <f>ROUND(SUM($AN$91:$AN$103),2)</f>
        <v>0</v>
      </c>
      <c r="AO90" s="181"/>
      <c r="AP90" s="181"/>
      <c r="AQ90" s="23"/>
      <c r="AS90" s="58" t="s">
        <v>141</v>
      </c>
      <c r="AT90" s="59" t="s">
        <v>142</v>
      </c>
      <c r="AU90" s="59" t="s">
        <v>99</v>
      </c>
      <c r="AV90" s="60" t="s">
        <v>122</v>
      </c>
      <c r="AW90" s="61"/>
    </row>
    <row r="91" spans="2:89" s="6" customFormat="1" ht="21" customHeight="1">
      <c r="B91" s="22"/>
      <c r="D91" s="76" t="s">
        <v>143</v>
      </c>
      <c r="AG91" s="182">
        <f>ROUND($AG$87*$AS$91,2)</f>
        <v>0</v>
      </c>
      <c r="AH91" s="181"/>
      <c r="AI91" s="181"/>
      <c r="AJ91" s="181"/>
      <c r="AK91" s="181"/>
      <c r="AL91" s="181"/>
      <c r="AM91" s="181"/>
      <c r="AN91" s="183">
        <f>ROUND($AG$91+$AV$91,2)</f>
        <v>0</v>
      </c>
      <c r="AO91" s="181"/>
      <c r="AP91" s="181"/>
      <c r="AQ91" s="23"/>
      <c r="AS91" s="77">
        <v>0</v>
      </c>
      <c r="AT91" s="78" t="s">
        <v>144</v>
      </c>
      <c r="AU91" s="78" t="s">
        <v>100</v>
      </c>
      <c r="AV91" s="79">
        <f>ROUND(IF($AU$91="základní",$AG$91*$L$28,IF($AU$91="snížená",$AG$91*$L$29,0)),2)</f>
        <v>0</v>
      </c>
      <c r="BV91" s="6" t="s">
        <v>145</v>
      </c>
      <c r="BY91" s="80">
        <f>IF($AU$91="základní",$AV$91,0)</f>
        <v>0</v>
      </c>
      <c r="BZ91" s="80">
        <f>IF($AU$91="snížená",$AV$91,0)</f>
        <v>0</v>
      </c>
      <c r="CA91" s="80">
        <v>0</v>
      </c>
      <c r="CB91" s="80">
        <v>0</v>
      </c>
      <c r="CC91" s="80">
        <v>0</v>
      </c>
      <c r="CD91" s="80">
        <f>IF($AU$91="základní",$AG$91,0)</f>
        <v>0</v>
      </c>
      <c r="CE91" s="80">
        <f>IF($AU$91="snížená",$AG$91,0)</f>
        <v>0</v>
      </c>
      <c r="CF91" s="80">
        <f>IF($AU$91="zákl. přenesená",$AG$91,0)</f>
        <v>0</v>
      </c>
      <c r="CG91" s="80">
        <f>IF($AU$91="sníž. přenesená",$AG$91,0)</f>
        <v>0</v>
      </c>
      <c r="CH91" s="80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76" t="s">
        <v>146</v>
      </c>
      <c r="AG92" s="182">
        <f>ROUND($AG$87*$AS$92,2)</f>
        <v>0</v>
      </c>
      <c r="AH92" s="181"/>
      <c r="AI92" s="181"/>
      <c r="AJ92" s="181"/>
      <c r="AK92" s="181"/>
      <c r="AL92" s="181"/>
      <c r="AM92" s="181"/>
      <c r="AN92" s="183">
        <f>ROUND($AG$92+$AV$92,2)</f>
        <v>0</v>
      </c>
      <c r="AO92" s="181"/>
      <c r="AP92" s="181"/>
      <c r="AQ92" s="23"/>
      <c r="AS92" s="81">
        <v>0</v>
      </c>
      <c r="AT92" s="82" t="s">
        <v>144</v>
      </c>
      <c r="AU92" s="82" t="s">
        <v>100</v>
      </c>
      <c r="AV92" s="83">
        <f>ROUND(IF($AU$92="základní",$AG$92*$L$28,IF($AU$92="snížená",$AG$92*$L$29,0)),2)</f>
        <v>0</v>
      </c>
      <c r="BV92" s="6" t="s">
        <v>145</v>
      </c>
      <c r="BY92" s="80">
        <f>IF($AU$92="základní",$AV$92,0)</f>
        <v>0</v>
      </c>
      <c r="BZ92" s="80">
        <f>IF($AU$92="snížená",$AV$92,0)</f>
        <v>0</v>
      </c>
      <c r="CA92" s="80">
        <v>0</v>
      </c>
      <c r="CB92" s="80">
        <v>0</v>
      </c>
      <c r="CC92" s="80">
        <v>0</v>
      </c>
      <c r="CD92" s="80">
        <f>IF($AU$92="základní",$AG$92,0)</f>
        <v>0</v>
      </c>
      <c r="CE92" s="80">
        <f>IF($AU$92="snížená",$AG$92,0)</f>
        <v>0</v>
      </c>
      <c r="CF92" s="80">
        <f>IF($AU$92="zákl. přenesená",$AG$92,0)</f>
        <v>0</v>
      </c>
      <c r="CG92" s="80">
        <f>IF($AU$92="sníž. přenesená",$AG$92,0)</f>
        <v>0</v>
      </c>
      <c r="CH92" s="80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2"/>
      <c r="D93" s="76" t="s">
        <v>147</v>
      </c>
      <c r="AG93" s="182">
        <f>ROUND($AG$87*$AS$93,2)</f>
        <v>0</v>
      </c>
      <c r="AH93" s="181"/>
      <c r="AI93" s="181"/>
      <c r="AJ93" s="181"/>
      <c r="AK93" s="181"/>
      <c r="AL93" s="181"/>
      <c r="AM93" s="181"/>
      <c r="AN93" s="183">
        <f>ROUND($AG$93+$AV$93,2)</f>
        <v>0</v>
      </c>
      <c r="AO93" s="181"/>
      <c r="AP93" s="181"/>
      <c r="AQ93" s="23"/>
      <c r="AS93" s="81">
        <v>0</v>
      </c>
      <c r="AT93" s="82" t="s">
        <v>144</v>
      </c>
      <c r="AU93" s="82" t="s">
        <v>100</v>
      </c>
      <c r="AV93" s="83">
        <f>ROUND(IF($AU$93="základní",$AG$93*$L$28,IF($AU$93="snížená",$AG$93*$L$29,0)),2)</f>
        <v>0</v>
      </c>
      <c r="BV93" s="6" t="s">
        <v>145</v>
      </c>
      <c r="BY93" s="80">
        <f>IF($AU$93="základní",$AV$93,0)</f>
        <v>0</v>
      </c>
      <c r="BZ93" s="80">
        <f>IF($AU$93="snížená",$AV$93,0)</f>
        <v>0</v>
      </c>
      <c r="CA93" s="80">
        <v>0</v>
      </c>
      <c r="CB93" s="80">
        <v>0</v>
      </c>
      <c r="CC93" s="80">
        <v>0</v>
      </c>
      <c r="CD93" s="80">
        <f>IF($AU$93="základní",$AG$93,0)</f>
        <v>0</v>
      </c>
      <c r="CE93" s="80">
        <f>IF($AU$93="snížená",$AG$93,0)</f>
        <v>0</v>
      </c>
      <c r="CF93" s="80">
        <f>IF($AU$93="zákl. přenesená",$AG$93,0)</f>
        <v>0</v>
      </c>
      <c r="CG93" s="80">
        <f>IF($AU$93="sníž. přenesená",$AG$93,0)</f>
        <v>0</v>
      </c>
      <c r="CH93" s="80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2"/>
      <c r="D94" s="76" t="s">
        <v>148</v>
      </c>
      <c r="AG94" s="182">
        <f>ROUND($AG$87*$AS$94,2)</f>
        <v>0</v>
      </c>
      <c r="AH94" s="181"/>
      <c r="AI94" s="181"/>
      <c r="AJ94" s="181"/>
      <c r="AK94" s="181"/>
      <c r="AL94" s="181"/>
      <c r="AM94" s="181"/>
      <c r="AN94" s="183">
        <f>ROUND($AG$94+$AV$94,2)</f>
        <v>0</v>
      </c>
      <c r="AO94" s="181"/>
      <c r="AP94" s="181"/>
      <c r="AQ94" s="23"/>
      <c r="AS94" s="81">
        <v>0</v>
      </c>
      <c r="AT94" s="82" t="s">
        <v>144</v>
      </c>
      <c r="AU94" s="82" t="s">
        <v>100</v>
      </c>
      <c r="AV94" s="83">
        <f>ROUND(IF($AU$94="základní",$AG$94*$L$28,IF($AU$94="snížená",$AG$94*$L$29,0)),2)</f>
        <v>0</v>
      </c>
      <c r="BV94" s="6" t="s">
        <v>145</v>
      </c>
      <c r="BY94" s="80">
        <f>IF($AU$94="základní",$AV$94,0)</f>
        <v>0</v>
      </c>
      <c r="BZ94" s="80">
        <f>IF($AU$94="snížená",$AV$94,0)</f>
        <v>0</v>
      </c>
      <c r="CA94" s="80">
        <v>0</v>
      </c>
      <c r="CB94" s="80">
        <v>0</v>
      </c>
      <c r="CC94" s="80">
        <v>0</v>
      </c>
      <c r="CD94" s="80">
        <f>IF($AU$94="základní",$AG$94,0)</f>
        <v>0</v>
      </c>
      <c r="CE94" s="80">
        <f>IF($AU$94="snížená",$AG$94,0)</f>
        <v>0</v>
      </c>
      <c r="CF94" s="80">
        <f>IF($AU$94="zákl. přenesená",$AG$94,0)</f>
        <v>0</v>
      </c>
      <c r="CG94" s="80">
        <f>IF($AU$94="sníž. přenesená",$AG$94,0)</f>
        <v>0</v>
      </c>
      <c r="CH94" s="80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2"/>
      <c r="D95" s="76" t="s">
        <v>149</v>
      </c>
      <c r="AG95" s="182">
        <f>ROUND($AG$87*$AS$95,2)</f>
        <v>0</v>
      </c>
      <c r="AH95" s="181"/>
      <c r="AI95" s="181"/>
      <c r="AJ95" s="181"/>
      <c r="AK95" s="181"/>
      <c r="AL95" s="181"/>
      <c r="AM95" s="181"/>
      <c r="AN95" s="183">
        <f>ROUND($AG$95+$AV$95,2)</f>
        <v>0</v>
      </c>
      <c r="AO95" s="181"/>
      <c r="AP95" s="181"/>
      <c r="AQ95" s="23"/>
      <c r="AS95" s="81">
        <v>0</v>
      </c>
      <c r="AT95" s="82" t="s">
        <v>144</v>
      </c>
      <c r="AU95" s="82" t="s">
        <v>100</v>
      </c>
      <c r="AV95" s="83">
        <f>ROUND(IF($AU$95="základní",$AG$95*$L$28,IF($AU$95="snížená",$AG$95*$L$29,0)),2)</f>
        <v>0</v>
      </c>
      <c r="BV95" s="6" t="s">
        <v>145</v>
      </c>
      <c r="BY95" s="80">
        <f>IF($AU$95="základní",$AV$95,0)</f>
        <v>0</v>
      </c>
      <c r="BZ95" s="80">
        <f>IF($AU$95="snížená",$AV$95,0)</f>
        <v>0</v>
      </c>
      <c r="CA95" s="80">
        <v>0</v>
      </c>
      <c r="CB95" s="80">
        <v>0</v>
      </c>
      <c r="CC95" s="80">
        <v>0</v>
      </c>
      <c r="CD95" s="80">
        <f>IF($AU$95="základní",$AG$95,0)</f>
        <v>0</v>
      </c>
      <c r="CE95" s="80">
        <f>IF($AU$95="snížená",$AG$95,0)</f>
        <v>0</v>
      </c>
      <c r="CF95" s="80">
        <f>IF($AU$95="zákl. přenesená",$AG$95,0)</f>
        <v>0</v>
      </c>
      <c r="CG95" s="80">
        <f>IF($AU$95="sníž. přenesená",$AG$95,0)</f>
        <v>0</v>
      </c>
      <c r="CH95" s="80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2"/>
      <c r="D96" s="76" t="s">
        <v>150</v>
      </c>
      <c r="AG96" s="182">
        <f>ROUND($AG$87*$AS$96,2)</f>
        <v>0</v>
      </c>
      <c r="AH96" s="181"/>
      <c r="AI96" s="181"/>
      <c r="AJ96" s="181"/>
      <c r="AK96" s="181"/>
      <c r="AL96" s="181"/>
      <c r="AM96" s="181"/>
      <c r="AN96" s="183">
        <f>ROUND($AG$96+$AV$96,2)</f>
        <v>0</v>
      </c>
      <c r="AO96" s="181"/>
      <c r="AP96" s="181"/>
      <c r="AQ96" s="23"/>
      <c r="AS96" s="81">
        <v>0</v>
      </c>
      <c r="AT96" s="82" t="s">
        <v>144</v>
      </c>
      <c r="AU96" s="82" t="s">
        <v>100</v>
      </c>
      <c r="AV96" s="83">
        <f>ROUND(IF($AU$96="základní",$AG$96*$L$28,IF($AU$96="snížená",$AG$96*$L$29,0)),2)</f>
        <v>0</v>
      </c>
      <c r="BV96" s="6" t="s">
        <v>145</v>
      </c>
      <c r="BY96" s="80">
        <f>IF($AU$96="základní",$AV$96,0)</f>
        <v>0</v>
      </c>
      <c r="BZ96" s="80">
        <f>IF($AU$96="snížená",$AV$96,0)</f>
        <v>0</v>
      </c>
      <c r="CA96" s="80">
        <v>0</v>
      </c>
      <c r="CB96" s="80">
        <v>0</v>
      </c>
      <c r="CC96" s="80">
        <v>0</v>
      </c>
      <c r="CD96" s="80">
        <f>IF($AU$96="základní",$AG$96,0)</f>
        <v>0</v>
      </c>
      <c r="CE96" s="80">
        <f>IF($AU$96="snížená",$AG$96,0)</f>
        <v>0</v>
      </c>
      <c r="CF96" s="80">
        <f>IF($AU$96="zákl. přenesená",$AG$96,0)</f>
        <v>0</v>
      </c>
      <c r="CG96" s="80">
        <f>IF($AU$96="sníž. přenesená",$AG$96,0)</f>
        <v>0</v>
      </c>
      <c r="CH96" s="80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2"/>
      <c r="D97" s="76" t="s">
        <v>151</v>
      </c>
      <c r="AG97" s="182">
        <f>ROUND($AG$87*$AS$97,2)</f>
        <v>0</v>
      </c>
      <c r="AH97" s="181"/>
      <c r="AI97" s="181"/>
      <c r="AJ97" s="181"/>
      <c r="AK97" s="181"/>
      <c r="AL97" s="181"/>
      <c r="AM97" s="181"/>
      <c r="AN97" s="183">
        <f>ROUND($AG$97+$AV$97,2)</f>
        <v>0</v>
      </c>
      <c r="AO97" s="181"/>
      <c r="AP97" s="181"/>
      <c r="AQ97" s="23"/>
      <c r="AS97" s="81">
        <v>0</v>
      </c>
      <c r="AT97" s="82" t="s">
        <v>144</v>
      </c>
      <c r="AU97" s="82" t="s">
        <v>100</v>
      </c>
      <c r="AV97" s="83">
        <f>ROUND(IF($AU$97="základní",$AG$97*$L$28,IF($AU$97="snížená",$AG$97*$L$29,0)),2)</f>
        <v>0</v>
      </c>
      <c r="BV97" s="6" t="s">
        <v>145</v>
      </c>
      <c r="BY97" s="80">
        <f>IF($AU$97="základní",$AV$97,0)</f>
        <v>0</v>
      </c>
      <c r="BZ97" s="80">
        <f>IF($AU$97="snížená",$AV$97,0)</f>
        <v>0</v>
      </c>
      <c r="CA97" s="80">
        <v>0</v>
      </c>
      <c r="CB97" s="80">
        <v>0</v>
      </c>
      <c r="CC97" s="80">
        <v>0</v>
      </c>
      <c r="CD97" s="80">
        <f>IF($AU$97="základní",$AG$97,0)</f>
        <v>0</v>
      </c>
      <c r="CE97" s="80">
        <f>IF($AU$97="snížená",$AG$97,0)</f>
        <v>0</v>
      </c>
      <c r="CF97" s="80">
        <f>IF($AU$97="zákl. přenesená",$AG$97,0)</f>
        <v>0</v>
      </c>
      <c r="CG97" s="80">
        <f>IF($AU$97="sníž. přenesená",$AG$97,0)</f>
        <v>0</v>
      </c>
      <c r="CH97" s="80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2"/>
      <c r="D98" s="76" t="s">
        <v>152</v>
      </c>
      <c r="AG98" s="182">
        <f>ROUND($AG$87*$AS$98,2)</f>
        <v>0</v>
      </c>
      <c r="AH98" s="181"/>
      <c r="AI98" s="181"/>
      <c r="AJ98" s="181"/>
      <c r="AK98" s="181"/>
      <c r="AL98" s="181"/>
      <c r="AM98" s="181"/>
      <c r="AN98" s="183">
        <f>ROUND($AG$98+$AV$98,2)</f>
        <v>0</v>
      </c>
      <c r="AO98" s="181"/>
      <c r="AP98" s="181"/>
      <c r="AQ98" s="23"/>
      <c r="AS98" s="81">
        <v>0</v>
      </c>
      <c r="AT98" s="82" t="s">
        <v>144</v>
      </c>
      <c r="AU98" s="82" t="s">
        <v>100</v>
      </c>
      <c r="AV98" s="83">
        <f>ROUND(IF($AU$98="základní",$AG$98*$L$28,IF($AU$98="snížená",$AG$98*$L$29,0)),2)</f>
        <v>0</v>
      </c>
      <c r="BV98" s="6" t="s">
        <v>145</v>
      </c>
      <c r="BY98" s="80">
        <f>IF($AU$98="základní",$AV$98,0)</f>
        <v>0</v>
      </c>
      <c r="BZ98" s="80">
        <f>IF($AU$98="snížená",$AV$98,0)</f>
        <v>0</v>
      </c>
      <c r="CA98" s="80">
        <v>0</v>
      </c>
      <c r="CB98" s="80">
        <v>0</v>
      </c>
      <c r="CC98" s="80">
        <v>0</v>
      </c>
      <c r="CD98" s="80">
        <f>IF($AU$98="základní",$AG$98,0)</f>
        <v>0</v>
      </c>
      <c r="CE98" s="80">
        <f>IF($AU$98="snížená",$AG$98,0)</f>
        <v>0</v>
      </c>
      <c r="CF98" s="80">
        <f>IF($AU$98="zákl. přenesená",$AG$98,0)</f>
        <v>0</v>
      </c>
      <c r="CG98" s="80">
        <f>IF($AU$98="sníž. přenesená",$AG$98,0)</f>
        <v>0</v>
      </c>
      <c r="CH98" s="80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2"/>
      <c r="D99" s="76" t="s">
        <v>153</v>
      </c>
      <c r="AG99" s="182">
        <f>ROUND($AG$87*$AS$99,2)</f>
        <v>0</v>
      </c>
      <c r="AH99" s="181"/>
      <c r="AI99" s="181"/>
      <c r="AJ99" s="181"/>
      <c r="AK99" s="181"/>
      <c r="AL99" s="181"/>
      <c r="AM99" s="181"/>
      <c r="AN99" s="183">
        <f>ROUND($AG$99+$AV$99,2)</f>
        <v>0</v>
      </c>
      <c r="AO99" s="181"/>
      <c r="AP99" s="181"/>
      <c r="AQ99" s="23"/>
      <c r="AS99" s="81">
        <v>0</v>
      </c>
      <c r="AT99" s="82" t="s">
        <v>144</v>
      </c>
      <c r="AU99" s="82" t="s">
        <v>100</v>
      </c>
      <c r="AV99" s="83">
        <f>ROUND(IF($AU$99="základní",$AG$99*$L$28,IF($AU$99="snížená",$AG$99*$L$29,0)),2)</f>
        <v>0</v>
      </c>
      <c r="BV99" s="6" t="s">
        <v>145</v>
      </c>
      <c r="BY99" s="80">
        <f>IF($AU$99="základní",$AV$99,0)</f>
        <v>0</v>
      </c>
      <c r="BZ99" s="80">
        <f>IF($AU$99="snížená",$AV$99,0)</f>
        <v>0</v>
      </c>
      <c r="CA99" s="80">
        <v>0</v>
      </c>
      <c r="CB99" s="80">
        <v>0</v>
      </c>
      <c r="CC99" s="80">
        <v>0</v>
      </c>
      <c r="CD99" s="80">
        <f>IF($AU$99="základní",$AG$99,0)</f>
        <v>0</v>
      </c>
      <c r="CE99" s="80">
        <f>IF($AU$99="snížená",$AG$99,0)</f>
        <v>0</v>
      </c>
      <c r="CF99" s="80">
        <f>IF($AU$99="zákl. přenesená",$AG$99,0)</f>
        <v>0</v>
      </c>
      <c r="CG99" s="80">
        <f>IF($AU$99="sníž. přenesená",$AG$99,0)</f>
        <v>0</v>
      </c>
      <c r="CH99" s="80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2"/>
      <c r="D100" s="76" t="s">
        <v>154</v>
      </c>
      <c r="AG100" s="182">
        <f>ROUND($AG$87*$AS$100,2)</f>
        <v>0</v>
      </c>
      <c r="AH100" s="181"/>
      <c r="AI100" s="181"/>
      <c r="AJ100" s="181"/>
      <c r="AK100" s="181"/>
      <c r="AL100" s="181"/>
      <c r="AM100" s="181"/>
      <c r="AN100" s="183">
        <f>ROUND($AG$100+$AV$100,2)</f>
        <v>0</v>
      </c>
      <c r="AO100" s="181"/>
      <c r="AP100" s="181"/>
      <c r="AQ100" s="23"/>
      <c r="AS100" s="81">
        <v>0</v>
      </c>
      <c r="AT100" s="82" t="s">
        <v>144</v>
      </c>
      <c r="AU100" s="82" t="s">
        <v>100</v>
      </c>
      <c r="AV100" s="83">
        <f>ROUND(IF($AU$100="základní",$AG$100*$L$28,IF($AU$100="snížená",$AG$100*$L$29,0)),2)</f>
        <v>0</v>
      </c>
      <c r="BV100" s="6" t="s">
        <v>145</v>
      </c>
      <c r="BY100" s="80">
        <f>IF($AU$100="základní",$AV$100,0)</f>
        <v>0</v>
      </c>
      <c r="BZ100" s="80">
        <f>IF($AU$100="snížená",$AV$100,0)</f>
        <v>0</v>
      </c>
      <c r="CA100" s="80">
        <v>0</v>
      </c>
      <c r="CB100" s="80">
        <v>0</v>
      </c>
      <c r="CC100" s="80">
        <v>0</v>
      </c>
      <c r="CD100" s="80">
        <f>IF($AU$100="základní",$AG$100,0)</f>
        <v>0</v>
      </c>
      <c r="CE100" s="80">
        <f>IF($AU$100="snížená",$AG$100,0)</f>
        <v>0</v>
      </c>
      <c r="CF100" s="80">
        <f>IF($AU$100="zákl. přenesená",$AG$100,0)</f>
        <v>0</v>
      </c>
      <c r="CG100" s="80">
        <f>IF($AU$100="sníž. přenesená",$AG$100,0)</f>
        <v>0</v>
      </c>
      <c r="CH100" s="80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2"/>
      <c r="D101" s="180" t="s">
        <v>155</v>
      </c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G101" s="182">
        <f>$AG$87*$AS$101</f>
        <v>0</v>
      </c>
      <c r="AH101" s="181"/>
      <c r="AI101" s="181"/>
      <c r="AJ101" s="181"/>
      <c r="AK101" s="181"/>
      <c r="AL101" s="181"/>
      <c r="AM101" s="181"/>
      <c r="AN101" s="183">
        <f>$AG$101+$AV$101</f>
        <v>0</v>
      </c>
      <c r="AO101" s="181"/>
      <c r="AP101" s="181"/>
      <c r="AQ101" s="23"/>
      <c r="AS101" s="81">
        <v>0</v>
      </c>
      <c r="AT101" s="82" t="s">
        <v>144</v>
      </c>
      <c r="AU101" s="82" t="s">
        <v>100</v>
      </c>
      <c r="AV101" s="83">
        <f>ROUND(IF($AU$101="nulová",0,IF(OR($AU$101="základní",$AU$101="zákl. přenesená"),$AG$101*$L$28,$AG$101*$L$29)),2)</f>
        <v>0</v>
      </c>
      <c r="BV101" s="6" t="s">
        <v>156</v>
      </c>
      <c r="BY101" s="80">
        <f>IF($AU$101="základní",$AV$101,0)</f>
        <v>0</v>
      </c>
      <c r="BZ101" s="80">
        <f>IF($AU$101="snížená",$AV$101,0)</f>
        <v>0</v>
      </c>
      <c r="CA101" s="80">
        <f>IF($AU$101="zákl. přenesená",$AV$101,0)</f>
        <v>0</v>
      </c>
      <c r="CB101" s="80">
        <f>IF($AU$101="sníž. přenesená",$AV$101,0)</f>
        <v>0</v>
      </c>
      <c r="CC101" s="80">
        <f>IF($AU$101="nulová",$AV$101,0)</f>
        <v>0</v>
      </c>
      <c r="CD101" s="80">
        <f>IF($AU$101="základní",$AG$101,0)</f>
        <v>0</v>
      </c>
      <c r="CE101" s="80">
        <f>IF($AU$101="snížená",$AG$101,0)</f>
        <v>0</v>
      </c>
      <c r="CF101" s="80">
        <f>IF($AU$101="zákl. přenesená",$AG$101,0)</f>
        <v>0</v>
      </c>
      <c r="CG101" s="80">
        <f>IF($AU$101="sníž. přenesená",$AG$101,0)</f>
        <v>0</v>
      </c>
      <c r="CH101" s="80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2"/>
      <c r="D102" s="180" t="s">
        <v>155</v>
      </c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G102" s="182">
        <f>$AG$87*$AS$102</f>
        <v>0</v>
      </c>
      <c r="AH102" s="181"/>
      <c r="AI102" s="181"/>
      <c r="AJ102" s="181"/>
      <c r="AK102" s="181"/>
      <c r="AL102" s="181"/>
      <c r="AM102" s="181"/>
      <c r="AN102" s="183">
        <f>$AG$102+$AV$102</f>
        <v>0</v>
      </c>
      <c r="AO102" s="181"/>
      <c r="AP102" s="181"/>
      <c r="AQ102" s="23"/>
      <c r="AS102" s="81">
        <v>0</v>
      </c>
      <c r="AT102" s="82" t="s">
        <v>144</v>
      </c>
      <c r="AU102" s="82" t="s">
        <v>100</v>
      </c>
      <c r="AV102" s="83">
        <f>ROUND(IF($AU$102="nulová",0,IF(OR($AU$102="základní",$AU$102="zákl. přenesená"),$AG$102*$L$28,$AG$102*$L$29)),2)</f>
        <v>0</v>
      </c>
      <c r="BV102" s="6" t="s">
        <v>156</v>
      </c>
      <c r="BY102" s="80">
        <f>IF($AU$102="základní",$AV$102,0)</f>
        <v>0</v>
      </c>
      <c r="BZ102" s="80">
        <f>IF($AU$102="snížená",$AV$102,0)</f>
        <v>0</v>
      </c>
      <c r="CA102" s="80">
        <f>IF($AU$102="zákl. přenesená",$AV$102,0)</f>
        <v>0</v>
      </c>
      <c r="CB102" s="80">
        <f>IF($AU$102="sníž. přenesená",$AV$102,0)</f>
        <v>0</v>
      </c>
      <c r="CC102" s="80">
        <f>IF($AU$102="nulová",$AV$102,0)</f>
        <v>0</v>
      </c>
      <c r="CD102" s="80">
        <f>IF($AU$102="základní",$AG$102,0)</f>
        <v>0</v>
      </c>
      <c r="CE102" s="80">
        <f>IF($AU$102="snížená",$AG$102,0)</f>
        <v>0</v>
      </c>
      <c r="CF102" s="80">
        <f>IF($AU$102="zákl. přenesená",$AG$102,0)</f>
        <v>0</v>
      </c>
      <c r="CG102" s="80">
        <f>IF($AU$102="sníž. přenesená",$AG$102,0)</f>
        <v>0</v>
      </c>
      <c r="CH102" s="80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2"/>
      <c r="D103" s="180" t="s">
        <v>155</v>
      </c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G103" s="182">
        <f>$AG$87*$AS$103</f>
        <v>0</v>
      </c>
      <c r="AH103" s="181"/>
      <c r="AI103" s="181"/>
      <c r="AJ103" s="181"/>
      <c r="AK103" s="181"/>
      <c r="AL103" s="181"/>
      <c r="AM103" s="181"/>
      <c r="AN103" s="183">
        <f>$AG$103+$AV$103</f>
        <v>0</v>
      </c>
      <c r="AO103" s="181"/>
      <c r="AP103" s="181"/>
      <c r="AQ103" s="23"/>
      <c r="AS103" s="84">
        <v>0</v>
      </c>
      <c r="AT103" s="85" t="s">
        <v>144</v>
      </c>
      <c r="AU103" s="85" t="s">
        <v>100</v>
      </c>
      <c r="AV103" s="86">
        <f>ROUND(IF($AU$103="nulová",0,IF(OR($AU$103="základní",$AU$103="zákl. přenesená"),$AG$103*$L$28,$AG$103*$L$29)),2)</f>
        <v>0</v>
      </c>
      <c r="BV103" s="6" t="s">
        <v>156</v>
      </c>
      <c r="BY103" s="80">
        <f>IF($AU$103="základní",$AV$103,0)</f>
        <v>0</v>
      </c>
      <c r="BZ103" s="80">
        <f>IF($AU$103="snížená",$AV$103,0)</f>
        <v>0</v>
      </c>
      <c r="CA103" s="80">
        <f>IF($AU$103="zákl. přenesená",$AV$103,0)</f>
        <v>0</v>
      </c>
      <c r="CB103" s="80">
        <f>IF($AU$103="sníž. přenesená",$AV$103,0)</f>
        <v>0</v>
      </c>
      <c r="CC103" s="80">
        <f>IF($AU$103="nulová",$AV$103,0)</f>
        <v>0</v>
      </c>
      <c r="CD103" s="80">
        <f>IF($AU$103="základní",$AG$103,0)</f>
        <v>0</v>
      </c>
      <c r="CE103" s="80">
        <f>IF($AU$103="snížená",$AG$103,0)</f>
        <v>0</v>
      </c>
      <c r="CF103" s="80">
        <f>IF($AU$103="zákl. přenesená",$AG$103,0)</f>
        <v>0</v>
      </c>
      <c r="CG103" s="80">
        <f>IF($AU$103="sníž. přenesená",$AG$103,0)</f>
        <v>0</v>
      </c>
      <c r="CH103" s="80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2"/>
      <c r="AQ104" s="23"/>
    </row>
    <row r="105" spans="2:43" s="6" customFormat="1" ht="30.75" customHeight="1">
      <c r="B105" s="22"/>
      <c r="C105" s="87" t="s">
        <v>157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176">
        <f>ROUND($AG$87+$AG$90,2)</f>
        <v>0</v>
      </c>
      <c r="AH105" s="177"/>
      <c r="AI105" s="177"/>
      <c r="AJ105" s="177"/>
      <c r="AK105" s="177"/>
      <c r="AL105" s="177"/>
      <c r="AM105" s="177"/>
      <c r="AN105" s="176">
        <f>ROUND($AN$87+$AN$90,2)</f>
        <v>0</v>
      </c>
      <c r="AO105" s="177"/>
      <c r="AP105" s="177"/>
      <c r="AQ105" s="23"/>
    </row>
    <row r="106" spans="2:43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6"/>
    </row>
  </sheetData>
  <mergeCells count="75"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AG92:AM92"/>
    <mergeCell ref="AN92:AP92"/>
    <mergeCell ref="AG93:AM93"/>
    <mergeCell ref="AN93:AP93"/>
    <mergeCell ref="AG94:AM94"/>
    <mergeCell ref="AN94:AP94"/>
    <mergeCell ref="AG95:AM95"/>
    <mergeCell ref="AN95:AP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JP0213 - Nástavba a stave...'!C2" tooltip="JP0213 - Nástavba a stave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workbookViewId="0" topLeftCell="A1">
      <pane ySplit="1" topLeftCell="BM2" activePane="bottomLeft" state="frozen"/>
      <selection pane="topLeft" activeCell="A1" sqref="A1"/>
      <selection pane="bottomLeft" activeCell="E14" sqref="E14:L14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75"/>
      <c r="B1" s="172"/>
      <c r="C1" s="172"/>
      <c r="D1" s="173" t="s">
        <v>58</v>
      </c>
      <c r="E1" s="172"/>
      <c r="F1" s="174" t="s">
        <v>53</v>
      </c>
      <c r="G1" s="174"/>
      <c r="H1" s="200" t="s">
        <v>54</v>
      </c>
      <c r="I1" s="200"/>
      <c r="J1" s="200"/>
      <c r="K1" s="200"/>
      <c r="L1" s="174" t="s">
        <v>55</v>
      </c>
      <c r="M1" s="172"/>
      <c r="N1" s="172"/>
      <c r="O1" s="173" t="s">
        <v>158</v>
      </c>
      <c r="P1" s="172"/>
      <c r="Q1" s="172"/>
      <c r="R1" s="172"/>
      <c r="S1" s="174" t="s">
        <v>56</v>
      </c>
      <c r="T1" s="174"/>
      <c r="U1" s="175"/>
      <c r="V1" s="17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92" t="s">
        <v>61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178" t="s">
        <v>62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2" t="s">
        <v>137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78</v>
      </c>
    </row>
    <row r="4" spans="2:46" s="2" customFormat="1" ht="37.5" customHeight="1">
      <c r="B4" s="10"/>
      <c r="C4" s="168" t="s">
        <v>159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1"/>
      <c r="T4" s="12" t="s">
        <v>67</v>
      </c>
      <c r="AT4" s="2" t="s">
        <v>60</v>
      </c>
    </row>
    <row r="5" spans="2:18" s="2" customFormat="1" ht="7.5" customHeight="1">
      <c r="B5" s="10"/>
      <c r="N5" s="1"/>
      <c r="R5" s="11"/>
    </row>
    <row r="6" spans="2:18" s="6" customFormat="1" ht="37.5" customHeight="1">
      <c r="B6" s="22"/>
      <c r="D6" s="16" t="s">
        <v>73</v>
      </c>
      <c r="F6" s="194" t="s">
        <v>74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R6" s="23"/>
    </row>
    <row r="7" spans="2:18" s="6" customFormat="1" ht="15" customHeight="1">
      <c r="B7" s="22"/>
      <c r="D7" s="17" t="s">
        <v>76</v>
      </c>
      <c r="F7" s="15"/>
      <c r="M7" s="17" t="s">
        <v>77</v>
      </c>
      <c r="O7" s="15"/>
      <c r="R7" s="23"/>
    </row>
    <row r="8" spans="2:18" s="6" customFormat="1" ht="15" customHeight="1">
      <c r="B8" s="22"/>
      <c r="D8" s="17" t="s">
        <v>79</v>
      </c>
      <c r="F8" s="15" t="s">
        <v>80</v>
      </c>
      <c r="M8" s="17" t="s">
        <v>81</v>
      </c>
      <c r="O8" s="228" t="str">
        <f>'Rekapitulace stavby'!$AN$8</f>
        <v>25.06.2014</v>
      </c>
      <c r="P8" s="181"/>
      <c r="R8" s="23"/>
    </row>
    <row r="9" spans="2:18" s="6" customFormat="1" ht="12" customHeight="1">
      <c r="B9" s="22"/>
      <c r="R9" s="23"/>
    </row>
    <row r="10" spans="2:18" s="6" customFormat="1" ht="15" customHeight="1">
      <c r="B10" s="22"/>
      <c r="D10" s="17" t="s">
        <v>84</v>
      </c>
      <c r="M10" s="17" t="s">
        <v>85</v>
      </c>
      <c r="O10" s="157" t="s">
        <v>86</v>
      </c>
      <c r="P10" s="181"/>
      <c r="R10" s="23"/>
    </row>
    <row r="11" spans="2:18" s="6" customFormat="1" ht="18.75" customHeight="1">
      <c r="B11" s="22"/>
      <c r="E11" s="15"/>
      <c r="M11" s="17" t="s">
        <v>87</v>
      </c>
      <c r="O11" s="157"/>
      <c r="P11" s="181"/>
      <c r="R11" s="23"/>
    </row>
    <row r="12" spans="2:18" s="6" customFormat="1" ht="7.5" customHeight="1">
      <c r="B12" s="22"/>
      <c r="R12" s="23"/>
    </row>
    <row r="13" spans="2:18" s="6" customFormat="1" ht="15" customHeight="1">
      <c r="B13" s="22"/>
      <c r="D13" s="17" t="s">
        <v>88</v>
      </c>
      <c r="M13" s="17" t="s">
        <v>85</v>
      </c>
      <c r="O13" s="227" t="str">
        <f>IF('Rekapitulace stavby'!$AN$13="","",'Rekapitulace stavby'!$AN$13)</f>
        <v>Vyplň údaj</v>
      </c>
      <c r="P13" s="181"/>
      <c r="R13" s="23"/>
    </row>
    <row r="14" spans="2:18" s="6" customFormat="1" ht="18.75" customHeight="1">
      <c r="B14" s="22"/>
      <c r="E14" s="227" t="str">
        <f>IF('Rekapitulace stavby'!$E$14="","",'Rekapitulace stavby'!$E$14)</f>
        <v>Vyplň údaj</v>
      </c>
      <c r="F14" s="181"/>
      <c r="G14" s="181"/>
      <c r="H14" s="181"/>
      <c r="I14" s="181"/>
      <c r="J14" s="181"/>
      <c r="K14" s="181"/>
      <c r="L14" s="181"/>
      <c r="M14" s="17" t="s">
        <v>87</v>
      </c>
      <c r="O14" s="227" t="str">
        <f>IF('Rekapitulace stavby'!$AN$14="","",'Rekapitulace stavby'!$AN$14)</f>
        <v>Vyplň údaj</v>
      </c>
      <c r="P14" s="181"/>
      <c r="R14" s="23"/>
    </row>
    <row r="15" spans="2:18" s="6" customFormat="1" ht="7.5" customHeight="1">
      <c r="B15" s="22"/>
      <c r="R15" s="23"/>
    </row>
    <row r="16" spans="2:18" s="6" customFormat="1" ht="15" customHeight="1">
      <c r="B16" s="22"/>
      <c r="D16" s="17" t="s">
        <v>90</v>
      </c>
      <c r="M16" s="17" t="s">
        <v>85</v>
      </c>
      <c r="O16" s="157" t="s">
        <v>91</v>
      </c>
      <c r="P16" s="181"/>
      <c r="R16" s="23"/>
    </row>
    <row r="17" spans="2:18" s="6" customFormat="1" ht="18.75" customHeight="1">
      <c r="B17" s="22"/>
      <c r="E17" s="15"/>
      <c r="M17" s="17" t="s">
        <v>87</v>
      </c>
      <c r="O17" s="157"/>
      <c r="P17" s="181"/>
      <c r="R17" s="23"/>
    </row>
    <row r="18" spans="2:18" s="6" customFormat="1" ht="7.5" customHeight="1">
      <c r="B18" s="22"/>
      <c r="R18" s="23"/>
    </row>
    <row r="19" spans="2:18" s="6" customFormat="1" ht="15" customHeight="1">
      <c r="B19" s="22"/>
      <c r="D19" s="17" t="s">
        <v>93</v>
      </c>
      <c r="M19" s="17" t="s">
        <v>85</v>
      </c>
      <c r="O19" s="157" t="s">
        <v>94</v>
      </c>
      <c r="P19" s="181"/>
      <c r="R19" s="23"/>
    </row>
    <row r="20" spans="2:18" s="6" customFormat="1" ht="18.75" customHeight="1">
      <c r="B20" s="22"/>
      <c r="E20" s="15" t="s">
        <v>95</v>
      </c>
      <c r="M20" s="17" t="s">
        <v>87</v>
      </c>
      <c r="O20" s="157"/>
      <c r="P20" s="181"/>
      <c r="R20" s="23"/>
    </row>
    <row r="21" spans="2:18" s="6" customFormat="1" ht="7.5" customHeight="1">
      <c r="B21" s="22"/>
      <c r="R21" s="23"/>
    </row>
    <row r="22" spans="2:18" s="6" customFormat="1" ht="7.5" customHeight="1">
      <c r="B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R22" s="23"/>
    </row>
    <row r="23" spans="2:18" s="6" customFormat="1" ht="15" customHeight="1">
      <c r="B23" s="22"/>
      <c r="D23" s="88" t="s">
        <v>160</v>
      </c>
      <c r="M23" s="196">
        <f>$N$87</f>
        <v>0</v>
      </c>
      <c r="N23" s="181"/>
      <c r="O23" s="181"/>
      <c r="P23" s="181"/>
      <c r="R23" s="23"/>
    </row>
    <row r="24" spans="2:18" s="6" customFormat="1" ht="15" customHeight="1">
      <c r="B24" s="22"/>
      <c r="D24" s="21" t="s">
        <v>150</v>
      </c>
      <c r="M24" s="196">
        <f>$N$111</f>
        <v>0</v>
      </c>
      <c r="N24" s="181"/>
      <c r="O24" s="181"/>
      <c r="P24" s="181"/>
      <c r="R24" s="23"/>
    </row>
    <row r="25" spans="2:18" s="6" customFormat="1" ht="7.5" customHeight="1">
      <c r="B25" s="22"/>
      <c r="R25" s="23"/>
    </row>
    <row r="26" spans="2:18" s="6" customFormat="1" ht="26.25" customHeight="1">
      <c r="B26" s="22"/>
      <c r="D26" s="89" t="s">
        <v>98</v>
      </c>
      <c r="M26" s="226">
        <f>ROUND($M$23+$M$24,2)</f>
        <v>0</v>
      </c>
      <c r="N26" s="181"/>
      <c r="O26" s="181"/>
      <c r="P26" s="181"/>
      <c r="R26" s="23"/>
    </row>
    <row r="27" spans="2:18" s="6" customFormat="1" ht="7.5" customHeight="1">
      <c r="B27" s="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R27" s="23"/>
    </row>
    <row r="28" spans="2:18" s="6" customFormat="1" ht="15" customHeight="1">
      <c r="B28" s="22"/>
      <c r="D28" s="28" t="s">
        <v>99</v>
      </c>
      <c r="E28" s="28" t="s">
        <v>100</v>
      </c>
      <c r="F28" s="90">
        <v>0.21</v>
      </c>
      <c r="G28" s="91" t="s">
        <v>101</v>
      </c>
      <c r="H28" s="225">
        <f>ROUND((((SUM($BE$111:$BE$118)+SUM($BE$135:$BE$1363))+SUM($BE$1364:$BE$1365))),2)</f>
        <v>0</v>
      </c>
      <c r="I28" s="181"/>
      <c r="J28" s="181"/>
      <c r="M28" s="225">
        <f>ROUND((((SUM($BE$111:$BE$118)+SUM($BE$135:$BE$1363))*$F$28)+SUM($BE$1364:$BE$1365)*$F$28),2)</f>
        <v>0</v>
      </c>
      <c r="N28" s="181"/>
      <c r="O28" s="181"/>
      <c r="P28" s="181"/>
      <c r="R28" s="23"/>
    </row>
    <row r="29" spans="2:18" s="6" customFormat="1" ht="15" customHeight="1">
      <c r="B29" s="22"/>
      <c r="E29" s="28" t="s">
        <v>102</v>
      </c>
      <c r="F29" s="90">
        <v>0.15</v>
      </c>
      <c r="G29" s="91" t="s">
        <v>101</v>
      </c>
      <c r="H29" s="225">
        <f>ROUND((((SUM($BF$111:$BF$118)+SUM($BF$135:$BF$1363))+SUM($BF$1364:$BF$1365))),2)</f>
        <v>0</v>
      </c>
      <c r="I29" s="181"/>
      <c r="J29" s="181"/>
      <c r="M29" s="225">
        <f>ROUND((((SUM($BF$111:$BF$118)+SUM($BF$135:$BF$1363))*$F$29)+SUM($BF$1364:$BF$1365)*$F$29),2)</f>
        <v>0</v>
      </c>
      <c r="N29" s="181"/>
      <c r="O29" s="181"/>
      <c r="P29" s="181"/>
      <c r="R29" s="23"/>
    </row>
    <row r="30" spans="2:18" s="6" customFormat="1" ht="15" customHeight="1" hidden="1">
      <c r="B30" s="22"/>
      <c r="E30" s="28" t="s">
        <v>103</v>
      </c>
      <c r="F30" s="90">
        <v>0.21</v>
      </c>
      <c r="G30" s="91" t="s">
        <v>101</v>
      </c>
      <c r="H30" s="225">
        <f>ROUND((((SUM($BG$111:$BG$118)+SUM($BG$135:$BG$1363))+SUM($BG$1364:$BG$1365))),2)</f>
        <v>0</v>
      </c>
      <c r="I30" s="181"/>
      <c r="J30" s="181"/>
      <c r="M30" s="225">
        <v>0</v>
      </c>
      <c r="N30" s="181"/>
      <c r="O30" s="181"/>
      <c r="P30" s="181"/>
      <c r="R30" s="23"/>
    </row>
    <row r="31" spans="2:18" s="6" customFormat="1" ht="15" customHeight="1" hidden="1">
      <c r="B31" s="22"/>
      <c r="E31" s="28" t="s">
        <v>104</v>
      </c>
      <c r="F31" s="90">
        <v>0.15</v>
      </c>
      <c r="G31" s="91" t="s">
        <v>101</v>
      </c>
      <c r="H31" s="225">
        <f>ROUND((((SUM($BH$111:$BH$118)+SUM($BH$135:$BH$1363))+SUM($BH$1364:$BH$1365))),2)</f>
        <v>0</v>
      </c>
      <c r="I31" s="181"/>
      <c r="J31" s="181"/>
      <c r="M31" s="225">
        <v>0</v>
      </c>
      <c r="N31" s="181"/>
      <c r="O31" s="181"/>
      <c r="P31" s="181"/>
      <c r="R31" s="23"/>
    </row>
    <row r="32" spans="2:18" s="6" customFormat="1" ht="15" customHeight="1" hidden="1">
      <c r="B32" s="22"/>
      <c r="E32" s="28" t="s">
        <v>105</v>
      </c>
      <c r="F32" s="90">
        <v>0</v>
      </c>
      <c r="G32" s="91" t="s">
        <v>101</v>
      </c>
      <c r="H32" s="225">
        <f>ROUND((((SUM($BI$111:$BI$118)+SUM($BI$135:$BI$1363))+SUM($BI$1364:$BI$1365))),2)</f>
        <v>0</v>
      </c>
      <c r="I32" s="181"/>
      <c r="J32" s="181"/>
      <c r="M32" s="225">
        <v>0</v>
      </c>
      <c r="N32" s="181"/>
      <c r="O32" s="181"/>
      <c r="P32" s="181"/>
      <c r="R32" s="23"/>
    </row>
    <row r="33" spans="2:18" s="6" customFormat="1" ht="7.5" customHeight="1">
      <c r="B33" s="22"/>
      <c r="R33" s="23"/>
    </row>
    <row r="34" spans="2:18" s="6" customFormat="1" ht="26.25" customHeight="1">
      <c r="B34" s="22"/>
      <c r="C34" s="31"/>
      <c r="D34" s="32" t="s">
        <v>106</v>
      </c>
      <c r="E34" s="33"/>
      <c r="F34" s="33"/>
      <c r="G34" s="92" t="s">
        <v>107</v>
      </c>
      <c r="H34" s="34" t="s">
        <v>108</v>
      </c>
      <c r="I34" s="33"/>
      <c r="J34" s="33"/>
      <c r="K34" s="33"/>
      <c r="L34" s="191">
        <f>ROUND(SUM($M$26:$M$32),2)</f>
        <v>0</v>
      </c>
      <c r="M34" s="165"/>
      <c r="N34" s="165"/>
      <c r="O34" s="165"/>
      <c r="P34" s="167"/>
      <c r="Q34" s="31"/>
      <c r="R34" s="23"/>
    </row>
    <row r="35" spans="2:18" s="6" customFormat="1" ht="15" customHeight="1">
      <c r="B35" s="22"/>
      <c r="R35" s="23"/>
    </row>
    <row r="36" spans="2:18" s="6" customFormat="1" ht="15" customHeight="1">
      <c r="B36" s="22"/>
      <c r="R36" s="23"/>
    </row>
    <row r="37" spans="2:18" ht="14.25" customHeight="1">
      <c r="B37" s="10"/>
      <c r="N37" s="1"/>
      <c r="R37" s="11"/>
    </row>
    <row r="38" spans="2:18" ht="14.25" customHeight="1">
      <c r="B38" s="10"/>
      <c r="N38" s="1"/>
      <c r="R38" s="11"/>
    </row>
    <row r="39" spans="2:18" ht="14.25" customHeight="1">
      <c r="B39" s="10"/>
      <c r="N39" s="1"/>
      <c r="R39" s="11"/>
    </row>
    <row r="40" spans="2:18" ht="14.25" customHeight="1">
      <c r="B40" s="10"/>
      <c r="N40" s="1"/>
      <c r="R40" s="11"/>
    </row>
    <row r="41" spans="2:18" ht="14.25" customHeight="1">
      <c r="B41" s="10"/>
      <c r="N41" s="1"/>
      <c r="R41" s="11"/>
    </row>
    <row r="42" spans="2:18" ht="14.25" customHeight="1">
      <c r="B42" s="10"/>
      <c r="N42" s="1"/>
      <c r="R42" s="11"/>
    </row>
    <row r="43" spans="2:18" ht="14.25" customHeight="1">
      <c r="B43" s="10"/>
      <c r="N43" s="1"/>
      <c r="R43" s="11"/>
    </row>
    <row r="44" spans="2:18" ht="14.25" customHeight="1">
      <c r="B44" s="10"/>
      <c r="N44" s="1"/>
      <c r="R44" s="11"/>
    </row>
    <row r="45" spans="2:18" ht="14.25" customHeight="1">
      <c r="B45" s="10"/>
      <c r="N45" s="1"/>
      <c r="R45" s="11"/>
    </row>
    <row r="46" spans="2:18" ht="14.25" customHeight="1">
      <c r="B46" s="10"/>
      <c r="N46" s="1"/>
      <c r="R46" s="11"/>
    </row>
    <row r="47" spans="2:18" ht="14.25" customHeight="1">
      <c r="B47" s="10"/>
      <c r="N47" s="1"/>
      <c r="R47" s="11"/>
    </row>
    <row r="48" spans="2:18" ht="14.25" customHeight="1">
      <c r="B48" s="10"/>
      <c r="N48" s="1"/>
      <c r="R48" s="11"/>
    </row>
    <row r="49" spans="2:18" ht="14.25" customHeight="1">
      <c r="B49" s="10"/>
      <c r="N49" s="1"/>
      <c r="R49" s="11"/>
    </row>
    <row r="50" spans="2:18" s="6" customFormat="1" ht="15.75" customHeight="1">
      <c r="B50" s="22"/>
      <c r="D50" s="35" t="s">
        <v>109</v>
      </c>
      <c r="E50" s="36"/>
      <c r="F50" s="36"/>
      <c r="G50" s="36"/>
      <c r="H50" s="37"/>
      <c r="J50" s="35" t="s">
        <v>110</v>
      </c>
      <c r="K50" s="36"/>
      <c r="L50" s="36"/>
      <c r="M50" s="36"/>
      <c r="N50" s="36"/>
      <c r="O50" s="36"/>
      <c r="P50" s="37"/>
      <c r="R50" s="23"/>
    </row>
    <row r="51" spans="2:18" ht="14.25" customHeight="1">
      <c r="B51" s="10"/>
      <c r="D51" s="38"/>
      <c r="H51" s="39"/>
      <c r="J51" s="38"/>
      <c r="N51" s="1"/>
      <c r="P51" s="39"/>
      <c r="R51" s="11"/>
    </row>
    <row r="52" spans="2:18" ht="14.25" customHeight="1">
      <c r="B52" s="10"/>
      <c r="D52" s="38"/>
      <c r="H52" s="39"/>
      <c r="J52" s="38"/>
      <c r="N52" s="1"/>
      <c r="P52" s="39"/>
      <c r="R52" s="11"/>
    </row>
    <row r="53" spans="2:18" ht="14.25" customHeight="1">
      <c r="B53" s="10"/>
      <c r="D53" s="38"/>
      <c r="H53" s="39"/>
      <c r="J53" s="38"/>
      <c r="N53" s="1"/>
      <c r="P53" s="39"/>
      <c r="R53" s="11"/>
    </row>
    <row r="54" spans="2:18" ht="14.25" customHeight="1">
      <c r="B54" s="10"/>
      <c r="D54" s="38"/>
      <c r="H54" s="39"/>
      <c r="J54" s="38"/>
      <c r="N54" s="1"/>
      <c r="P54" s="39"/>
      <c r="R54" s="11"/>
    </row>
    <row r="55" spans="2:18" ht="14.25" customHeight="1">
      <c r="B55" s="10"/>
      <c r="D55" s="38"/>
      <c r="H55" s="39"/>
      <c r="J55" s="38"/>
      <c r="N55" s="1"/>
      <c r="P55" s="39"/>
      <c r="R55" s="11"/>
    </row>
    <row r="56" spans="2:18" ht="14.25" customHeight="1">
      <c r="B56" s="10"/>
      <c r="D56" s="38"/>
      <c r="H56" s="39"/>
      <c r="J56" s="38"/>
      <c r="N56" s="1"/>
      <c r="P56" s="39"/>
      <c r="R56" s="11"/>
    </row>
    <row r="57" spans="2:18" ht="14.25" customHeight="1">
      <c r="B57" s="10"/>
      <c r="D57" s="38"/>
      <c r="H57" s="39"/>
      <c r="J57" s="38"/>
      <c r="N57" s="1"/>
      <c r="P57" s="39"/>
      <c r="R57" s="11"/>
    </row>
    <row r="58" spans="2:18" ht="14.25" customHeight="1">
      <c r="B58" s="10"/>
      <c r="D58" s="38"/>
      <c r="H58" s="39"/>
      <c r="J58" s="38"/>
      <c r="N58" s="1"/>
      <c r="P58" s="39"/>
      <c r="R58" s="11"/>
    </row>
    <row r="59" spans="2:18" s="6" customFormat="1" ht="15.75" customHeight="1">
      <c r="B59" s="22"/>
      <c r="D59" s="40" t="s">
        <v>111</v>
      </c>
      <c r="E59" s="41"/>
      <c r="F59" s="41"/>
      <c r="G59" s="42" t="s">
        <v>112</v>
      </c>
      <c r="H59" s="43"/>
      <c r="J59" s="40" t="s">
        <v>111</v>
      </c>
      <c r="K59" s="41"/>
      <c r="L59" s="41"/>
      <c r="M59" s="41"/>
      <c r="N59" s="42" t="s">
        <v>112</v>
      </c>
      <c r="O59" s="41"/>
      <c r="P59" s="43"/>
      <c r="R59" s="23"/>
    </row>
    <row r="60" spans="2:18" ht="14.25" customHeight="1">
      <c r="B60" s="10"/>
      <c r="N60" s="1"/>
      <c r="R60" s="11"/>
    </row>
    <row r="61" spans="2:18" s="6" customFormat="1" ht="15.75" customHeight="1">
      <c r="B61" s="22"/>
      <c r="D61" s="35" t="s">
        <v>113</v>
      </c>
      <c r="E61" s="36"/>
      <c r="F61" s="36"/>
      <c r="G61" s="36"/>
      <c r="H61" s="37"/>
      <c r="J61" s="35" t="s">
        <v>114</v>
      </c>
      <c r="K61" s="36"/>
      <c r="L61" s="36"/>
      <c r="M61" s="36"/>
      <c r="N61" s="36"/>
      <c r="O61" s="36"/>
      <c r="P61" s="37"/>
      <c r="R61" s="23"/>
    </row>
    <row r="62" spans="2:18" ht="14.25" customHeight="1">
      <c r="B62" s="10"/>
      <c r="D62" s="38"/>
      <c r="H62" s="39"/>
      <c r="J62" s="38"/>
      <c r="N62" s="1"/>
      <c r="P62" s="39"/>
      <c r="R62" s="11"/>
    </row>
    <row r="63" spans="2:18" ht="14.25" customHeight="1">
      <c r="B63" s="10"/>
      <c r="D63" s="38"/>
      <c r="H63" s="39"/>
      <c r="J63" s="38"/>
      <c r="N63" s="1"/>
      <c r="P63" s="39"/>
      <c r="R63" s="11"/>
    </row>
    <row r="64" spans="2:18" ht="14.25" customHeight="1">
      <c r="B64" s="10"/>
      <c r="D64" s="38"/>
      <c r="H64" s="39"/>
      <c r="J64" s="38"/>
      <c r="N64" s="1"/>
      <c r="P64" s="39"/>
      <c r="R64" s="11"/>
    </row>
    <row r="65" spans="2:18" ht="14.25" customHeight="1">
      <c r="B65" s="10"/>
      <c r="D65" s="38"/>
      <c r="H65" s="39"/>
      <c r="J65" s="38"/>
      <c r="N65" s="1"/>
      <c r="P65" s="39"/>
      <c r="R65" s="11"/>
    </row>
    <row r="66" spans="2:18" ht="14.25" customHeight="1">
      <c r="B66" s="10"/>
      <c r="D66" s="38"/>
      <c r="H66" s="39"/>
      <c r="J66" s="38"/>
      <c r="N66" s="1"/>
      <c r="P66" s="39"/>
      <c r="R66" s="11"/>
    </row>
    <row r="67" spans="2:18" ht="14.25" customHeight="1">
      <c r="B67" s="10"/>
      <c r="D67" s="38"/>
      <c r="H67" s="39"/>
      <c r="J67" s="38"/>
      <c r="N67" s="1"/>
      <c r="P67" s="39"/>
      <c r="R67" s="11"/>
    </row>
    <row r="68" spans="2:18" ht="14.25" customHeight="1">
      <c r="B68" s="10"/>
      <c r="D68" s="38"/>
      <c r="H68" s="39"/>
      <c r="J68" s="38"/>
      <c r="N68" s="1"/>
      <c r="P68" s="39"/>
      <c r="R68" s="11"/>
    </row>
    <row r="69" spans="2:18" ht="14.25" customHeight="1">
      <c r="B69" s="10"/>
      <c r="D69" s="38"/>
      <c r="H69" s="39"/>
      <c r="J69" s="38"/>
      <c r="N69" s="1"/>
      <c r="P69" s="39"/>
      <c r="R69" s="11"/>
    </row>
    <row r="70" spans="2:18" s="6" customFormat="1" ht="15.75" customHeight="1">
      <c r="B70" s="22"/>
      <c r="D70" s="40" t="s">
        <v>111</v>
      </c>
      <c r="E70" s="41"/>
      <c r="F70" s="41"/>
      <c r="G70" s="42" t="s">
        <v>112</v>
      </c>
      <c r="H70" s="43"/>
      <c r="J70" s="40" t="s">
        <v>111</v>
      </c>
      <c r="K70" s="41"/>
      <c r="L70" s="41"/>
      <c r="M70" s="41"/>
      <c r="N70" s="42" t="s">
        <v>112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68" t="s">
        <v>161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23"/>
    </row>
    <row r="77" spans="2:18" s="6" customFormat="1" ht="7.5" customHeight="1">
      <c r="B77" s="22"/>
      <c r="R77" s="23"/>
    </row>
    <row r="78" spans="2:18" s="6" customFormat="1" ht="37.5" customHeight="1">
      <c r="B78" s="22"/>
      <c r="C78" s="52" t="s">
        <v>73</v>
      </c>
      <c r="F78" s="169" t="str">
        <f>$F$6</f>
        <v>Nástavba a stavební úpravy RD</v>
      </c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R78" s="23"/>
    </row>
    <row r="79" spans="2:18" s="6" customFormat="1" ht="7.5" customHeight="1">
      <c r="B79" s="22"/>
      <c r="R79" s="23"/>
    </row>
    <row r="80" spans="2:18" s="6" customFormat="1" ht="18.75" customHeight="1">
      <c r="B80" s="22"/>
      <c r="C80" s="17" t="s">
        <v>79</v>
      </c>
      <c r="F80" s="15" t="str">
        <f>$F$8</f>
        <v>Sušická 68, Plzeň</v>
      </c>
      <c r="K80" s="17" t="s">
        <v>81</v>
      </c>
      <c r="M80" s="221" t="str">
        <f>IF($O$8="","",$O$8)</f>
        <v>25.06.2014</v>
      </c>
      <c r="N80" s="181"/>
      <c r="O80" s="181"/>
      <c r="P80" s="181"/>
      <c r="R80" s="23"/>
    </row>
    <row r="81" spans="2:18" s="6" customFormat="1" ht="7.5" customHeight="1">
      <c r="B81" s="22"/>
      <c r="R81" s="23"/>
    </row>
    <row r="82" spans="2:18" s="6" customFormat="1" ht="15.75" customHeight="1">
      <c r="B82" s="22"/>
      <c r="C82" s="17" t="s">
        <v>84</v>
      </c>
      <c r="F82" s="15">
        <f>$E$11</f>
        <v>0</v>
      </c>
      <c r="K82" s="17" t="s">
        <v>90</v>
      </c>
      <c r="M82" s="157">
        <f>$E$17</f>
        <v>0</v>
      </c>
      <c r="N82" s="181"/>
      <c r="O82" s="181"/>
      <c r="P82" s="181"/>
      <c r="Q82" s="181"/>
      <c r="R82" s="23"/>
    </row>
    <row r="83" spans="2:18" s="6" customFormat="1" ht="15" customHeight="1">
      <c r="B83" s="22"/>
      <c r="C83" s="17" t="s">
        <v>88</v>
      </c>
      <c r="F83" s="15" t="str">
        <f>IF($E$14="","",$E$14)</f>
        <v>Vyplň údaj</v>
      </c>
      <c r="K83" s="17" t="s">
        <v>93</v>
      </c>
      <c r="M83" s="157" t="str">
        <f>$E$20</f>
        <v>Zdeněk Basl - rozpočty staveb</v>
      </c>
      <c r="N83" s="181"/>
      <c r="O83" s="181"/>
      <c r="P83" s="181"/>
      <c r="Q83" s="181"/>
      <c r="R83" s="23"/>
    </row>
    <row r="84" spans="2:18" s="6" customFormat="1" ht="11.25" customHeight="1">
      <c r="B84" s="22"/>
      <c r="R84" s="23"/>
    </row>
    <row r="85" spans="2:18" s="6" customFormat="1" ht="30" customHeight="1">
      <c r="B85" s="22"/>
      <c r="C85" s="224" t="s">
        <v>162</v>
      </c>
      <c r="D85" s="177"/>
      <c r="E85" s="177"/>
      <c r="F85" s="177"/>
      <c r="G85" s="177"/>
      <c r="H85" s="31"/>
      <c r="I85" s="31"/>
      <c r="J85" s="31"/>
      <c r="K85" s="31"/>
      <c r="L85" s="31"/>
      <c r="M85" s="31"/>
      <c r="N85" s="224" t="s">
        <v>163</v>
      </c>
      <c r="O85" s="181"/>
      <c r="P85" s="181"/>
      <c r="Q85" s="181"/>
      <c r="R85" s="23"/>
    </row>
    <row r="86" spans="2:18" s="6" customFormat="1" ht="11.25" customHeight="1">
      <c r="B86" s="22"/>
      <c r="R86" s="23"/>
    </row>
    <row r="87" spans="2:47" s="6" customFormat="1" ht="30" customHeight="1">
      <c r="B87" s="22"/>
      <c r="C87" s="63" t="s">
        <v>164</v>
      </c>
      <c r="N87" s="184">
        <f>ROUND($N$135,2)</f>
        <v>0</v>
      </c>
      <c r="O87" s="181"/>
      <c r="P87" s="181"/>
      <c r="Q87" s="181"/>
      <c r="R87" s="23"/>
      <c r="AU87" s="6" t="s">
        <v>165</v>
      </c>
    </row>
    <row r="88" spans="2:18" s="93" customFormat="1" ht="25.5" customHeight="1">
      <c r="B88" s="94"/>
      <c r="D88" s="95" t="s">
        <v>166</v>
      </c>
      <c r="N88" s="223">
        <f>ROUND($N$136,2)</f>
        <v>0</v>
      </c>
      <c r="O88" s="222"/>
      <c r="P88" s="222"/>
      <c r="Q88" s="222"/>
      <c r="R88" s="96"/>
    </row>
    <row r="89" spans="2:18" s="88" customFormat="1" ht="21" customHeight="1">
      <c r="B89" s="97"/>
      <c r="D89" s="76" t="s">
        <v>167</v>
      </c>
      <c r="N89" s="183">
        <f>ROUND($N$137,2)</f>
        <v>0</v>
      </c>
      <c r="O89" s="222"/>
      <c r="P89" s="222"/>
      <c r="Q89" s="222"/>
      <c r="R89" s="98"/>
    </row>
    <row r="90" spans="2:18" s="88" customFormat="1" ht="21" customHeight="1">
      <c r="B90" s="97"/>
      <c r="D90" s="76" t="s">
        <v>168</v>
      </c>
      <c r="N90" s="183">
        <f>ROUND($N$166,2)</f>
        <v>0</v>
      </c>
      <c r="O90" s="222"/>
      <c r="P90" s="222"/>
      <c r="Q90" s="222"/>
      <c r="R90" s="98"/>
    </row>
    <row r="91" spans="2:18" s="88" customFormat="1" ht="21" customHeight="1">
      <c r="B91" s="97"/>
      <c r="D91" s="76" t="s">
        <v>169</v>
      </c>
      <c r="N91" s="183">
        <f>ROUND($N$171,2)</f>
        <v>0</v>
      </c>
      <c r="O91" s="222"/>
      <c r="P91" s="222"/>
      <c r="Q91" s="222"/>
      <c r="R91" s="98"/>
    </row>
    <row r="92" spans="2:18" s="88" customFormat="1" ht="21" customHeight="1">
      <c r="B92" s="97"/>
      <c r="D92" s="76" t="s">
        <v>170</v>
      </c>
      <c r="N92" s="183">
        <f>ROUND($N$302,2)</f>
        <v>0</v>
      </c>
      <c r="O92" s="222"/>
      <c r="P92" s="222"/>
      <c r="Q92" s="222"/>
      <c r="R92" s="98"/>
    </row>
    <row r="93" spans="2:18" s="88" customFormat="1" ht="21" customHeight="1">
      <c r="B93" s="97"/>
      <c r="D93" s="76" t="s">
        <v>171</v>
      </c>
      <c r="N93" s="183">
        <f>ROUND($N$425,2)</f>
        <v>0</v>
      </c>
      <c r="O93" s="222"/>
      <c r="P93" s="222"/>
      <c r="Q93" s="222"/>
      <c r="R93" s="98"/>
    </row>
    <row r="94" spans="2:18" s="88" customFormat="1" ht="21" customHeight="1">
      <c r="B94" s="97"/>
      <c r="D94" s="76" t="s">
        <v>172</v>
      </c>
      <c r="N94" s="183">
        <f>ROUND($N$747,2)</f>
        <v>0</v>
      </c>
      <c r="O94" s="222"/>
      <c r="P94" s="222"/>
      <c r="Q94" s="222"/>
      <c r="R94" s="98"/>
    </row>
    <row r="95" spans="2:18" s="88" customFormat="1" ht="15.75" customHeight="1">
      <c r="B95" s="97"/>
      <c r="D95" s="76" t="s">
        <v>173</v>
      </c>
      <c r="N95" s="183">
        <f>ROUND($N$823,2)</f>
        <v>0</v>
      </c>
      <c r="O95" s="222"/>
      <c r="P95" s="222"/>
      <c r="Q95" s="222"/>
      <c r="R95" s="98"/>
    </row>
    <row r="96" spans="2:18" s="93" customFormat="1" ht="25.5" customHeight="1">
      <c r="B96" s="94"/>
      <c r="D96" s="95" t="s">
        <v>174</v>
      </c>
      <c r="N96" s="223">
        <f>ROUND($N$830,2)</f>
        <v>0</v>
      </c>
      <c r="O96" s="222"/>
      <c r="P96" s="222"/>
      <c r="Q96" s="222"/>
      <c r="R96" s="96"/>
    </row>
    <row r="97" spans="2:18" s="88" customFormat="1" ht="21" customHeight="1">
      <c r="B97" s="97"/>
      <c r="D97" s="76" t="s">
        <v>175</v>
      </c>
      <c r="N97" s="183">
        <f>ROUND($N$831,2)</f>
        <v>0</v>
      </c>
      <c r="O97" s="222"/>
      <c r="P97" s="222"/>
      <c r="Q97" s="222"/>
      <c r="R97" s="98"/>
    </row>
    <row r="98" spans="2:18" s="88" customFormat="1" ht="21" customHeight="1">
      <c r="B98" s="97"/>
      <c r="D98" s="76" t="s">
        <v>176</v>
      </c>
      <c r="N98" s="183">
        <f>ROUND($N$843,2)</f>
        <v>0</v>
      </c>
      <c r="O98" s="222"/>
      <c r="P98" s="222"/>
      <c r="Q98" s="222"/>
      <c r="R98" s="98"/>
    </row>
    <row r="99" spans="2:18" s="88" customFormat="1" ht="21" customHeight="1">
      <c r="B99" s="97"/>
      <c r="D99" s="76" t="s">
        <v>177</v>
      </c>
      <c r="N99" s="183">
        <f>ROUND($N$884,2)</f>
        <v>0</v>
      </c>
      <c r="O99" s="222"/>
      <c r="P99" s="222"/>
      <c r="Q99" s="222"/>
      <c r="R99" s="98"/>
    </row>
    <row r="100" spans="2:18" s="88" customFormat="1" ht="21" customHeight="1">
      <c r="B100" s="97"/>
      <c r="D100" s="76" t="s">
        <v>178</v>
      </c>
      <c r="N100" s="183">
        <f>ROUND($N$984,2)</f>
        <v>0</v>
      </c>
      <c r="O100" s="222"/>
      <c r="P100" s="222"/>
      <c r="Q100" s="222"/>
      <c r="R100" s="98"/>
    </row>
    <row r="101" spans="2:18" s="88" customFormat="1" ht="21" customHeight="1">
      <c r="B101" s="97"/>
      <c r="D101" s="76" t="s">
        <v>179</v>
      </c>
      <c r="N101" s="183">
        <f>ROUND($N$1020,2)</f>
        <v>0</v>
      </c>
      <c r="O101" s="222"/>
      <c r="P101" s="222"/>
      <c r="Q101" s="222"/>
      <c r="R101" s="98"/>
    </row>
    <row r="102" spans="2:18" s="88" customFormat="1" ht="21" customHeight="1">
      <c r="B102" s="97"/>
      <c r="D102" s="76" t="s">
        <v>180</v>
      </c>
      <c r="N102" s="183">
        <f>ROUND($N$1088,2)</f>
        <v>0</v>
      </c>
      <c r="O102" s="222"/>
      <c r="P102" s="222"/>
      <c r="Q102" s="222"/>
      <c r="R102" s="98"/>
    </row>
    <row r="103" spans="2:18" s="88" customFormat="1" ht="21" customHeight="1">
      <c r="B103" s="97"/>
      <c r="D103" s="76" t="s">
        <v>181</v>
      </c>
      <c r="N103" s="183">
        <f>ROUND($N$1135,2)</f>
        <v>0</v>
      </c>
      <c r="O103" s="222"/>
      <c r="P103" s="222"/>
      <c r="Q103" s="222"/>
      <c r="R103" s="98"/>
    </row>
    <row r="104" spans="2:18" s="88" customFormat="1" ht="21" customHeight="1">
      <c r="B104" s="97"/>
      <c r="D104" s="76" t="s">
        <v>182</v>
      </c>
      <c r="N104" s="183">
        <f>ROUND($N$1189,2)</f>
        <v>0</v>
      </c>
      <c r="O104" s="222"/>
      <c r="P104" s="222"/>
      <c r="Q104" s="222"/>
      <c r="R104" s="98"/>
    </row>
    <row r="105" spans="2:18" s="88" customFormat="1" ht="21" customHeight="1">
      <c r="B105" s="97"/>
      <c r="D105" s="76" t="s">
        <v>183</v>
      </c>
      <c r="N105" s="183">
        <f>ROUND($N$1208,2)</f>
        <v>0</v>
      </c>
      <c r="O105" s="222"/>
      <c r="P105" s="222"/>
      <c r="Q105" s="222"/>
      <c r="R105" s="98"/>
    </row>
    <row r="106" spans="2:18" s="88" customFormat="1" ht="21" customHeight="1">
      <c r="B106" s="97"/>
      <c r="D106" s="76" t="s">
        <v>184</v>
      </c>
      <c r="N106" s="183">
        <f>ROUND($N$1272,2)</f>
        <v>0</v>
      </c>
      <c r="O106" s="222"/>
      <c r="P106" s="222"/>
      <c r="Q106" s="222"/>
      <c r="R106" s="98"/>
    </row>
    <row r="107" spans="2:18" s="88" customFormat="1" ht="21" customHeight="1">
      <c r="B107" s="97"/>
      <c r="D107" s="76" t="s">
        <v>185</v>
      </c>
      <c r="N107" s="183">
        <f>ROUND($N$1280,2)</f>
        <v>0</v>
      </c>
      <c r="O107" s="222"/>
      <c r="P107" s="222"/>
      <c r="Q107" s="222"/>
      <c r="R107" s="98"/>
    </row>
    <row r="108" spans="2:18" s="88" customFormat="1" ht="21" customHeight="1">
      <c r="B108" s="97"/>
      <c r="D108" s="76" t="s">
        <v>186</v>
      </c>
      <c r="N108" s="183">
        <f>ROUND($N$1308,2)</f>
        <v>0</v>
      </c>
      <c r="O108" s="222"/>
      <c r="P108" s="222"/>
      <c r="Q108" s="222"/>
      <c r="R108" s="98"/>
    </row>
    <row r="109" spans="2:18" s="88" customFormat="1" ht="21" customHeight="1">
      <c r="B109" s="97"/>
      <c r="D109" s="76" t="s">
        <v>187</v>
      </c>
      <c r="N109" s="183">
        <f>ROUND($N$1343,2)</f>
        <v>0</v>
      </c>
      <c r="O109" s="222"/>
      <c r="P109" s="222"/>
      <c r="Q109" s="222"/>
      <c r="R109" s="98"/>
    </row>
    <row r="110" spans="2:18" s="6" customFormat="1" ht="22.5" customHeight="1">
      <c r="B110" s="22"/>
      <c r="R110" s="23"/>
    </row>
    <row r="111" spans="2:21" s="6" customFormat="1" ht="30" customHeight="1">
      <c r="B111" s="22"/>
      <c r="C111" s="63" t="s">
        <v>188</v>
      </c>
      <c r="N111" s="184">
        <f>ROUND($N$112+$N$113+$N$114+$N$115+$N$116+$N$117,2)</f>
        <v>0</v>
      </c>
      <c r="O111" s="181"/>
      <c r="P111" s="181"/>
      <c r="Q111" s="181"/>
      <c r="R111" s="23"/>
      <c r="T111" s="99"/>
      <c r="U111" s="100" t="s">
        <v>99</v>
      </c>
    </row>
    <row r="112" spans="2:62" s="6" customFormat="1" ht="18.75" customHeight="1">
      <c r="B112" s="22"/>
      <c r="D112" s="180" t="s">
        <v>189</v>
      </c>
      <c r="E112" s="181"/>
      <c r="F112" s="181"/>
      <c r="G112" s="181"/>
      <c r="H112" s="181"/>
      <c r="N112" s="182">
        <f>ROUND($N$87*$T$112,2)</f>
        <v>0</v>
      </c>
      <c r="O112" s="181"/>
      <c r="P112" s="181"/>
      <c r="Q112" s="181"/>
      <c r="R112" s="23"/>
      <c r="T112" s="101"/>
      <c r="U112" s="102" t="s">
        <v>102</v>
      </c>
      <c r="AY112" s="6" t="s">
        <v>190</v>
      </c>
      <c r="BE112" s="80">
        <f>IF($U$112="základní",$N$112,0)</f>
        <v>0</v>
      </c>
      <c r="BF112" s="80">
        <f>IF($U$112="snížená",$N$112,0)</f>
        <v>0</v>
      </c>
      <c r="BG112" s="80">
        <f>IF($U$112="zákl. přenesená",$N$112,0)</f>
        <v>0</v>
      </c>
      <c r="BH112" s="80">
        <f>IF($U$112="sníž. přenesená",$N$112,0)</f>
        <v>0</v>
      </c>
      <c r="BI112" s="80">
        <f>IF($U$112="nulová",$N$112,0)</f>
        <v>0</v>
      </c>
      <c r="BJ112" s="6" t="s">
        <v>191</v>
      </c>
    </row>
    <row r="113" spans="2:62" s="6" customFormat="1" ht="18.75" customHeight="1">
      <c r="B113" s="22"/>
      <c r="D113" s="180" t="s">
        <v>192</v>
      </c>
      <c r="E113" s="181"/>
      <c r="F113" s="181"/>
      <c r="G113" s="181"/>
      <c r="H113" s="181"/>
      <c r="N113" s="182">
        <f>ROUND($N$87*$T$113,2)</f>
        <v>0</v>
      </c>
      <c r="O113" s="181"/>
      <c r="P113" s="181"/>
      <c r="Q113" s="181"/>
      <c r="R113" s="23"/>
      <c r="T113" s="101"/>
      <c r="U113" s="102" t="s">
        <v>102</v>
      </c>
      <c r="AY113" s="6" t="s">
        <v>190</v>
      </c>
      <c r="BE113" s="80">
        <f>IF($U$113="základní",$N$113,0)</f>
        <v>0</v>
      </c>
      <c r="BF113" s="80">
        <f>IF($U$113="snížená",$N$113,0)</f>
        <v>0</v>
      </c>
      <c r="BG113" s="80">
        <f>IF($U$113="zákl. přenesená",$N$113,0)</f>
        <v>0</v>
      </c>
      <c r="BH113" s="80">
        <f>IF($U$113="sníž. přenesená",$N$113,0)</f>
        <v>0</v>
      </c>
      <c r="BI113" s="80">
        <f>IF($U$113="nulová",$N$113,0)</f>
        <v>0</v>
      </c>
      <c r="BJ113" s="6" t="s">
        <v>191</v>
      </c>
    </row>
    <row r="114" spans="2:62" s="6" customFormat="1" ht="18.75" customHeight="1">
      <c r="B114" s="22"/>
      <c r="D114" s="180" t="s">
        <v>193</v>
      </c>
      <c r="E114" s="181"/>
      <c r="F114" s="181"/>
      <c r="G114" s="181"/>
      <c r="H114" s="181"/>
      <c r="N114" s="182">
        <f>ROUND($N$87*$T$114,2)</f>
        <v>0</v>
      </c>
      <c r="O114" s="181"/>
      <c r="P114" s="181"/>
      <c r="Q114" s="181"/>
      <c r="R114" s="23"/>
      <c r="T114" s="101"/>
      <c r="U114" s="102" t="s">
        <v>102</v>
      </c>
      <c r="AY114" s="6" t="s">
        <v>190</v>
      </c>
      <c r="BE114" s="80">
        <f>IF($U$114="základní",$N$114,0)</f>
        <v>0</v>
      </c>
      <c r="BF114" s="80">
        <f>IF($U$114="snížená",$N$114,0)</f>
        <v>0</v>
      </c>
      <c r="BG114" s="80">
        <f>IF($U$114="zákl. přenesená",$N$114,0)</f>
        <v>0</v>
      </c>
      <c r="BH114" s="80">
        <f>IF($U$114="sníž. přenesená",$N$114,0)</f>
        <v>0</v>
      </c>
      <c r="BI114" s="80">
        <f>IF($U$114="nulová",$N$114,0)</f>
        <v>0</v>
      </c>
      <c r="BJ114" s="6" t="s">
        <v>191</v>
      </c>
    </row>
    <row r="115" spans="2:62" s="6" customFormat="1" ht="18.75" customHeight="1">
      <c r="B115" s="22"/>
      <c r="D115" s="180" t="s">
        <v>194</v>
      </c>
      <c r="E115" s="181"/>
      <c r="F115" s="181"/>
      <c r="G115" s="181"/>
      <c r="H115" s="181"/>
      <c r="N115" s="182">
        <f>ROUND($N$87*$T$115,2)</f>
        <v>0</v>
      </c>
      <c r="O115" s="181"/>
      <c r="P115" s="181"/>
      <c r="Q115" s="181"/>
      <c r="R115" s="23"/>
      <c r="T115" s="101"/>
      <c r="U115" s="102" t="s">
        <v>102</v>
      </c>
      <c r="AY115" s="6" t="s">
        <v>190</v>
      </c>
      <c r="BE115" s="80">
        <f>IF($U$115="základní",$N$115,0)</f>
        <v>0</v>
      </c>
      <c r="BF115" s="80">
        <f>IF($U$115="snížená",$N$115,0)</f>
        <v>0</v>
      </c>
      <c r="BG115" s="80">
        <f>IF($U$115="zákl. přenesená",$N$115,0)</f>
        <v>0</v>
      </c>
      <c r="BH115" s="80">
        <f>IF($U$115="sníž. přenesená",$N$115,0)</f>
        <v>0</v>
      </c>
      <c r="BI115" s="80">
        <f>IF($U$115="nulová",$N$115,0)</f>
        <v>0</v>
      </c>
      <c r="BJ115" s="6" t="s">
        <v>191</v>
      </c>
    </row>
    <row r="116" spans="2:62" s="6" customFormat="1" ht="18.75" customHeight="1">
      <c r="B116" s="22"/>
      <c r="D116" s="180" t="s">
        <v>195</v>
      </c>
      <c r="E116" s="181"/>
      <c r="F116" s="181"/>
      <c r="G116" s="181"/>
      <c r="H116" s="181"/>
      <c r="N116" s="182">
        <f>ROUND($N$87*$T$116,2)</f>
        <v>0</v>
      </c>
      <c r="O116" s="181"/>
      <c r="P116" s="181"/>
      <c r="Q116" s="181"/>
      <c r="R116" s="23"/>
      <c r="T116" s="101"/>
      <c r="U116" s="102" t="s">
        <v>102</v>
      </c>
      <c r="AY116" s="6" t="s">
        <v>190</v>
      </c>
      <c r="BE116" s="80">
        <f>IF($U$116="základní",$N$116,0)</f>
        <v>0</v>
      </c>
      <c r="BF116" s="80">
        <f>IF($U$116="snížená",$N$116,0)</f>
        <v>0</v>
      </c>
      <c r="BG116" s="80">
        <f>IF($U$116="zákl. přenesená",$N$116,0)</f>
        <v>0</v>
      </c>
      <c r="BH116" s="80">
        <f>IF($U$116="sníž. přenesená",$N$116,0)</f>
        <v>0</v>
      </c>
      <c r="BI116" s="80">
        <f>IF($U$116="nulová",$N$116,0)</f>
        <v>0</v>
      </c>
      <c r="BJ116" s="6" t="s">
        <v>191</v>
      </c>
    </row>
    <row r="117" spans="2:62" s="6" customFormat="1" ht="18.75" customHeight="1">
      <c r="B117" s="22"/>
      <c r="D117" s="76" t="s">
        <v>196</v>
      </c>
      <c r="N117" s="182">
        <f>ROUND($N$87*$T$117,2)</f>
        <v>0</v>
      </c>
      <c r="O117" s="181"/>
      <c r="P117" s="181"/>
      <c r="Q117" s="181"/>
      <c r="R117" s="23"/>
      <c r="T117" s="103"/>
      <c r="U117" s="104" t="s">
        <v>102</v>
      </c>
      <c r="AY117" s="6" t="s">
        <v>197</v>
      </c>
      <c r="BE117" s="80">
        <f>IF($U$117="základní",$N$117,0)</f>
        <v>0</v>
      </c>
      <c r="BF117" s="80">
        <f>IF($U$117="snížená",$N$117,0)</f>
        <v>0</v>
      </c>
      <c r="BG117" s="80">
        <f>IF($U$117="zákl. přenesená",$N$117,0)</f>
        <v>0</v>
      </c>
      <c r="BH117" s="80">
        <f>IF($U$117="sníž. přenesená",$N$117,0)</f>
        <v>0</v>
      </c>
      <c r="BI117" s="80">
        <f>IF($U$117="nulová",$N$117,0)</f>
        <v>0</v>
      </c>
      <c r="BJ117" s="6" t="s">
        <v>191</v>
      </c>
    </row>
    <row r="118" spans="2:18" s="6" customFormat="1" ht="14.25" customHeight="1">
      <c r="B118" s="22"/>
      <c r="R118" s="23"/>
    </row>
    <row r="119" spans="2:18" s="6" customFormat="1" ht="30" customHeight="1">
      <c r="B119" s="22"/>
      <c r="C119" s="87" t="s">
        <v>157</v>
      </c>
      <c r="D119" s="31"/>
      <c r="E119" s="31"/>
      <c r="F119" s="31"/>
      <c r="G119" s="31"/>
      <c r="H119" s="31"/>
      <c r="I119" s="31"/>
      <c r="J119" s="31"/>
      <c r="K119" s="31"/>
      <c r="L119" s="176">
        <f>ROUND(SUM($N$87+$N$111),2)</f>
        <v>0</v>
      </c>
      <c r="M119" s="177"/>
      <c r="N119" s="177"/>
      <c r="O119" s="177"/>
      <c r="P119" s="177"/>
      <c r="Q119" s="177"/>
      <c r="R119" s="23"/>
    </row>
    <row r="120" spans="2:18" s="6" customFormat="1" ht="7.5" customHeight="1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6"/>
    </row>
    <row r="121" ht="14.25" customHeight="1">
      <c r="N121" s="1"/>
    </row>
    <row r="122" ht="14.25" customHeight="1">
      <c r="N122" s="1"/>
    </row>
    <row r="123" ht="14.25" customHeight="1">
      <c r="N123" s="1"/>
    </row>
    <row r="124" spans="2:18" s="6" customFormat="1" ht="7.5" customHeight="1"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9"/>
    </row>
    <row r="125" spans="2:18" s="6" customFormat="1" ht="37.5" customHeight="1">
      <c r="B125" s="22"/>
      <c r="C125" s="168" t="s">
        <v>198</v>
      </c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23"/>
    </row>
    <row r="126" spans="2:18" s="6" customFormat="1" ht="7.5" customHeight="1">
      <c r="B126" s="22"/>
      <c r="R126" s="23"/>
    </row>
    <row r="127" spans="2:18" s="6" customFormat="1" ht="37.5" customHeight="1">
      <c r="B127" s="22"/>
      <c r="C127" s="52" t="s">
        <v>73</v>
      </c>
      <c r="F127" s="169" t="str">
        <f>$F$6</f>
        <v>Nástavba a stavební úpravy RD</v>
      </c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R127" s="23"/>
    </row>
    <row r="128" spans="2:18" s="6" customFormat="1" ht="7.5" customHeight="1">
      <c r="B128" s="22"/>
      <c r="R128" s="23"/>
    </row>
    <row r="129" spans="2:18" s="6" customFormat="1" ht="18.75" customHeight="1">
      <c r="B129" s="22"/>
      <c r="C129" s="17" t="s">
        <v>79</v>
      </c>
      <c r="F129" s="15" t="str">
        <f>$F$8</f>
        <v>Sušická 68, Plzeň</v>
      </c>
      <c r="K129" s="17" t="s">
        <v>81</v>
      </c>
      <c r="M129" s="221" t="str">
        <f>IF($O$8="","",$O$8)</f>
        <v>25.06.2014</v>
      </c>
      <c r="N129" s="181"/>
      <c r="O129" s="181"/>
      <c r="P129" s="181"/>
      <c r="R129" s="23"/>
    </row>
    <row r="130" spans="2:18" s="6" customFormat="1" ht="7.5" customHeight="1">
      <c r="B130" s="22"/>
      <c r="R130" s="23"/>
    </row>
    <row r="131" spans="2:18" s="6" customFormat="1" ht="15.75" customHeight="1">
      <c r="B131" s="22"/>
      <c r="C131" s="17" t="s">
        <v>84</v>
      </c>
      <c r="F131" s="15">
        <f>$E$11</f>
        <v>0</v>
      </c>
      <c r="K131" s="17" t="s">
        <v>90</v>
      </c>
      <c r="M131" s="157">
        <f>$E$17</f>
        <v>0</v>
      </c>
      <c r="N131" s="181"/>
      <c r="O131" s="181"/>
      <c r="P131" s="181"/>
      <c r="Q131" s="181"/>
      <c r="R131" s="23"/>
    </row>
    <row r="132" spans="2:18" s="6" customFormat="1" ht="15" customHeight="1">
      <c r="B132" s="22"/>
      <c r="C132" s="17" t="s">
        <v>88</v>
      </c>
      <c r="F132" s="15" t="str">
        <f>IF($E$14="","",$E$14)</f>
        <v>Vyplň údaj</v>
      </c>
      <c r="K132" s="17" t="s">
        <v>93</v>
      </c>
      <c r="M132" s="157" t="str">
        <f>$E$20</f>
        <v>Zdeněk Basl - rozpočty staveb</v>
      </c>
      <c r="N132" s="181"/>
      <c r="O132" s="181"/>
      <c r="P132" s="181"/>
      <c r="Q132" s="181"/>
      <c r="R132" s="23"/>
    </row>
    <row r="133" spans="2:18" s="6" customFormat="1" ht="11.25" customHeight="1">
      <c r="B133" s="22"/>
      <c r="R133" s="23"/>
    </row>
    <row r="134" spans="2:27" s="105" customFormat="1" ht="30" customHeight="1">
      <c r="B134" s="106"/>
      <c r="C134" s="107" t="s">
        <v>199</v>
      </c>
      <c r="D134" s="108" t="s">
        <v>200</v>
      </c>
      <c r="E134" s="108" t="s">
        <v>117</v>
      </c>
      <c r="F134" s="218" t="s">
        <v>201</v>
      </c>
      <c r="G134" s="219"/>
      <c r="H134" s="219"/>
      <c r="I134" s="219"/>
      <c r="J134" s="108" t="s">
        <v>202</v>
      </c>
      <c r="K134" s="108" t="s">
        <v>203</v>
      </c>
      <c r="L134" s="218" t="s">
        <v>204</v>
      </c>
      <c r="M134" s="219"/>
      <c r="N134" s="218" t="s">
        <v>205</v>
      </c>
      <c r="O134" s="219"/>
      <c r="P134" s="219"/>
      <c r="Q134" s="220"/>
      <c r="R134" s="109"/>
      <c r="T134" s="58" t="s">
        <v>206</v>
      </c>
      <c r="U134" s="59" t="s">
        <v>99</v>
      </c>
      <c r="V134" s="59" t="s">
        <v>207</v>
      </c>
      <c r="W134" s="59" t="s">
        <v>208</v>
      </c>
      <c r="X134" s="59" t="s">
        <v>209</v>
      </c>
      <c r="Y134" s="59" t="s">
        <v>210</v>
      </c>
      <c r="Z134" s="59" t="s">
        <v>211</v>
      </c>
      <c r="AA134" s="60" t="s">
        <v>212</v>
      </c>
    </row>
    <row r="135" spans="2:63" s="6" customFormat="1" ht="30" customHeight="1">
      <c r="B135" s="22"/>
      <c r="C135" s="63" t="s">
        <v>160</v>
      </c>
      <c r="N135" s="207">
        <f>$BK$135</f>
        <v>0</v>
      </c>
      <c r="O135" s="181"/>
      <c r="P135" s="181"/>
      <c r="Q135" s="181"/>
      <c r="R135" s="23"/>
      <c r="T135" s="62"/>
      <c r="U135" s="36"/>
      <c r="V135" s="36"/>
      <c r="W135" s="110">
        <f>$W$136+$W$830+$W$1364</f>
        <v>3083.322519</v>
      </c>
      <c r="X135" s="36"/>
      <c r="Y135" s="110">
        <f>$Y$136+$Y$830+$Y$1364</f>
        <v>186.1503446821232</v>
      </c>
      <c r="Z135" s="36"/>
      <c r="AA135" s="111">
        <f>$AA$136+$AA$830+$AA$1364</f>
        <v>63.013159</v>
      </c>
      <c r="AT135" s="6" t="s">
        <v>134</v>
      </c>
      <c r="AU135" s="6" t="s">
        <v>165</v>
      </c>
      <c r="BK135" s="112">
        <f>$BK$136+$BK$830+$BK$1364</f>
        <v>0</v>
      </c>
    </row>
    <row r="136" spans="2:63" s="113" customFormat="1" ht="37.5" customHeight="1">
      <c r="B136" s="114"/>
      <c r="D136" s="115" t="s">
        <v>166</v>
      </c>
      <c r="N136" s="199">
        <f>$BK$136</f>
        <v>0</v>
      </c>
      <c r="O136" s="202"/>
      <c r="P136" s="202"/>
      <c r="Q136" s="202"/>
      <c r="R136" s="117"/>
      <c r="T136" s="118"/>
      <c r="W136" s="119">
        <f>$W$137+$W$166+$W$171+$W$302+$W$425+$W$747</f>
        <v>1988.698882</v>
      </c>
      <c r="Y136" s="119">
        <f>$Y$137+$Y$166+$Y$171+$Y$302+$Y$425+$Y$747</f>
        <v>168.72798751015122</v>
      </c>
      <c r="AA136" s="120">
        <f>$AA$137+$AA$166+$AA$171+$AA$302+$AA$425+$AA$747</f>
        <v>54.097879000000006</v>
      </c>
      <c r="AR136" s="116" t="s">
        <v>78</v>
      </c>
      <c r="AT136" s="116" t="s">
        <v>134</v>
      </c>
      <c r="AU136" s="116" t="s">
        <v>135</v>
      </c>
      <c r="AY136" s="116" t="s">
        <v>213</v>
      </c>
      <c r="BK136" s="121">
        <f>$BK$137+$BK$166+$BK$171+$BK$302+$BK$425+$BK$747</f>
        <v>0</v>
      </c>
    </row>
    <row r="137" spans="2:63" s="113" customFormat="1" ht="21" customHeight="1">
      <c r="B137" s="114"/>
      <c r="D137" s="122" t="s">
        <v>167</v>
      </c>
      <c r="N137" s="201">
        <f>$BK$137</f>
        <v>0</v>
      </c>
      <c r="O137" s="202"/>
      <c r="P137" s="202"/>
      <c r="Q137" s="202"/>
      <c r="R137" s="117"/>
      <c r="T137" s="118"/>
      <c r="W137" s="119">
        <f>SUM($W$138:$W$165)</f>
        <v>1.8306</v>
      </c>
      <c r="Y137" s="119">
        <f>SUM($Y$138:$Y$165)</f>
        <v>0</v>
      </c>
      <c r="AA137" s="120">
        <f>SUM($AA$138:$AA$165)</f>
        <v>0</v>
      </c>
      <c r="AR137" s="116" t="s">
        <v>78</v>
      </c>
      <c r="AT137" s="116" t="s">
        <v>134</v>
      </c>
      <c r="AU137" s="116" t="s">
        <v>78</v>
      </c>
      <c r="AY137" s="116" t="s">
        <v>213</v>
      </c>
      <c r="BK137" s="121">
        <f>SUM($BK$138:$BK$165)</f>
        <v>0</v>
      </c>
    </row>
    <row r="138" spans="2:64" s="6" customFormat="1" ht="39" customHeight="1">
      <c r="B138" s="22"/>
      <c r="C138" s="123" t="s">
        <v>78</v>
      </c>
      <c r="D138" s="123" t="s">
        <v>214</v>
      </c>
      <c r="E138" s="124" t="s">
        <v>215</v>
      </c>
      <c r="F138" s="210" t="s">
        <v>216</v>
      </c>
      <c r="G138" s="211"/>
      <c r="H138" s="211"/>
      <c r="I138" s="211"/>
      <c r="J138" s="125" t="s">
        <v>217</v>
      </c>
      <c r="K138" s="126">
        <v>0.324</v>
      </c>
      <c r="L138" s="212">
        <v>0</v>
      </c>
      <c r="M138" s="211"/>
      <c r="N138" s="213">
        <f>ROUND($L$138*$K$138,2)</f>
        <v>0</v>
      </c>
      <c r="O138" s="211"/>
      <c r="P138" s="211"/>
      <c r="Q138" s="211"/>
      <c r="R138" s="23"/>
      <c r="T138" s="127"/>
      <c r="U138" s="128" t="s">
        <v>102</v>
      </c>
      <c r="V138" s="129">
        <v>4.967</v>
      </c>
      <c r="W138" s="129">
        <f>$V$138*$K$138</f>
        <v>1.609308</v>
      </c>
      <c r="X138" s="129">
        <v>0</v>
      </c>
      <c r="Y138" s="129">
        <f>$X$138*$K$138</f>
        <v>0</v>
      </c>
      <c r="Z138" s="129">
        <v>0</v>
      </c>
      <c r="AA138" s="130">
        <f>$Z$138*$K$138</f>
        <v>0</v>
      </c>
      <c r="AR138" s="6" t="s">
        <v>218</v>
      </c>
      <c r="AT138" s="6" t="s">
        <v>214</v>
      </c>
      <c r="AU138" s="6" t="s">
        <v>191</v>
      </c>
      <c r="AY138" s="6" t="s">
        <v>213</v>
      </c>
      <c r="BE138" s="80">
        <f>IF($U$138="základní",$N$138,0)</f>
        <v>0</v>
      </c>
      <c r="BF138" s="80">
        <f>IF($U$138="snížená",$N$138,0)</f>
        <v>0</v>
      </c>
      <c r="BG138" s="80">
        <f>IF($U$138="zákl. přenesená",$N$138,0)</f>
        <v>0</v>
      </c>
      <c r="BH138" s="80">
        <f>IF($U$138="sníž. přenesená",$N$138,0)</f>
        <v>0</v>
      </c>
      <c r="BI138" s="80">
        <f>IF($U$138="nulová",$N$138,0)</f>
        <v>0</v>
      </c>
      <c r="BJ138" s="6" t="s">
        <v>191</v>
      </c>
      <c r="BK138" s="80">
        <f>ROUND($L$138*$K$138,2)</f>
        <v>0</v>
      </c>
      <c r="BL138" s="6" t="s">
        <v>218</v>
      </c>
    </row>
    <row r="139" spans="2:51" s="6" customFormat="1" ht="15.75" customHeight="1">
      <c r="B139" s="131"/>
      <c r="E139" s="132"/>
      <c r="F139" s="208" t="s">
        <v>219</v>
      </c>
      <c r="G139" s="209"/>
      <c r="H139" s="209"/>
      <c r="I139" s="209"/>
      <c r="K139" s="132"/>
      <c r="N139" s="132"/>
      <c r="R139" s="133"/>
      <c r="T139" s="134"/>
      <c r="AA139" s="135"/>
      <c r="AT139" s="132" t="s">
        <v>220</v>
      </c>
      <c r="AU139" s="132" t="s">
        <v>191</v>
      </c>
      <c r="AV139" s="136" t="s">
        <v>78</v>
      </c>
      <c r="AW139" s="136" t="s">
        <v>165</v>
      </c>
      <c r="AX139" s="136" t="s">
        <v>135</v>
      </c>
      <c r="AY139" s="132" t="s">
        <v>213</v>
      </c>
    </row>
    <row r="140" spans="2:51" s="6" customFormat="1" ht="15.75" customHeight="1">
      <c r="B140" s="137"/>
      <c r="E140" s="138"/>
      <c r="F140" s="203" t="s">
        <v>221</v>
      </c>
      <c r="G140" s="204"/>
      <c r="H140" s="204"/>
      <c r="I140" s="204"/>
      <c r="K140" s="139">
        <v>0.324</v>
      </c>
      <c r="N140" s="138"/>
      <c r="R140" s="140"/>
      <c r="T140" s="141"/>
      <c r="AA140" s="142"/>
      <c r="AT140" s="138" t="s">
        <v>220</v>
      </c>
      <c r="AU140" s="138" t="s">
        <v>191</v>
      </c>
      <c r="AV140" s="143" t="s">
        <v>191</v>
      </c>
      <c r="AW140" s="143" t="s">
        <v>165</v>
      </c>
      <c r="AX140" s="143" t="s">
        <v>135</v>
      </c>
      <c r="AY140" s="138" t="s">
        <v>213</v>
      </c>
    </row>
    <row r="141" spans="2:51" s="6" customFormat="1" ht="15.75" customHeight="1">
      <c r="B141" s="144"/>
      <c r="E141" s="145"/>
      <c r="F141" s="205" t="s">
        <v>222</v>
      </c>
      <c r="G141" s="206"/>
      <c r="H141" s="206"/>
      <c r="I141" s="206"/>
      <c r="K141" s="146">
        <v>0.324</v>
      </c>
      <c r="N141" s="145"/>
      <c r="R141" s="147"/>
      <c r="T141" s="148"/>
      <c r="AA141" s="149"/>
      <c r="AT141" s="145" t="s">
        <v>220</v>
      </c>
      <c r="AU141" s="145" t="s">
        <v>191</v>
      </c>
      <c r="AV141" s="150" t="s">
        <v>218</v>
      </c>
      <c r="AW141" s="150" t="s">
        <v>165</v>
      </c>
      <c r="AX141" s="150" t="s">
        <v>78</v>
      </c>
      <c r="AY141" s="145" t="s">
        <v>213</v>
      </c>
    </row>
    <row r="142" spans="2:64" s="6" customFormat="1" ht="27" customHeight="1">
      <c r="B142" s="22"/>
      <c r="C142" s="123" t="s">
        <v>191</v>
      </c>
      <c r="D142" s="123" t="s">
        <v>214</v>
      </c>
      <c r="E142" s="124" t="s">
        <v>223</v>
      </c>
      <c r="F142" s="210" t="s">
        <v>224</v>
      </c>
      <c r="G142" s="211"/>
      <c r="H142" s="211"/>
      <c r="I142" s="211"/>
      <c r="J142" s="125" t="s">
        <v>217</v>
      </c>
      <c r="K142" s="126">
        <v>0.324</v>
      </c>
      <c r="L142" s="212">
        <v>0</v>
      </c>
      <c r="M142" s="211"/>
      <c r="N142" s="213">
        <f>ROUND($L$142*$K$142,2)</f>
        <v>0</v>
      </c>
      <c r="O142" s="211"/>
      <c r="P142" s="211"/>
      <c r="Q142" s="211"/>
      <c r="R142" s="23"/>
      <c r="T142" s="127"/>
      <c r="U142" s="128" t="s">
        <v>102</v>
      </c>
      <c r="V142" s="129">
        <v>0.087</v>
      </c>
      <c r="W142" s="129">
        <f>$V$142*$K$142</f>
        <v>0.028187999999999998</v>
      </c>
      <c r="X142" s="129">
        <v>0</v>
      </c>
      <c r="Y142" s="129">
        <f>$X$142*$K$142</f>
        <v>0</v>
      </c>
      <c r="Z142" s="129">
        <v>0</v>
      </c>
      <c r="AA142" s="130">
        <f>$Z$142*$K$142</f>
        <v>0</v>
      </c>
      <c r="AR142" s="6" t="s">
        <v>218</v>
      </c>
      <c r="AT142" s="6" t="s">
        <v>214</v>
      </c>
      <c r="AU142" s="6" t="s">
        <v>191</v>
      </c>
      <c r="AY142" s="6" t="s">
        <v>213</v>
      </c>
      <c r="BE142" s="80">
        <f>IF($U$142="základní",$N$142,0)</f>
        <v>0</v>
      </c>
      <c r="BF142" s="80">
        <f>IF($U$142="snížená",$N$142,0)</f>
        <v>0</v>
      </c>
      <c r="BG142" s="80">
        <f>IF($U$142="zákl. přenesená",$N$142,0)</f>
        <v>0</v>
      </c>
      <c r="BH142" s="80">
        <f>IF($U$142="sníž. přenesená",$N$142,0)</f>
        <v>0</v>
      </c>
      <c r="BI142" s="80">
        <f>IF($U$142="nulová",$N$142,0)</f>
        <v>0</v>
      </c>
      <c r="BJ142" s="6" t="s">
        <v>191</v>
      </c>
      <c r="BK142" s="80">
        <f>ROUND($L$142*$K$142,2)</f>
        <v>0</v>
      </c>
      <c r="BL142" s="6" t="s">
        <v>218</v>
      </c>
    </row>
    <row r="143" spans="2:51" s="6" customFormat="1" ht="15.75" customHeight="1">
      <c r="B143" s="131"/>
      <c r="E143" s="132"/>
      <c r="F143" s="208" t="s">
        <v>219</v>
      </c>
      <c r="G143" s="209"/>
      <c r="H143" s="209"/>
      <c r="I143" s="209"/>
      <c r="K143" s="132"/>
      <c r="N143" s="132"/>
      <c r="R143" s="133"/>
      <c r="T143" s="134"/>
      <c r="AA143" s="135"/>
      <c r="AT143" s="132" t="s">
        <v>220</v>
      </c>
      <c r="AU143" s="132" t="s">
        <v>191</v>
      </c>
      <c r="AV143" s="136" t="s">
        <v>78</v>
      </c>
      <c r="AW143" s="136" t="s">
        <v>165</v>
      </c>
      <c r="AX143" s="136" t="s">
        <v>135</v>
      </c>
      <c r="AY143" s="132" t="s">
        <v>213</v>
      </c>
    </row>
    <row r="144" spans="2:51" s="6" customFormat="1" ht="15.75" customHeight="1">
      <c r="B144" s="137"/>
      <c r="E144" s="138"/>
      <c r="F144" s="203" t="s">
        <v>221</v>
      </c>
      <c r="G144" s="204"/>
      <c r="H144" s="204"/>
      <c r="I144" s="204"/>
      <c r="K144" s="139">
        <v>0.324</v>
      </c>
      <c r="N144" s="138"/>
      <c r="R144" s="140"/>
      <c r="T144" s="141"/>
      <c r="AA144" s="142"/>
      <c r="AT144" s="138" t="s">
        <v>220</v>
      </c>
      <c r="AU144" s="138" t="s">
        <v>191</v>
      </c>
      <c r="AV144" s="143" t="s">
        <v>191</v>
      </c>
      <c r="AW144" s="143" t="s">
        <v>165</v>
      </c>
      <c r="AX144" s="143" t="s">
        <v>135</v>
      </c>
      <c r="AY144" s="138" t="s">
        <v>213</v>
      </c>
    </row>
    <row r="145" spans="2:51" s="6" customFormat="1" ht="15.75" customHeight="1">
      <c r="B145" s="144"/>
      <c r="E145" s="145"/>
      <c r="F145" s="205" t="s">
        <v>222</v>
      </c>
      <c r="G145" s="206"/>
      <c r="H145" s="206"/>
      <c r="I145" s="206"/>
      <c r="K145" s="146">
        <v>0.324</v>
      </c>
      <c r="N145" s="145"/>
      <c r="R145" s="147"/>
      <c r="T145" s="148"/>
      <c r="AA145" s="149"/>
      <c r="AT145" s="145" t="s">
        <v>220</v>
      </c>
      <c r="AU145" s="145" t="s">
        <v>191</v>
      </c>
      <c r="AV145" s="150" t="s">
        <v>218</v>
      </c>
      <c r="AW145" s="150" t="s">
        <v>165</v>
      </c>
      <c r="AX145" s="150" t="s">
        <v>78</v>
      </c>
      <c r="AY145" s="145" t="s">
        <v>213</v>
      </c>
    </row>
    <row r="146" spans="2:64" s="6" customFormat="1" ht="27" customHeight="1">
      <c r="B146" s="22"/>
      <c r="C146" s="123" t="s">
        <v>225</v>
      </c>
      <c r="D146" s="123" t="s">
        <v>214</v>
      </c>
      <c r="E146" s="124" t="s">
        <v>226</v>
      </c>
      <c r="F146" s="210" t="s">
        <v>227</v>
      </c>
      <c r="G146" s="211"/>
      <c r="H146" s="211"/>
      <c r="I146" s="211"/>
      <c r="J146" s="125" t="s">
        <v>217</v>
      </c>
      <c r="K146" s="126">
        <v>0.324</v>
      </c>
      <c r="L146" s="212">
        <v>0</v>
      </c>
      <c r="M146" s="211"/>
      <c r="N146" s="213">
        <f>ROUND($L$146*$K$146,2)</f>
        <v>0</v>
      </c>
      <c r="O146" s="211"/>
      <c r="P146" s="211"/>
      <c r="Q146" s="211"/>
      <c r="R146" s="23"/>
      <c r="T146" s="127"/>
      <c r="U146" s="128" t="s">
        <v>102</v>
      </c>
      <c r="V146" s="129">
        <v>0.083</v>
      </c>
      <c r="W146" s="129">
        <f>$V$146*$K$146</f>
        <v>0.026892000000000003</v>
      </c>
      <c r="X146" s="129">
        <v>0</v>
      </c>
      <c r="Y146" s="129">
        <f>$X$146*$K$146</f>
        <v>0</v>
      </c>
      <c r="Z146" s="129">
        <v>0</v>
      </c>
      <c r="AA146" s="130">
        <f>$Z$146*$K$146</f>
        <v>0</v>
      </c>
      <c r="AR146" s="6" t="s">
        <v>218</v>
      </c>
      <c r="AT146" s="6" t="s">
        <v>214</v>
      </c>
      <c r="AU146" s="6" t="s">
        <v>191</v>
      </c>
      <c r="AY146" s="6" t="s">
        <v>213</v>
      </c>
      <c r="BE146" s="80">
        <f>IF($U$146="základní",$N$146,0)</f>
        <v>0</v>
      </c>
      <c r="BF146" s="80">
        <f>IF($U$146="snížená",$N$146,0)</f>
        <v>0</v>
      </c>
      <c r="BG146" s="80">
        <f>IF($U$146="zákl. přenesená",$N$146,0)</f>
        <v>0</v>
      </c>
      <c r="BH146" s="80">
        <f>IF($U$146="sníž. přenesená",$N$146,0)</f>
        <v>0</v>
      </c>
      <c r="BI146" s="80">
        <f>IF($U$146="nulová",$N$146,0)</f>
        <v>0</v>
      </c>
      <c r="BJ146" s="6" t="s">
        <v>191</v>
      </c>
      <c r="BK146" s="80">
        <f>ROUND($L$146*$K$146,2)</f>
        <v>0</v>
      </c>
      <c r="BL146" s="6" t="s">
        <v>218</v>
      </c>
    </row>
    <row r="147" spans="2:51" s="6" customFormat="1" ht="15.75" customHeight="1">
      <c r="B147" s="131"/>
      <c r="E147" s="132"/>
      <c r="F147" s="208" t="s">
        <v>219</v>
      </c>
      <c r="G147" s="209"/>
      <c r="H147" s="209"/>
      <c r="I147" s="209"/>
      <c r="K147" s="132"/>
      <c r="N147" s="132"/>
      <c r="R147" s="133"/>
      <c r="T147" s="134"/>
      <c r="AA147" s="135"/>
      <c r="AT147" s="132" t="s">
        <v>220</v>
      </c>
      <c r="AU147" s="132" t="s">
        <v>191</v>
      </c>
      <c r="AV147" s="136" t="s">
        <v>78</v>
      </c>
      <c r="AW147" s="136" t="s">
        <v>165</v>
      </c>
      <c r="AX147" s="136" t="s">
        <v>135</v>
      </c>
      <c r="AY147" s="132" t="s">
        <v>213</v>
      </c>
    </row>
    <row r="148" spans="2:51" s="6" customFormat="1" ht="15.75" customHeight="1">
      <c r="B148" s="137"/>
      <c r="E148" s="138"/>
      <c r="F148" s="203" t="s">
        <v>221</v>
      </c>
      <c r="G148" s="204"/>
      <c r="H148" s="204"/>
      <c r="I148" s="204"/>
      <c r="K148" s="139">
        <v>0.324</v>
      </c>
      <c r="N148" s="138"/>
      <c r="R148" s="140"/>
      <c r="T148" s="141"/>
      <c r="AA148" s="142"/>
      <c r="AT148" s="138" t="s">
        <v>220</v>
      </c>
      <c r="AU148" s="138" t="s">
        <v>191</v>
      </c>
      <c r="AV148" s="143" t="s">
        <v>191</v>
      </c>
      <c r="AW148" s="143" t="s">
        <v>165</v>
      </c>
      <c r="AX148" s="143" t="s">
        <v>135</v>
      </c>
      <c r="AY148" s="138" t="s">
        <v>213</v>
      </c>
    </row>
    <row r="149" spans="2:51" s="6" customFormat="1" ht="15.75" customHeight="1">
      <c r="B149" s="144"/>
      <c r="E149" s="145"/>
      <c r="F149" s="205" t="s">
        <v>222</v>
      </c>
      <c r="G149" s="206"/>
      <c r="H149" s="206"/>
      <c r="I149" s="206"/>
      <c r="K149" s="146">
        <v>0.324</v>
      </c>
      <c r="N149" s="145"/>
      <c r="R149" s="147"/>
      <c r="T149" s="148"/>
      <c r="AA149" s="149"/>
      <c r="AT149" s="145" t="s">
        <v>220</v>
      </c>
      <c r="AU149" s="145" t="s">
        <v>191</v>
      </c>
      <c r="AV149" s="150" t="s">
        <v>218</v>
      </c>
      <c r="AW149" s="150" t="s">
        <v>165</v>
      </c>
      <c r="AX149" s="150" t="s">
        <v>78</v>
      </c>
      <c r="AY149" s="145" t="s">
        <v>213</v>
      </c>
    </row>
    <row r="150" spans="2:64" s="6" customFormat="1" ht="39" customHeight="1">
      <c r="B150" s="22"/>
      <c r="C150" s="123" t="s">
        <v>218</v>
      </c>
      <c r="D150" s="123" t="s">
        <v>214</v>
      </c>
      <c r="E150" s="124" t="s">
        <v>228</v>
      </c>
      <c r="F150" s="210" t="s">
        <v>229</v>
      </c>
      <c r="G150" s="211"/>
      <c r="H150" s="211"/>
      <c r="I150" s="211"/>
      <c r="J150" s="125" t="s">
        <v>217</v>
      </c>
      <c r="K150" s="126">
        <v>1.62</v>
      </c>
      <c r="L150" s="212">
        <v>0</v>
      </c>
      <c r="M150" s="211"/>
      <c r="N150" s="213">
        <f>ROUND($L$150*$K$150,2)</f>
        <v>0</v>
      </c>
      <c r="O150" s="211"/>
      <c r="P150" s="211"/>
      <c r="Q150" s="211"/>
      <c r="R150" s="23"/>
      <c r="T150" s="127"/>
      <c r="U150" s="128" t="s">
        <v>102</v>
      </c>
      <c r="V150" s="129">
        <v>0.004</v>
      </c>
      <c r="W150" s="129">
        <f>$V$150*$K$150</f>
        <v>0.0064800000000000005</v>
      </c>
      <c r="X150" s="129">
        <v>0</v>
      </c>
      <c r="Y150" s="129">
        <f>$X$150*$K$150</f>
        <v>0</v>
      </c>
      <c r="Z150" s="129">
        <v>0</v>
      </c>
      <c r="AA150" s="130">
        <f>$Z$150*$K$150</f>
        <v>0</v>
      </c>
      <c r="AR150" s="6" t="s">
        <v>218</v>
      </c>
      <c r="AT150" s="6" t="s">
        <v>214</v>
      </c>
      <c r="AU150" s="6" t="s">
        <v>191</v>
      </c>
      <c r="AY150" s="6" t="s">
        <v>213</v>
      </c>
      <c r="BE150" s="80">
        <f>IF($U$150="základní",$N$150,0)</f>
        <v>0</v>
      </c>
      <c r="BF150" s="80">
        <f>IF($U$150="snížená",$N$150,0)</f>
        <v>0</v>
      </c>
      <c r="BG150" s="80">
        <f>IF($U$150="zákl. přenesená",$N$150,0)</f>
        <v>0</v>
      </c>
      <c r="BH150" s="80">
        <f>IF($U$150="sníž. přenesená",$N$150,0)</f>
        <v>0</v>
      </c>
      <c r="BI150" s="80">
        <f>IF($U$150="nulová",$N$150,0)</f>
        <v>0</v>
      </c>
      <c r="BJ150" s="6" t="s">
        <v>191</v>
      </c>
      <c r="BK150" s="80">
        <f>ROUND($L$150*$K$150,2)</f>
        <v>0</v>
      </c>
      <c r="BL150" s="6" t="s">
        <v>218</v>
      </c>
    </row>
    <row r="151" spans="2:51" s="6" customFormat="1" ht="15.75" customHeight="1">
      <c r="B151" s="131"/>
      <c r="E151" s="132"/>
      <c r="F151" s="208" t="s">
        <v>219</v>
      </c>
      <c r="G151" s="209"/>
      <c r="H151" s="209"/>
      <c r="I151" s="209"/>
      <c r="K151" s="132"/>
      <c r="N151" s="132"/>
      <c r="R151" s="133"/>
      <c r="T151" s="134"/>
      <c r="AA151" s="135"/>
      <c r="AT151" s="132" t="s">
        <v>220</v>
      </c>
      <c r="AU151" s="132" t="s">
        <v>191</v>
      </c>
      <c r="AV151" s="136" t="s">
        <v>78</v>
      </c>
      <c r="AW151" s="136" t="s">
        <v>165</v>
      </c>
      <c r="AX151" s="136" t="s">
        <v>135</v>
      </c>
      <c r="AY151" s="132" t="s">
        <v>213</v>
      </c>
    </row>
    <row r="152" spans="2:51" s="6" customFormat="1" ht="15.75" customHeight="1">
      <c r="B152" s="137"/>
      <c r="E152" s="138"/>
      <c r="F152" s="203" t="s">
        <v>221</v>
      </c>
      <c r="G152" s="204"/>
      <c r="H152" s="204"/>
      <c r="I152" s="204"/>
      <c r="K152" s="139">
        <v>0.324</v>
      </c>
      <c r="N152" s="138"/>
      <c r="R152" s="140"/>
      <c r="T152" s="141"/>
      <c r="AA152" s="142"/>
      <c r="AT152" s="138" t="s">
        <v>220</v>
      </c>
      <c r="AU152" s="138" t="s">
        <v>191</v>
      </c>
      <c r="AV152" s="143" t="s">
        <v>191</v>
      </c>
      <c r="AW152" s="143" t="s">
        <v>165</v>
      </c>
      <c r="AX152" s="143" t="s">
        <v>135</v>
      </c>
      <c r="AY152" s="138" t="s">
        <v>213</v>
      </c>
    </row>
    <row r="153" spans="2:51" s="6" customFormat="1" ht="15.75" customHeight="1">
      <c r="B153" s="144"/>
      <c r="E153" s="145"/>
      <c r="F153" s="205" t="s">
        <v>222</v>
      </c>
      <c r="G153" s="206"/>
      <c r="H153" s="206"/>
      <c r="I153" s="206"/>
      <c r="K153" s="146">
        <v>0.324</v>
      </c>
      <c r="N153" s="145"/>
      <c r="R153" s="147"/>
      <c r="T153" s="148"/>
      <c r="AA153" s="149"/>
      <c r="AT153" s="145" t="s">
        <v>220</v>
      </c>
      <c r="AU153" s="145" t="s">
        <v>191</v>
      </c>
      <c r="AV153" s="150" t="s">
        <v>218</v>
      </c>
      <c r="AW153" s="150" t="s">
        <v>165</v>
      </c>
      <c r="AX153" s="150" t="s">
        <v>78</v>
      </c>
      <c r="AY153" s="145" t="s">
        <v>213</v>
      </c>
    </row>
    <row r="154" spans="2:64" s="6" customFormat="1" ht="15.75" customHeight="1">
      <c r="B154" s="22"/>
      <c r="C154" s="123" t="s">
        <v>230</v>
      </c>
      <c r="D154" s="123" t="s">
        <v>214</v>
      </c>
      <c r="E154" s="124" t="s">
        <v>231</v>
      </c>
      <c r="F154" s="210" t="s">
        <v>232</v>
      </c>
      <c r="G154" s="211"/>
      <c r="H154" s="211"/>
      <c r="I154" s="211"/>
      <c r="J154" s="125" t="s">
        <v>217</v>
      </c>
      <c r="K154" s="126">
        <v>0.324</v>
      </c>
      <c r="L154" s="212">
        <v>0</v>
      </c>
      <c r="M154" s="211"/>
      <c r="N154" s="213">
        <f>ROUND($L$154*$K$154,2)</f>
        <v>0</v>
      </c>
      <c r="O154" s="211"/>
      <c r="P154" s="211"/>
      <c r="Q154" s="211"/>
      <c r="R154" s="23"/>
      <c r="T154" s="127"/>
      <c r="U154" s="128" t="s">
        <v>102</v>
      </c>
      <c r="V154" s="129">
        <v>0.484</v>
      </c>
      <c r="W154" s="129">
        <f>$V$154*$K$154</f>
        <v>0.156816</v>
      </c>
      <c r="X154" s="129">
        <v>0</v>
      </c>
      <c r="Y154" s="129">
        <f>$X$154*$K$154</f>
        <v>0</v>
      </c>
      <c r="Z154" s="129">
        <v>0</v>
      </c>
      <c r="AA154" s="130">
        <f>$Z$154*$K$154</f>
        <v>0</v>
      </c>
      <c r="AR154" s="6" t="s">
        <v>218</v>
      </c>
      <c r="AT154" s="6" t="s">
        <v>214</v>
      </c>
      <c r="AU154" s="6" t="s">
        <v>191</v>
      </c>
      <c r="AY154" s="6" t="s">
        <v>213</v>
      </c>
      <c r="BE154" s="80">
        <f>IF($U$154="základní",$N$154,0)</f>
        <v>0</v>
      </c>
      <c r="BF154" s="80">
        <f>IF($U$154="snížená",$N$154,0)</f>
        <v>0</v>
      </c>
      <c r="BG154" s="80">
        <f>IF($U$154="zákl. přenesená",$N$154,0)</f>
        <v>0</v>
      </c>
      <c r="BH154" s="80">
        <f>IF($U$154="sníž. přenesená",$N$154,0)</f>
        <v>0</v>
      </c>
      <c r="BI154" s="80">
        <f>IF($U$154="nulová",$N$154,0)</f>
        <v>0</v>
      </c>
      <c r="BJ154" s="6" t="s">
        <v>191</v>
      </c>
      <c r="BK154" s="80">
        <f>ROUND($L$154*$K$154,2)</f>
        <v>0</v>
      </c>
      <c r="BL154" s="6" t="s">
        <v>218</v>
      </c>
    </row>
    <row r="155" spans="2:51" s="6" customFormat="1" ht="15.75" customHeight="1">
      <c r="B155" s="131"/>
      <c r="E155" s="132"/>
      <c r="F155" s="208" t="s">
        <v>219</v>
      </c>
      <c r="G155" s="209"/>
      <c r="H155" s="209"/>
      <c r="I155" s="209"/>
      <c r="K155" s="132"/>
      <c r="N155" s="132"/>
      <c r="R155" s="133"/>
      <c r="T155" s="134"/>
      <c r="AA155" s="135"/>
      <c r="AT155" s="132" t="s">
        <v>220</v>
      </c>
      <c r="AU155" s="132" t="s">
        <v>191</v>
      </c>
      <c r="AV155" s="136" t="s">
        <v>78</v>
      </c>
      <c r="AW155" s="136" t="s">
        <v>165</v>
      </c>
      <c r="AX155" s="136" t="s">
        <v>135</v>
      </c>
      <c r="AY155" s="132" t="s">
        <v>213</v>
      </c>
    </row>
    <row r="156" spans="2:51" s="6" customFormat="1" ht="15.75" customHeight="1">
      <c r="B156" s="137"/>
      <c r="E156" s="138"/>
      <c r="F156" s="203" t="s">
        <v>221</v>
      </c>
      <c r="G156" s="204"/>
      <c r="H156" s="204"/>
      <c r="I156" s="204"/>
      <c r="K156" s="139">
        <v>0.324</v>
      </c>
      <c r="N156" s="138"/>
      <c r="R156" s="140"/>
      <c r="T156" s="141"/>
      <c r="AA156" s="142"/>
      <c r="AT156" s="138" t="s">
        <v>220</v>
      </c>
      <c r="AU156" s="138" t="s">
        <v>191</v>
      </c>
      <c r="AV156" s="143" t="s">
        <v>191</v>
      </c>
      <c r="AW156" s="143" t="s">
        <v>165</v>
      </c>
      <c r="AX156" s="143" t="s">
        <v>135</v>
      </c>
      <c r="AY156" s="138" t="s">
        <v>213</v>
      </c>
    </row>
    <row r="157" spans="2:51" s="6" customFormat="1" ht="15.75" customHeight="1">
      <c r="B157" s="144"/>
      <c r="E157" s="145"/>
      <c r="F157" s="205" t="s">
        <v>222</v>
      </c>
      <c r="G157" s="206"/>
      <c r="H157" s="206"/>
      <c r="I157" s="206"/>
      <c r="K157" s="146">
        <v>0.324</v>
      </c>
      <c r="N157" s="145"/>
      <c r="R157" s="147"/>
      <c r="T157" s="148"/>
      <c r="AA157" s="149"/>
      <c r="AT157" s="145" t="s">
        <v>220</v>
      </c>
      <c r="AU157" s="145" t="s">
        <v>191</v>
      </c>
      <c r="AV157" s="150" t="s">
        <v>218</v>
      </c>
      <c r="AW157" s="150" t="s">
        <v>165</v>
      </c>
      <c r="AX157" s="150" t="s">
        <v>78</v>
      </c>
      <c r="AY157" s="145" t="s">
        <v>213</v>
      </c>
    </row>
    <row r="158" spans="2:64" s="6" customFormat="1" ht="15.75" customHeight="1">
      <c r="B158" s="22"/>
      <c r="C158" s="123" t="s">
        <v>233</v>
      </c>
      <c r="D158" s="123" t="s">
        <v>214</v>
      </c>
      <c r="E158" s="124" t="s">
        <v>234</v>
      </c>
      <c r="F158" s="210" t="s">
        <v>235</v>
      </c>
      <c r="G158" s="211"/>
      <c r="H158" s="211"/>
      <c r="I158" s="211"/>
      <c r="J158" s="125" t="s">
        <v>217</v>
      </c>
      <c r="K158" s="126">
        <v>0.324</v>
      </c>
      <c r="L158" s="212">
        <v>0</v>
      </c>
      <c r="M158" s="211"/>
      <c r="N158" s="213">
        <f>ROUND($L$158*$K$158,2)</f>
        <v>0</v>
      </c>
      <c r="O158" s="211"/>
      <c r="P158" s="211"/>
      <c r="Q158" s="211"/>
      <c r="R158" s="23"/>
      <c r="T158" s="127"/>
      <c r="U158" s="128" t="s">
        <v>102</v>
      </c>
      <c r="V158" s="129">
        <v>0.009</v>
      </c>
      <c r="W158" s="129">
        <f>$V$158*$K$158</f>
        <v>0.0029159999999999998</v>
      </c>
      <c r="X158" s="129">
        <v>0</v>
      </c>
      <c r="Y158" s="129">
        <f>$X$158*$K$158</f>
        <v>0</v>
      </c>
      <c r="Z158" s="129">
        <v>0</v>
      </c>
      <c r="AA158" s="130">
        <f>$Z$158*$K$158</f>
        <v>0</v>
      </c>
      <c r="AR158" s="6" t="s">
        <v>218</v>
      </c>
      <c r="AT158" s="6" t="s">
        <v>214</v>
      </c>
      <c r="AU158" s="6" t="s">
        <v>191</v>
      </c>
      <c r="AY158" s="6" t="s">
        <v>213</v>
      </c>
      <c r="BE158" s="80">
        <f>IF($U$158="základní",$N$158,0)</f>
        <v>0</v>
      </c>
      <c r="BF158" s="80">
        <f>IF($U$158="snížená",$N$158,0)</f>
        <v>0</v>
      </c>
      <c r="BG158" s="80">
        <f>IF($U$158="zákl. přenesená",$N$158,0)</f>
        <v>0</v>
      </c>
      <c r="BH158" s="80">
        <f>IF($U$158="sníž. přenesená",$N$158,0)</f>
        <v>0</v>
      </c>
      <c r="BI158" s="80">
        <f>IF($U$158="nulová",$N$158,0)</f>
        <v>0</v>
      </c>
      <c r="BJ158" s="6" t="s">
        <v>191</v>
      </c>
      <c r="BK158" s="80">
        <f>ROUND($L$158*$K$158,2)</f>
        <v>0</v>
      </c>
      <c r="BL158" s="6" t="s">
        <v>218</v>
      </c>
    </row>
    <row r="159" spans="2:51" s="6" customFormat="1" ht="15.75" customHeight="1">
      <c r="B159" s="131"/>
      <c r="E159" s="132"/>
      <c r="F159" s="208" t="s">
        <v>219</v>
      </c>
      <c r="G159" s="209"/>
      <c r="H159" s="209"/>
      <c r="I159" s="209"/>
      <c r="K159" s="132"/>
      <c r="N159" s="132"/>
      <c r="R159" s="133"/>
      <c r="T159" s="134"/>
      <c r="AA159" s="135"/>
      <c r="AT159" s="132" t="s">
        <v>220</v>
      </c>
      <c r="AU159" s="132" t="s">
        <v>191</v>
      </c>
      <c r="AV159" s="136" t="s">
        <v>78</v>
      </c>
      <c r="AW159" s="136" t="s">
        <v>165</v>
      </c>
      <c r="AX159" s="136" t="s">
        <v>135</v>
      </c>
      <c r="AY159" s="132" t="s">
        <v>213</v>
      </c>
    </row>
    <row r="160" spans="2:51" s="6" customFormat="1" ht="15.75" customHeight="1">
      <c r="B160" s="137"/>
      <c r="E160" s="138"/>
      <c r="F160" s="203" t="s">
        <v>221</v>
      </c>
      <c r="G160" s="204"/>
      <c r="H160" s="204"/>
      <c r="I160" s="204"/>
      <c r="K160" s="139">
        <v>0.324</v>
      </c>
      <c r="N160" s="138"/>
      <c r="R160" s="140"/>
      <c r="T160" s="141"/>
      <c r="AA160" s="142"/>
      <c r="AT160" s="138" t="s">
        <v>220</v>
      </c>
      <c r="AU160" s="138" t="s">
        <v>191</v>
      </c>
      <c r="AV160" s="143" t="s">
        <v>191</v>
      </c>
      <c r="AW160" s="143" t="s">
        <v>165</v>
      </c>
      <c r="AX160" s="143" t="s">
        <v>135</v>
      </c>
      <c r="AY160" s="138" t="s">
        <v>213</v>
      </c>
    </row>
    <row r="161" spans="2:51" s="6" customFormat="1" ht="15.75" customHeight="1">
      <c r="B161" s="144"/>
      <c r="E161" s="145"/>
      <c r="F161" s="205" t="s">
        <v>222</v>
      </c>
      <c r="G161" s="206"/>
      <c r="H161" s="206"/>
      <c r="I161" s="206"/>
      <c r="K161" s="146">
        <v>0.324</v>
      </c>
      <c r="N161" s="145"/>
      <c r="R161" s="147"/>
      <c r="T161" s="148"/>
      <c r="AA161" s="149"/>
      <c r="AT161" s="145" t="s">
        <v>220</v>
      </c>
      <c r="AU161" s="145" t="s">
        <v>191</v>
      </c>
      <c r="AV161" s="150" t="s">
        <v>218</v>
      </c>
      <c r="AW161" s="150" t="s">
        <v>165</v>
      </c>
      <c r="AX161" s="150" t="s">
        <v>78</v>
      </c>
      <c r="AY161" s="145" t="s">
        <v>213</v>
      </c>
    </row>
    <row r="162" spans="2:64" s="6" customFormat="1" ht="27" customHeight="1">
      <c r="B162" s="22"/>
      <c r="C162" s="123" t="s">
        <v>236</v>
      </c>
      <c r="D162" s="123" t="s">
        <v>214</v>
      </c>
      <c r="E162" s="124" t="s">
        <v>237</v>
      </c>
      <c r="F162" s="210" t="s">
        <v>238</v>
      </c>
      <c r="G162" s="211"/>
      <c r="H162" s="211"/>
      <c r="I162" s="211"/>
      <c r="J162" s="125" t="s">
        <v>239</v>
      </c>
      <c r="K162" s="126">
        <v>0.583</v>
      </c>
      <c r="L162" s="212">
        <v>0</v>
      </c>
      <c r="M162" s="211"/>
      <c r="N162" s="213">
        <f>ROUND($L$162*$K$162,2)</f>
        <v>0</v>
      </c>
      <c r="O162" s="211"/>
      <c r="P162" s="211"/>
      <c r="Q162" s="211"/>
      <c r="R162" s="23"/>
      <c r="T162" s="127"/>
      <c r="U162" s="128" t="s">
        <v>102</v>
      </c>
      <c r="V162" s="129">
        <v>0</v>
      </c>
      <c r="W162" s="129">
        <f>$V$162*$K$162</f>
        <v>0</v>
      </c>
      <c r="X162" s="129">
        <v>0</v>
      </c>
      <c r="Y162" s="129">
        <f>$X$162*$K$162</f>
        <v>0</v>
      </c>
      <c r="Z162" s="129">
        <v>0</v>
      </c>
      <c r="AA162" s="130">
        <f>$Z$162*$K$162</f>
        <v>0</v>
      </c>
      <c r="AR162" s="6" t="s">
        <v>218</v>
      </c>
      <c r="AT162" s="6" t="s">
        <v>214</v>
      </c>
      <c r="AU162" s="6" t="s">
        <v>191</v>
      </c>
      <c r="AY162" s="6" t="s">
        <v>213</v>
      </c>
      <c r="BE162" s="80">
        <f>IF($U$162="základní",$N$162,0)</f>
        <v>0</v>
      </c>
      <c r="BF162" s="80">
        <f>IF($U$162="snížená",$N$162,0)</f>
        <v>0</v>
      </c>
      <c r="BG162" s="80">
        <f>IF($U$162="zákl. přenesená",$N$162,0)</f>
        <v>0</v>
      </c>
      <c r="BH162" s="80">
        <f>IF($U$162="sníž. přenesená",$N$162,0)</f>
        <v>0</v>
      </c>
      <c r="BI162" s="80">
        <f>IF($U$162="nulová",$N$162,0)</f>
        <v>0</v>
      </c>
      <c r="BJ162" s="6" t="s">
        <v>191</v>
      </c>
      <c r="BK162" s="80">
        <f>ROUND($L$162*$K$162,2)</f>
        <v>0</v>
      </c>
      <c r="BL162" s="6" t="s">
        <v>218</v>
      </c>
    </row>
    <row r="163" spans="2:51" s="6" customFormat="1" ht="15.75" customHeight="1">
      <c r="B163" s="131"/>
      <c r="E163" s="132"/>
      <c r="F163" s="208" t="s">
        <v>219</v>
      </c>
      <c r="G163" s="209"/>
      <c r="H163" s="209"/>
      <c r="I163" s="209"/>
      <c r="K163" s="132"/>
      <c r="N163" s="132"/>
      <c r="R163" s="133"/>
      <c r="T163" s="134"/>
      <c r="AA163" s="135"/>
      <c r="AT163" s="132" t="s">
        <v>220</v>
      </c>
      <c r="AU163" s="132" t="s">
        <v>191</v>
      </c>
      <c r="AV163" s="136" t="s">
        <v>78</v>
      </c>
      <c r="AW163" s="136" t="s">
        <v>165</v>
      </c>
      <c r="AX163" s="136" t="s">
        <v>135</v>
      </c>
      <c r="AY163" s="132" t="s">
        <v>213</v>
      </c>
    </row>
    <row r="164" spans="2:51" s="6" customFormat="1" ht="15.75" customHeight="1">
      <c r="B164" s="137"/>
      <c r="E164" s="138"/>
      <c r="F164" s="203" t="s">
        <v>221</v>
      </c>
      <c r="G164" s="204"/>
      <c r="H164" s="204"/>
      <c r="I164" s="204"/>
      <c r="K164" s="139">
        <v>0.324</v>
      </c>
      <c r="N164" s="138"/>
      <c r="R164" s="140"/>
      <c r="T164" s="141"/>
      <c r="AA164" s="142"/>
      <c r="AT164" s="138" t="s">
        <v>220</v>
      </c>
      <c r="AU164" s="138" t="s">
        <v>191</v>
      </c>
      <c r="AV164" s="143" t="s">
        <v>191</v>
      </c>
      <c r="AW164" s="143" t="s">
        <v>165</v>
      </c>
      <c r="AX164" s="143" t="s">
        <v>135</v>
      </c>
      <c r="AY164" s="138" t="s">
        <v>213</v>
      </c>
    </row>
    <row r="165" spans="2:51" s="6" customFormat="1" ht="15.75" customHeight="1">
      <c r="B165" s="144"/>
      <c r="E165" s="145"/>
      <c r="F165" s="205" t="s">
        <v>222</v>
      </c>
      <c r="G165" s="206"/>
      <c r="H165" s="206"/>
      <c r="I165" s="206"/>
      <c r="K165" s="146">
        <v>0.324</v>
      </c>
      <c r="N165" s="145"/>
      <c r="R165" s="147"/>
      <c r="T165" s="148"/>
      <c r="AA165" s="149"/>
      <c r="AT165" s="145" t="s">
        <v>220</v>
      </c>
      <c r="AU165" s="145" t="s">
        <v>191</v>
      </c>
      <c r="AV165" s="150" t="s">
        <v>218</v>
      </c>
      <c r="AW165" s="150" t="s">
        <v>165</v>
      </c>
      <c r="AX165" s="150" t="s">
        <v>78</v>
      </c>
      <c r="AY165" s="145" t="s">
        <v>213</v>
      </c>
    </row>
    <row r="166" spans="2:63" s="113" customFormat="1" ht="30.75" customHeight="1">
      <c r="B166" s="114"/>
      <c r="D166" s="122" t="s">
        <v>168</v>
      </c>
      <c r="N166" s="201">
        <f>$BK$166</f>
        <v>0</v>
      </c>
      <c r="O166" s="202"/>
      <c r="P166" s="202"/>
      <c r="Q166" s="202"/>
      <c r="R166" s="117"/>
      <c r="T166" s="118"/>
      <c r="W166" s="119">
        <f>SUM($W$167:$W$170)</f>
        <v>0.189216</v>
      </c>
      <c r="Y166" s="119">
        <f>SUM($Y$167:$Y$170)</f>
        <v>0.794866674096</v>
      </c>
      <c r="AA166" s="120">
        <f>SUM($AA$167:$AA$170)</f>
        <v>0</v>
      </c>
      <c r="AR166" s="116" t="s">
        <v>78</v>
      </c>
      <c r="AT166" s="116" t="s">
        <v>134</v>
      </c>
      <c r="AU166" s="116" t="s">
        <v>78</v>
      </c>
      <c r="AY166" s="116" t="s">
        <v>213</v>
      </c>
      <c r="BK166" s="121">
        <f>SUM($BK$167:$BK$170)</f>
        <v>0</v>
      </c>
    </row>
    <row r="167" spans="2:64" s="6" customFormat="1" ht="15.75" customHeight="1">
      <c r="B167" s="22"/>
      <c r="C167" s="123" t="s">
        <v>240</v>
      </c>
      <c r="D167" s="123" t="s">
        <v>214</v>
      </c>
      <c r="E167" s="124" t="s">
        <v>241</v>
      </c>
      <c r="F167" s="210" t="s">
        <v>242</v>
      </c>
      <c r="G167" s="211"/>
      <c r="H167" s="211"/>
      <c r="I167" s="211"/>
      <c r="J167" s="125" t="s">
        <v>217</v>
      </c>
      <c r="K167" s="126">
        <v>0.324</v>
      </c>
      <c r="L167" s="212">
        <v>0</v>
      </c>
      <c r="M167" s="211"/>
      <c r="N167" s="213">
        <f>ROUND($L$167*$K$167,2)</f>
        <v>0</v>
      </c>
      <c r="O167" s="211"/>
      <c r="P167" s="211"/>
      <c r="Q167" s="211"/>
      <c r="R167" s="23"/>
      <c r="T167" s="127"/>
      <c r="U167" s="128" t="s">
        <v>102</v>
      </c>
      <c r="V167" s="129">
        <v>0.584</v>
      </c>
      <c r="W167" s="129">
        <f>$V$167*$K$167</f>
        <v>0.189216</v>
      </c>
      <c r="X167" s="129">
        <v>2.453292204</v>
      </c>
      <c r="Y167" s="129">
        <f>$X$167*$K$167</f>
        <v>0.794866674096</v>
      </c>
      <c r="Z167" s="129">
        <v>0</v>
      </c>
      <c r="AA167" s="130">
        <f>$Z$167*$K$167</f>
        <v>0</v>
      </c>
      <c r="AR167" s="6" t="s">
        <v>218</v>
      </c>
      <c r="AT167" s="6" t="s">
        <v>214</v>
      </c>
      <c r="AU167" s="6" t="s">
        <v>191</v>
      </c>
      <c r="AY167" s="6" t="s">
        <v>213</v>
      </c>
      <c r="BE167" s="80">
        <f>IF($U$167="základní",$N$167,0)</f>
        <v>0</v>
      </c>
      <c r="BF167" s="80">
        <f>IF($U$167="snížená",$N$167,0)</f>
        <v>0</v>
      </c>
      <c r="BG167" s="80">
        <f>IF($U$167="zákl. přenesená",$N$167,0)</f>
        <v>0</v>
      </c>
      <c r="BH167" s="80">
        <f>IF($U$167="sníž. přenesená",$N$167,0)</f>
        <v>0</v>
      </c>
      <c r="BI167" s="80">
        <f>IF($U$167="nulová",$N$167,0)</f>
        <v>0</v>
      </c>
      <c r="BJ167" s="6" t="s">
        <v>191</v>
      </c>
      <c r="BK167" s="80">
        <f>ROUND($L$167*$K$167,2)</f>
        <v>0</v>
      </c>
      <c r="BL167" s="6" t="s">
        <v>218</v>
      </c>
    </row>
    <row r="168" spans="2:51" s="6" customFormat="1" ht="15.75" customHeight="1">
      <c r="B168" s="131"/>
      <c r="E168" s="132"/>
      <c r="F168" s="208" t="s">
        <v>219</v>
      </c>
      <c r="G168" s="209"/>
      <c r="H168" s="209"/>
      <c r="I168" s="209"/>
      <c r="K168" s="132"/>
      <c r="N168" s="132"/>
      <c r="R168" s="133"/>
      <c r="T168" s="134"/>
      <c r="AA168" s="135"/>
      <c r="AT168" s="132" t="s">
        <v>220</v>
      </c>
      <c r="AU168" s="132" t="s">
        <v>191</v>
      </c>
      <c r="AV168" s="136" t="s">
        <v>78</v>
      </c>
      <c r="AW168" s="136" t="s">
        <v>165</v>
      </c>
      <c r="AX168" s="136" t="s">
        <v>135</v>
      </c>
      <c r="AY168" s="132" t="s">
        <v>213</v>
      </c>
    </row>
    <row r="169" spans="2:51" s="6" customFormat="1" ht="15.75" customHeight="1">
      <c r="B169" s="137"/>
      <c r="E169" s="138"/>
      <c r="F169" s="203" t="s">
        <v>221</v>
      </c>
      <c r="G169" s="204"/>
      <c r="H169" s="204"/>
      <c r="I169" s="204"/>
      <c r="K169" s="139">
        <v>0.324</v>
      </c>
      <c r="N169" s="138"/>
      <c r="R169" s="140"/>
      <c r="T169" s="141"/>
      <c r="AA169" s="142"/>
      <c r="AT169" s="138" t="s">
        <v>220</v>
      </c>
      <c r="AU169" s="138" t="s">
        <v>191</v>
      </c>
      <c r="AV169" s="143" t="s">
        <v>191</v>
      </c>
      <c r="AW169" s="143" t="s">
        <v>165</v>
      </c>
      <c r="AX169" s="143" t="s">
        <v>135</v>
      </c>
      <c r="AY169" s="138" t="s">
        <v>213</v>
      </c>
    </row>
    <row r="170" spans="2:51" s="6" customFormat="1" ht="15.75" customHeight="1">
      <c r="B170" s="144"/>
      <c r="E170" s="145"/>
      <c r="F170" s="205" t="s">
        <v>222</v>
      </c>
      <c r="G170" s="206"/>
      <c r="H170" s="206"/>
      <c r="I170" s="206"/>
      <c r="K170" s="146">
        <v>0.324</v>
      </c>
      <c r="N170" s="145"/>
      <c r="R170" s="147"/>
      <c r="T170" s="148"/>
      <c r="AA170" s="149"/>
      <c r="AT170" s="145" t="s">
        <v>220</v>
      </c>
      <c r="AU170" s="145" t="s">
        <v>191</v>
      </c>
      <c r="AV170" s="150" t="s">
        <v>218</v>
      </c>
      <c r="AW170" s="150" t="s">
        <v>165</v>
      </c>
      <c r="AX170" s="150" t="s">
        <v>78</v>
      </c>
      <c r="AY170" s="145" t="s">
        <v>213</v>
      </c>
    </row>
    <row r="171" spans="2:63" s="113" customFormat="1" ht="30.75" customHeight="1">
      <c r="B171" s="114"/>
      <c r="D171" s="122" t="s">
        <v>169</v>
      </c>
      <c r="N171" s="201">
        <f>$BK$171</f>
        <v>0</v>
      </c>
      <c r="O171" s="202"/>
      <c r="P171" s="202"/>
      <c r="Q171" s="202"/>
      <c r="R171" s="117"/>
      <c r="T171" s="118"/>
      <c r="W171" s="119">
        <f>SUM($W$172:$W$301)</f>
        <v>260.801009</v>
      </c>
      <c r="Y171" s="119">
        <f>SUM($Y$172:$Y$301)</f>
        <v>53.05769480294001</v>
      </c>
      <c r="AA171" s="120">
        <f>SUM($AA$172:$AA$301)</f>
        <v>0</v>
      </c>
      <c r="AR171" s="116" t="s">
        <v>78</v>
      </c>
      <c r="AT171" s="116" t="s">
        <v>134</v>
      </c>
      <c r="AU171" s="116" t="s">
        <v>78</v>
      </c>
      <c r="AY171" s="116" t="s">
        <v>213</v>
      </c>
      <c r="BK171" s="121">
        <f>SUM($BK$172:$BK$301)</f>
        <v>0</v>
      </c>
    </row>
    <row r="172" spans="2:64" s="6" customFormat="1" ht="39" customHeight="1">
      <c r="B172" s="22"/>
      <c r="C172" s="123" t="s">
        <v>243</v>
      </c>
      <c r="D172" s="123" t="s">
        <v>214</v>
      </c>
      <c r="E172" s="124" t="s">
        <v>244</v>
      </c>
      <c r="F172" s="210" t="s">
        <v>245</v>
      </c>
      <c r="G172" s="211"/>
      <c r="H172" s="211"/>
      <c r="I172" s="211"/>
      <c r="J172" s="125" t="s">
        <v>217</v>
      </c>
      <c r="K172" s="126">
        <v>32.537</v>
      </c>
      <c r="L172" s="212">
        <v>0</v>
      </c>
      <c r="M172" s="211"/>
      <c r="N172" s="213">
        <f>ROUND($L$172*$K$172,2)</f>
        <v>0</v>
      </c>
      <c r="O172" s="211"/>
      <c r="P172" s="211"/>
      <c r="Q172" s="211"/>
      <c r="R172" s="23"/>
      <c r="T172" s="127"/>
      <c r="U172" s="128" t="s">
        <v>102</v>
      </c>
      <c r="V172" s="129">
        <v>2.574</v>
      </c>
      <c r="W172" s="129">
        <f>$V$172*$K$172</f>
        <v>83.750238</v>
      </c>
      <c r="X172" s="129">
        <v>0.564248</v>
      </c>
      <c r="Y172" s="129">
        <f>$X$172*$K$172</f>
        <v>18.358937175999998</v>
      </c>
      <c r="Z172" s="129">
        <v>0</v>
      </c>
      <c r="AA172" s="130">
        <f>$Z$172*$K$172</f>
        <v>0</v>
      </c>
      <c r="AR172" s="6" t="s">
        <v>218</v>
      </c>
      <c r="AT172" s="6" t="s">
        <v>214</v>
      </c>
      <c r="AU172" s="6" t="s">
        <v>191</v>
      </c>
      <c r="AY172" s="6" t="s">
        <v>213</v>
      </c>
      <c r="BE172" s="80">
        <f>IF($U$172="základní",$N$172,0)</f>
        <v>0</v>
      </c>
      <c r="BF172" s="80">
        <f>IF($U$172="snížená",$N$172,0)</f>
        <v>0</v>
      </c>
      <c r="BG172" s="80">
        <f>IF($U$172="zákl. přenesená",$N$172,0)</f>
        <v>0</v>
      </c>
      <c r="BH172" s="80">
        <f>IF($U$172="sníž. přenesená",$N$172,0)</f>
        <v>0</v>
      </c>
      <c r="BI172" s="80">
        <f>IF($U$172="nulová",$N$172,0)</f>
        <v>0</v>
      </c>
      <c r="BJ172" s="6" t="s">
        <v>191</v>
      </c>
      <c r="BK172" s="80">
        <f>ROUND($L$172*$K$172,2)</f>
        <v>0</v>
      </c>
      <c r="BL172" s="6" t="s">
        <v>218</v>
      </c>
    </row>
    <row r="173" spans="2:51" s="6" customFormat="1" ht="15.75" customHeight="1">
      <c r="B173" s="131"/>
      <c r="E173" s="132"/>
      <c r="F173" s="208" t="s">
        <v>246</v>
      </c>
      <c r="G173" s="209"/>
      <c r="H173" s="209"/>
      <c r="I173" s="209"/>
      <c r="K173" s="132"/>
      <c r="N173" s="132"/>
      <c r="R173" s="133"/>
      <c r="T173" s="134"/>
      <c r="AA173" s="135"/>
      <c r="AT173" s="132" t="s">
        <v>220</v>
      </c>
      <c r="AU173" s="132" t="s">
        <v>191</v>
      </c>
      <c r="AV173" s="136" t="s">
        <v>78</v>
      </c>
      <c r="AW173" s="136" t="s">
        <v>165</v>
      </c>
      <c r="AX173" s="136" t="s">
        <v>135</v>
      </c>
      <c r="AY173" s="132" t="s">
        <v>213</v>
      </c>
    </row>
    <row r="174" spans="2:51" s="6" customFormat="1" ht="15.75" customHeight="1">
      <c r="B174" s="137"/>
      <c r="E174" s="138"/>
      <c r="F174" s="203" t="s">
        <v>247</v>
      </c>
      <c r="G174" s="204"/>
      <c r="H174" s="204"/>
      <c r="I174" s="204"/>
      <c r="K174" s="139">
        <v>2.34</v>
      </c>
      <c r="N174" s="138"/>
      <c r="R174" s="140"/>
      <c r="T174" s="141"/>
      <c r="AA174" s="142"/>
      <c r="AT174" s="138" t="s">
        <v>220</v>
      </c>
      <c r="AU174" s="138" t="s">
        <v>191</v>
      </c>
      <c r="AV174" s="143" t="s">
        <v>191</v>
      </c>
      <c r="AW174" s="143" t="s">
        <v>165</v>
      </c>
      <c r="AX174" s="143" t="s">
        <v>135</v>
      </c>
      <c r="AY174" s="138" t="s">
        <v>213</v>
      </c>
    </row>
    <row r="175" spans="2:51" s="6" customFormat="1" ht="27" customHeight="1">
      <c r="B175" s="131"/>
      <c r="E175" s="132"/>
      <c r="F175" s="208" t="s">
        <v>248</v>
      </c>
      <c r="G175" s="209"/>
      <c r="H175" s="209"/>
      <c r="I175" s="209"/>
      <c r="K175" s="132"/>
      <c r="N175" s="132"/>
      <c r="R175" s="133"/>
      <c r="T175" s="134"/>
      <c r="AA175" s="135"/>
      <c r="AT175" s="132" t="s">
        <v>220</v>
      </c>
      <c r="AU175" s="132" t="s">
        <v>191</v>
      </c>
      <c r="AV175" s="136" t="s">
        <v>78</v>
      </c>
      <c r="AW175" s="136" t="s">
        <v>165</v>
      </c>
      <c r="AX175" s="136" t="s">
        <v>135</v>
      </c>
      <c r="AY175" s="132" t="s">
        <v>213</v>
      </c>
    </row>
    <row r="176" spans="2:51" s="6" customFormat="1" ht="15.75" customHeight="1">
      <c r="B176" s="137"/>
      <c r="E176" s="138"/>
      <c r="F176" s="203" t="s">
        <v>249</v>
      </c>
      <c r="G176" s="204"/>
      <c r="H176" s="204"/>
      <c r="I176" s="204"/>
      <c r="K176" s="139">
        <v>16.653</v>
      </c>
      <c r="N176" s="138"/>
      <c r="R176" s="140"/>
      <c r="T176" s="141"/>
      <c r="AA176" s="142"/>
      <c r="AT176" s="138" t="s">
        <v>220</v>
      </c>
      <c r="AU176" s="138" t="s">
        <v>191</v>
      </c>
      <c r="AV176" s="143" t="s">
        <v>191</v>
      </c>
      <c r="AW176" s="143" t="s">
        <v>165</v>
      </c>
      <c r="AX176" s="143" t="s">
        <v>135</v>
      </c>
      <c r="AY176" s="138" t="s">
        <v>213</v>
      </c>
    </row>
    <row r="177" spans="2:51" s="6" customFormat="1" ht="15.75" customHeight="1">
      <c r="B177" s="131"/>
      <c r="E177" s="132"/>
      <c r="F177" s="208" t="s">
        <v>250</v>
      </c>
      <c r="G177" s="209"/>
      <c r="H177" s="209"/>
      <c r="I177" s="209"/>
      <c r="K177" s="132"/>
      <c r="N177" s="132"/>
      <c r="R177" s="133"/>
      <c r="T177" s="134"/>
      <c r="AA177" s="135"/>
      <c r="AT177" s="132" t="s">
        <v>220</v>
      </c>
      <c r="AU177" s="132" t="s">
        <v>191</v>
      </c>
      <c r="AV177" s="136" t="s">
        <v>78</v>
      </c>
      <c r="AW177" s="136" t="s">
        <v>165</v>
      </c>
      <c r="AX177" s="136" t="s">
        <v>135</v>
      </c>
      <c r="AY177" s="132" t="s">
        <v>213</v>
      </c>
    </row>
    <row r="178" spans="2:51" s="6" customFormat="1" ht="15.75" customHeight="1">
      <c r="B178" s="137"/>
      <c r="E178" s="138"/>
      <c r="F178" s="203" t="s">
        <v>251</v>
      </c>
      <c r="G178" s="204"/>
      <c r="H178" s="204"/>
      <c r="I178" s="204"/>
      <c r="K178" s="139">
        <v>-1.431</v>
      </c>
      <c r="N178" s="138"/>
      <c r="R178" s="140"/>
      <c r="T178" s="141"/>
      <c r="AA178" s="142"/>
      <c r="AT178" s="138" t="s">
        <v>220</v>
      </c>
      <c r="AU178" s="138" t="s">
        <v>191</v>
      </c>
      <c r="AV178" s="143" t="s">
        <v>191</v>
      </c>
      <c r="AW178" s="143" t="s">
        <v>165</v>
      </c>
      <c r="AX178" s="143" t="s">
        <v>135</v>
      </c>
      <c r="AY178" s="138" t="s">
        <v>213</v>
      </c>
    </row>
    <row r="179" spans="2:51" s="6" customFormat="1" ht="15.75" customHeight="1">
      <c r="B179" s="131"/>
      <c r="E179" s="132"/>
      <c r="F179" s="208" t="s">
        <v>252</v>
      </c>
      <c r="G179" s="209"/>
      <c r="H179" s="209"/>
      <c r="I179" s="209"/>
      <c r="K179" s="132"/>
      <c r="N179" s="132"/>
      <c r="R179" s="133"/>
      <c r="T179" s="134"/>
      <c r="AA179" s="135"/>
      <c r="AT179" s="132" t="s">
        <v>220</v>
      </c>
      <c r="AU179" s="132" t="s">
        <v>191</v>
      </c>
      <c r="AV179" s="136" t="s">
        <v>78</v>
      </c>
      <c r="AW179" s="136" t="s">
        <v>165</v>
      </c>
      <c r="AX179" s="136" t="s">
        <v>135</v>
      </c>
      <c r="AY179" s="132" t="s">
        <v>213</v>
      </c>
    </row>
    <row r="180" spans="2:51" s="6" customFormat="1" ht="15.75" customHeight="1">
      <c r="B180" s="137"/>
      <c r="E180" s="138"/>
      <c r="F180" s="203" t="s">
        <v>253</v>
      </c>
      <c r="G180" s="204"/>
      <c r="H180" s="204"/>
      <c r="I180" s="204"/>
      <c r="K180" s="139">
        <v>2.488</v>
      </c>
      <c r="N180" s="138"/>
      <c r="R180" s="140"/>
      <c r="T180" s="141"/>
      <c r="AA180" s="142"/>
      <c r="AT180" s="138" t="s">
        <v>220</v>
      </c>
      <c r="AU180" s="138" t="s">
        <v>191</v>
      </c>
      <c r="AV180" s="143" t="s">
        <v>191</v>
      </c>
      <c r="AW180" s="143" t="s">
        <v>165</v>
      </c>
      <c r="AX180" s="143" t="s">
        <v>135</v>
      </c>
      <c r="AY180" s="138" t="s">
        <v>213</v>
      </c>
    </row>
    <row r="181" spans="2:51" s="6" customFormat="1" ht="15.75" customHeight="1">
      <c r="B181" s="131"/>
      <c r="E181" s="132"/>
      <c r="F181" s="208" t="s">
        <v>254</v>
      </c>
      <c r="G181" s="209"/>
      <c r="H181" s="209"/>
      <c r="I181" s="209"/>
      <c r="K181" s="132"/>
      <c r="N181" s="132"/>
      <c r="R181" s="133"/>
      <c r="T181" s="134"/>
      <c r="AA181" s="135"/>
      <c r="AT181" s="132" t="s">
        <v>220</v>
      </c>
      <c r="AU181" s="132" t="s">
        <v>191</v>
      </c>
      <c r="AV181" s="136" t="s">
        <v>78</v>
      </c>
      <c r="AW181" s="136" t="s">
        <v>165</v>
      </c>
      <c r="AX181" s="136" t="s">
        <v>135</v>
      </c>
      <c r="AY181" s="132" t="s">
        <v>213</v>
      </c>
    </row>
    <row r="182" spans="2:51" s="6" customFormat="1" ht="15.75" customHeight="1">
      <c r="B182" s="137"/>
      <c r="E182" s="138"/>
      <c r="F182" s="203" t="s">
        <v>255</v>
      </c>
      <c r="G182" s="204"/>
      <c r="H182" s="204"/>
      <c r="I182" s="204"/>
      <c r="K182" s="139">
        <v>7.821</v>
      </c>
      <c r="N182" s="138"/>
      <c r="R182" s="140"/>
      <c r="T182" s="141"/>
      <c r="AA182" s="142"/>
      <c r="AT182" s="138" t="s">
        <v>220</v>
      </c>
      <c r="AU182" s="138" t="s">
        <v>191</v>
      </c>
      <c r="AV182" s="143" t="s">
        <v>191</v>
      </c>
      <c r="AW182" s="143" t="s">
        <v>165</v>
      </c>
      <c r="AX182" s="143" t="s">
        <v>135</v>
      </c>
      <c r="AY182" s="138" t="s">
        <v>213</v>
      </c>
    </row>
    <row r="183" spans="2:51" s="6" customFormat="1" ht="15.75" customHeight="1">
      <c r="B183" s="131"/>
      <c r="E183" s="132"/>
      <c r="F183" s="208" t="s">
        <v>256</v>
      </c>
      <c r="G183" s="209"/>
      <c r="H183" s="209"/>
      <c r="I183" s="209"/>
      <c r="K183" s="132"/>
      <c r="N183" s="132"/>
      <c r="R183" s="133"/>
      <c r="T183" s="134"/>
      <c r="AA183" s="135"/>
      <c r="AT183" s="132" t="s">
        <v>220</v>
      </c>
      <c r="AU183" s="132" t="s">
        <v>191</v>
      </c>
      <c r="AV183" s="136" t="s">
        <v>78</v>
      </c>
      <c r="AW183" s="136" t="s">
        <v>165</v>
      </c>
      <c r="AX183" s="136" t="s">
        <v>135</v>
      </c>
      <c r="AY183" s="132" t="s">
        <v>213</v>
      </c>
    </row>
    <row r="184" spans="2:51" s="6" customFormat="1" ht="15.75" customHeight="1">
      <c r="B184" s="137"/>
      <c r="E184" s="138"/>
      <c r="F184" s="203" t="s">
        <v>257</v>
      </c>
      <c r="G184" s="204"/>
      <c r="H184" s="204"/>
      <c r="I184" s="204"/>
      <c r="K184" s="139">
        <v>0.968</v>
      </c>
      <c r="N184" s="138"/>
      <c r="R184" s="140"/>
      <c r="T184" s="141"/>
      <c r="AA184" s="142"/>
      <c r="AT184" s="138" t="s">
        <v>220</v>
      </c>
      <c r="AU184" s="138" t="s">
        <v>191</v>
      </c>
      <c r="AV184" s="143" t="s">
        <v>191</v>
      </c>
      <c r="AW184" s="143" t="s">
        <v>165</v>
      </c>
      <c r="AX184" s="143" t="s">
        <v>135</v>
      </c>
      <c r="AY184" s="138" t="s">
        <v>213</v>
      </c>
    </row>
    <row r="185" spans="2:51" s="6" customFormat="1" ht="15.75" customHeight="1">
      <c r="B185" s="131"/>
      <c r="E185" s="132"/>
      <c r="F185" s="208" t="s">
        <v>258</v>
      </c>
      <c r="G185" s="209"/>
      <c r="H185" s="209"/>
      <c r="I185" s="209"/>
      <c r="K185" s="132"/>
      <c r="N185" s="132"/>
      <c r="R185" s="133"/>
      <c r="T185" s="134"/>
      <c r="AA185" s="135"/>
      <c r="AT185" s="132" t="s">
        <v>220</v>
      </c>
      <c r="AU185" s="132" t="s">
        <v>191</v>
      </c>
      <c r="AV185" s="136" t="s">
        <v>78</v>
      </c>
      <c r="AW185" s="136" t="s">
        <v>165</v>
      </c>
      <c r="AX185" s="136" t="s">
        <v>135</v>
      </c>
      <c r="AY185" s="132" t="s">
        <v>213</v>
      </c>
    </row>
    <row r="186" spans="2:51" s="6" customFormat="1" ht="15.75" customHeight="1">
      <c r="B186" s="137"/>
      <c r="E186" s="138"/>
      <c r="F186" s="203" t="s">
        <v>259</v>
      </c>
      <c r="G186" s="204"/>
      <c r="H186" s="204"/>
      <c r="I186" s="204"/>
      <c r="K186" s="139">
        <v>4.799</v>
      </c>
      <c r="N186" s="138"/>
      <c r="R186" s="140"/>
      <c r="T186" s="141"/>
      <c r="AA186" s="142"/>
      <c r="AT186" s="138" t="s">
        <v>220</v>
      </c>
      <c r="AU186" s="138" t="s">
        <v>191</v>
      </c>
      <c r="AV186" s="143" t="s">
        <v>191</v>
      </c>
      <c r="AW186" s="143" t="s">
        <v>165</v>
      </c>
      <c r="AX186" s="143" t="s">
        <v>135</v>
      </c>
      <c r="AY186" s="138" t="s">
        <v>213</v>
      </c>
    </row>
    <row r="187" spans="2:51" s="6" customFormat="1" ht="15.75" customHeight="1">
      <c r="B187" s="131"/>
      <c r="E187" s="132"/>
      <c r="F187" s="208" t="s">
        <v>250</v>
      </c>
      <c r="G187" s="209"/>
      <c r="H187" s="209"/>
      <c r="I187" s="209"/>
      <c r="K187" s="132"/>
      <c r="N187" s="132"/>
      <c r="R187" s="133"/>
      <c r="T187" s="134"/>
      <c r="AA187" s="135"/>
      <c r="AT187" s="132" t="s">
        <v>220</v>
      </c>
      <c r="AU187" s="132" t="s">
        <v>191</v>
      </c>
      <c r="AV187" s="136" t="s">
        <v>78</v>
      </c>
      <c r="AW187" s="136" t="s">
        <v>165</v>
      </c>
      <c r="AX187" s="136" t="s">
        <v>135</v>
      </c>
      <c r="AY187" s="132" t="s">
        <v>213</v>
      </c>
    </row>
    <row r="188" spans="2:51" s="6" customFormat="1" ht="15.75" customHeight="1">
      <c r="B188" s="137"/>
      <c r="E188" s="138"/>
      <c r="F188" s="203" t="s">
        <v>260</v>
      </c>
      <c r="G188" s="204"/>
      <c r="H188" s="204"/>
      <c r="I188" s="204"/>
      <c r="K188" s="139">
        <v>-1.101</v>
      </c>
      <c r="N188" s="138"/>
      <c r="R188" s="140"/>
      <c r="T188" s="141"/>
      <c r="AA188" s="142"/>
      <c r="AT188" s="138" t="s">
        <v>220</v>
      </c>
      <c r="AU188" s="138" t="s">
        <v>191</v>
      </c>
      <c r="AV188" s="143" t="s">
        <v>191</v>
      </c>
      <c r="AW188" s="143" t="s">
        <v>165</v>
      </c>
      <c r="AX188" s="143" t="s">
        <v>135</v>
      </c>
      <c r="AY188" s="138" t="s">
        <v>213</v>
      </c>
    </row>
    <row r="189" spans="2:51" s="6" customFormat="1" ht="15.75" customHeight="1">
      <c r="B189" s="144"/>
      <c r="E189" s="145"/>
      <c r="F189" s="205" t="s">
        <v>222</v>
      </c>
      <c r="G189" s="206"/>
      <c r="H189" s="206"/>
      <c r="I189" s="206"/>
      <c r="K189" s="146">
        <v>32.537</v>
      </c>
      <c r="N189" s="145"/>
      <c r="R189" s="147"/>
      <c r="T189" s="148"/>
      <c r="AA189" s="149"/>
      <c r="AT189" s="145" t="s">
        <v>220</v>
      </c>
      <c r="AU189" s="145" t="s">
        <v>191</v>
      </c>
      <c r="AV189" s="150" t="s">
        <v>218</v>
      </c>
      <c r="AW189" s="150" t="s">
        <v>165</v>
      </c>
      <c r="AX189" s="150" t="s">
        <v>78</v>
      </c>
      <c r="AY189" s="145" t="s">
        <v>213</v>
      </c>
    </row>
    <row r="190" spans="2:64" s="6" customFormat="1" ht="39" customHeight="1">
      <c r="B190" s="22"/>
      <c r="C190" s="123" t="s">
        <v>83</v>
      </c>
      <c r="D190" s="123" t="s">
        <v>214</v>
      </c>
      <c r="E190" s="124" t="s">
        <v>261</v>
      </c>
      <c r="F190" s="210" t="s">
        <v>262</v>
      </c>
      <c r="G190" s="211"/>
      <c r="H190" s="211"/>
      <c r="I190" s="211"/>
      <c r="J190" s="125" t="s">
        <v>217</v>
      </c>
      <c r="K190" s="126">
        <v>32.097</v>
      </c>
      <c r="L190" s="212">
        <v>0</v>
      </c>
      <c r="M190" s="211"/>
      <c r="N190" s="213">
        <f>ROUND($L$190*$K$190,2)</f>
        <v>0</v>
      </c>
      <c r="O190" s="211"/>
      <c r="P190" s="211"/>
      <c r="Q190" s="211"/>
      <c r="R190" s="23"/>
      <c r="T190" s="127"/>
      <c r="U190" s="128" t="s">
        <v>102</v>
      </c>
      <c r="V190" s="129">
        <v>2.167</v>
      </c>
      <c r="W190" s="129">
        <f>$V$190*$K$190</f>
        <v>69.554199</v>
      </c>
      <c r="X190" s="129">
        <v>0.49149</v>
      </c>
      <c r="Y190" s="129">
        <f>$X$190*$K$190</f>
        <v>15.77535453</v>
      </c>
      <c r="Z190" s="129">
        <v>0</v>
      </c>
      <c r="AA190" s="130">
        <f>$Z$190*$K$190</f>
        <v>0</v>
      </c>
      <c r="AR190" s="6" t="s">
        <v>218</v>
      </c>
      <c r="AT190" s="6" t="s">
        <v>214</v>
      </c>
      <c r="AU190" s="6" t="s">
        <v>191</v>
      </c>
      <c r="AY190" s="6" t="s">
        <v>213</v>
      </c>
      <c r="BE190" s="80">
        <f>IF($U$190="základní",$N$190,0)</f>
        <v>0</v>
      </c>
      <c r="BF190" s="80">
        <f>IF($U$190="snížená",$N$190,0)</f>
        <v>0</v>
      </c>
      <c r="BG190" s="80">
        <f>IF($U$190="zákl. přenesená",$N$190,0)</f>
        <v>0</v>
      </c>
      <c r="BH190" s="80">
        <f>IF($U$190="sníž. přenesená",$N$190,0)</f>
        <v>0</v>
      </c>
      <c r="BI190" s="80">
        <f>IF($U$190="nulová",$N$190,0)</f>
        <v>0</v>
      </c>
      <c r="BJ190" s="6" t="s">
        <v>191</v>
      </c>
      <c r="BK190" s="80">
        <f>ROUND($L$190*$K$190,2)</f>
        <v>0</v>
      </c>
      <c r="BL190" s="6" t="s">
        <v>218</v>
      </c>
    </row>
    <row r="191" spans="2:51" s="6" customFormat="1" ht="27" customHeight="1">
      <c r="B191" s="131"/>
      <c r="E191" s="132"/>
      <c r="F191" s="208" t="s">
        <v>248</v>
      </c>
      <c r="G191" s="209"/>
      <c r="H191" s="209"/>
      <c r="I191" s="209"/>
      <c r="K191" s="132"/>
      <c r="N191" s="132"/>
      <c r="R191" s="133"/>
      <c r="T191" s="134"/>
      <c r="AA191" s="135"/>
      <c r="AT191" s="132" t="s">
        <v>220</v>
      </c>
      <c r="AU191" s="132" t="s">
        <v>191</v>
      </c>
      <c r="AV191" s="136" t="s">
        <v>78</v>
      </c>
      <c r="AW191" s="136" t="s">
        <v>165</v>
      </c>
      <c r="AX191" s="136" t="s">
        <v>135</v>
      </c>
      <c r="AY191" s="132" t="s">
        <v>213</v>
      </c>
    </row>
    <row r="192" spans="2:51" s="6" customFormat="1" ht="15.75" customHeight="1">
      <c r="B192" s="137"/>
      <c r="E192" s="138"/>
      <c r="F192" s="203" t="s">
        <v>263</v>
      </c>
      <c r="G192" s="204"/>
      <c r="H192" s="204"/>
      <c r="I192" s="204"/>
      <c r="K192" s="139">
        <v>21.474</v>
      </c>
      <c r="N192" s="138"/>
      <c r="R192" s="140"/>
      <c r="T192" s="141"/>
      <c r="AA192" s="142"/>
      <c r="AT192" s="138" t="s">
        <v>220</v>
      </c>
      <c r="AU192" s="138" t="s">
        <v>191</v>
      </c>
      <c r="AV192" s="143" t="s">
        <v>191</v>
      </c>
      <c r="AW192" s="143" t="s">
        <v>165</v>
      </c>
      <c r="AX192" s="143" t="s">
        <v>135</v>
      </c>
      <c r="AY192" s="138" t="s">
        <v>213</v>
      </c>
    </row>
    <row r="193" spans="2:51" s="6" customFormat="1" ht="15.75" customHeight="1">
      <c r="B193" s="131"/>
      <c r="E193" s="132"/>
      <c r="F193" s="208" t="s">
        <v>250</v>
      </c>
      <c r="G193" s="209"/>
      <c r="H193" s="209"/>
      <c r="I193" s="209"/>
      <c r="K193" s="132"/>
      <c r="N193" s="132"/>
      <c r="R193" s="133"/>
      <c r="T193" s="134"/>
      <c r="AA193" s="135"/>
      <c r="AT193" s="132" t="s">
        <v>220</v>
      </c>
      <c r="AU193" s="132" t="s">
        <v>191</v>
      </c>
      <c r="AV193" s="136" t="s">
        <v>78</v>
      </c>
      <c r="AW193" s="136" t="s">
        <v>165</v>
      </c>
      <c r="AX193" s="136" t="s">
        <v>135</v>
      </c>
      <c r="AY193" s="132" t="s">
        <v>213</v>
      </c>
    </row>
    <row r="194" spans="2:51" s="6" customFormat="1" ht="15.75" customHeight="1">
      <c r="B194" s="137"/>
      <c r="E194" s="138"/>
      <c r="F194" s="203" t="s">
        <v>264</v>
      </c>
      <c r="G194" s="204"/>
      <c r="H194" s="204"/>
      <c r="I194" s="204"/>
      <c r="K194" s="139">
        <v>-3.375</v>
      </c>
      <c r="N194" s="138"/>
      <c r="R194" s="140"/>
      <c r="T194" s="141"/>
      <c r="AA194" s="142"/>
      <c r="AT194" s="138" t="s">
        <v>220</v>
      </c>
      <c r="AU194" s="138" t="s">
        <v>191</v>
      </c>
      <c r="AV194" s="143" t="s">
        <v>191</v>
      </c>
      <c r="AW194" s="143" t="s">
        <v>165</v>
      </c>
      <c r="AX194" s="143" t="s">
        <v>135</v>
      </c>
      <c r="AY194" s="138" t="s">
        <v>213</v>
      </c>
    </row>
    <row r="195" spans="2:51" s="6" customFormat="1" ht="15.75" customHeight="1">
      <c r="B195" s="131"/>
      <c r="E195" s="132"/>
      <c r="F195" s="208" t="s">
        <v>254</v>
      </c>
      <c r="G195" s="209"/>
      <c r="H195" s="209"/>
      <c r="I195" s="209"/>
      <c r="K195" s="132"/>
      <c r="N195" s="132"/>
      <c r="R195" s="133"/>
      <c r="T195" s="134"/>
      <c r="AA195" s="135"/>
      <c r="AT195" s="132" t="s">
        <v>220</v>
      </c>
      <c r="AU195" s="132" t="s">
        <v>191</v>
      </c>
      <c r="AV195" s="136" t="s">
        <v>78</v>
      </c>
      <c r="AW195" s="136" t="s">
        <v>165</v>
      </c>
      <c r="AX195" s="136" t="s">
        <v>135</v>
      </c>
      <c r="AY195" s="132" t="s">
        <v>213</v>
      </c>
    </row>
    <row r="196" spans="2:51" s="6" customFormat="1" ht="15.75" customHeight="1">
      <c r="B196" s="137"/>
      <c r="E196" s="138"/>
      <c r="F196" s="203" t="s">
        <v>265</v>
      </c>
      <c r="G196" s="204"/>
      <c r="H196" s="204"/>
      <c r="I196" s="204"/>
      <c r="K196" s="139">
        <v>9.776</v>
      </c>
      <c r="N196" s="138"/>
      <c r="R196" s="140"/>
      <c r="T196" s="141"/>
      <c r="AA196" s="142"/>
      <c r="AT196" s="138" t="s">
        <v>220</v>
      </c>
      <c r="AU196" s="138" t="s">
        <v>191</v>
      </c>
      <c r="AV196" s="143" t="s">
        <v>191</v>
      </c>
      <c r="AW196" s="143" t="s">
        <v>165</v>
      </c>
      <c r="AX196" s="143" t="s">
        <v>135</v>
      </c>
      <c r="AY196" s="138" t="s">
        <v>213</v>
      </c>
    </row>
    <row r="197" spans="2:51" s="6" customFormat="1" ht="15.75" customHeight="1">
      <c r="B197" s="131"/>
      <c r="E197" s="132"/>
      <c r="F197" s="208" t="s">
        <v>250</v>
      </c>
      <c r="G197" s="209"/>
      <c r="H197" s="209"/>
      <c r="I197" s="209"/>
      <c r="K197" s="132"/>
      <c r="N197" s="132"/>
      <c r="R197" s="133"/>
      <c r="T197" s="134"/>
      <c r="AA197" s="135"/>
      <c r="AT197" s="132" t="s">
        <v>220</v>
      </c>
      <c r="AU197" s="132" t="s">
        <v>191</v>
      </c>
      <c r="AV197" s="136" t="s">
        <v>78</v>
      </c>
      <c r="AW197" s="136" t="s">
        <v>165</v>
      </c>
      <c r="AX197" s="136" t="s">
        <v>135</v>
      </c>
      <c r="AY197" s="132" t="s">
        <v>213</v>
      </c>
    </row>
    <row r="198" spans="2:51" s="6" customFormat="1" ht="15.75" customHeight="1">
      <c r="B198" s="137"/>
      <c r="E198" s="138"/>
      <c r="F198" s="203" t="s">
        <v>266</v>
      </c>
      <c r="G198" s="204"/>
      <c r="H198" s="204"/>
      <c r="I198" s="204"/>
      <c r="K198" s="139">
        <v>-0.938</v>
      </c>
      <c r="N198" s="138"/>
      <c r="R198" s="140"/>
      <c r="T198" s="141"/>
      <c r="AA198" s="142"/>
      <c r="AT198" s="138" t="s">
        <v>220</v>
      </c>
      <c r="AU198" s="138" t="s">
        <v>191</v>
      </c>
      <c r="AV198" s="143" t="s">
        <v>191</v>
      </c>
      <c r="AW198" s="143" t="s">
        <v>165</v>
      </c>
      <c r="AX198" s="143" t="s">
        <v>135</v>
      </c>
      <c r="AY198" s="138" t="s">
        <v>213</v>
      </c>
    </row>
    <row r="199" spans="2:51" s="6" customFormat="1" ht="15.75" customHeight="1">
      <c r="B199" s="131"/>
      <c r="E199" s="132"/>
      <c r="F199" s="208" t="s">
        <v>258</v>
      </c>
      <c r="G199" s="209"/>
      <c r="H199" s="209"/>
      <c r="I199" s="209"/>
      <c r="K199" s="132"/>
      <c r="N199" s="132"/>
      <c r="R199" s="133"/>
      <c r="T199" s="134"/>
      <c r="AA199" s="135"/>
      <c r="AT199" s="132" t="s">
        <v>220</v>
      </c>
      <c r="AU199" s="132" t="s">
        <v>191</v>
      </c>
      <c r="AV199" s="136" t="s">
        <v>78</v>
      </c>
      <c r="AW199" s="136" t="s">
        <v>165</v>
      </c>
      <c r="AX199" s="136" t="s">
        <v>135</v>
      </c>
      <c r="AY199" s="132" t="s">
        <v>213</v>
      </c>
    </row>
    <row r="200" spans="2:51" s="6" customFormat="1" ht="15.75" customHeight="1">
      <c r="B200" s="137"/>
      <c r="E200" s="138"/>
      <c r="F200" s="203" t="s">
        <v>267</v>
      </c>
      <c r="G200" s="204"/>
      <c r="H200" s="204"/>
      <c r="I200" s="204"/>
      <c r="K200" s="139">
        <v>5.16</v>
      </c>
      <c r="N200" s="138"/>
      <c r="R200" s="140"/>
      <c r="T200" s="141"/>
      <c r="AA200" s="142"/>
      <c r="AT200" s="138" t="s">
        <v>220</v>
      </c>
      <c r="AU200" s="138" t="s">
        <v>191</v>
      </c>
      <c r="AV200" s="143" t="s">
        <v>191</v>
      </c>
      <c r="AW200" s="143" t="s">
        <v>165</v>
      </c>
      <c r="AX200" s="143" t="s">
        <v>135</v>
      </c>
      <c r="AY200" s="138" t="s">
        <v>213</v>
      </c>
    </row>
    <row r="201" spans="2:51" s="6" customFormat="1" ht="15.75" customHeight="1">
      <c r="B201" s="144"/>
      <c r="E201" s="145"/>
      <c r="F201" s="205" t="s">
        <v>222</v>
      </c>
      <c r="G201" s="206"/>
      <c r="H201" s="206"/>
      <c r="I201" s="206"/>
      <c r="K201" s="146">
        <v>32.097</v>
      </c>
      <c r="N201" s="145"/>
      <c r="R201" s="147"/>
      <c r="T201" s="148"/>
      <c r="AA201" s="149"/>
      <c r="AT201" s="145" t="s">
        <v>220</v>
      </c>
      <c r="AU201" s="145" t="s">
        <v>191</v>
      </c>
      <c r="AV201" s="150" t="s">
        <v>218</v>
      </c>
      <c r="AW201" s="150" t="s">
        <v>165</v>
      </c>
      <c r="AX201" s="150" t="s">
        <v>78</v>
      </c>
      <c r="AY201" s="145" t="s">
        <v>213</v>
      </c>
    </row>
    <row r="202" spans="2:64" s="6" customFormat="1" ht="27" customHeight="1">
      <c r="B202" s="22"/>
      <c r="C202" s="123" t="s">
        <v>268</v>
      </c>
      <c r="D202" s="123" t="s">
        <v>214</v>
      </c>
      <c r="E202" s="124" t="s">
        <v>269</v>
      </c>
      <c r="F202" s="210" t="s">
        <v>270</v>
      </c>
      <c r="G202" s="211"/>
      <c r="H202" s="211"/>
      <c r="I202" s="211"/>
      <c r="J202" s="125" t="s">
        <v>217</v>
      </c>
      <c r="K202" s="126">
        <v>3.989</v>
      </c>
      <c r="L202" s="212">
        <v>0</v>
      </c>
      <c r="M202" s="211"/>
      <c r="N202" s="213">
        <f>ROUND($L$202*$K$202,2)</f>
        <v>0</v>
      </c>
      <c r="O202" s="211"/>
      <c r="P202" s="211"/>
      <c r="Q202" s="211"/>
      <c r="R202" s="23"/>
      <c r="T202" s="127"/>
      <c r="U202" s="128" t="s">
        <v>102</v>
      </c>
      <c r="V202" s="129">
        <v>4.62</v>
      </c>
      <c r="W202" s="129">
        <f>$V$202*$K$202</f>
        <v>18.42918</v>
      </c>
      <c r="X202" s="129">
        <v>1.81096</v>
      </c>
      <c r="Y202" s="129">
        <f>$X$202*$K$202</f>
        <v>7.2239194399999995</v>
      </c>
      <c r="Z202" s="129">
        <v>0</v>
      </c>
      <c r="AA202" s="130">
        <f>$Z$202*$K$202</f>
        <v>0</v>
      </c>
      <c r="AR202" s="6" t="s">
        <v>218</v>
      </c>
      <c r="AT202" s="6" t="s">
        <v>214</v>
      </c>
      <c r="AU202" s="6" t="s">
        <v>191</v>
      </c>
      <c r="AY202" s="6" t="s">
        <v>213</v>
      </c>
      <c r="BE202" s="80">
        <f>IF($U$202="základní",$N$202,0)</f>
        <v>0</v>
      </c>
      <c r="BF202" s="80">
        <f>IF($U$202="snížená",$N$202,0)</f>
        <v>0</v>
      </c>
      <c r="BG202" s="80">
        <f>IF($U$202="zákl. přenesená",$N$202,0)</f>
        <v>0</v>
      </c>
      <c r="BH202" s="80">
        <f>IF($U$202="sníž. přenesená",$N$202,0)</f>
        <v>0</v>
      </c>
      <c r="BI202" s="80">
        <f>IF($U$202="nulová",$N$202,0)</f>
        <v>0</v>
      </c>
      <c r="BJ202" s="6" t="s">
        <v>191</v>
      </c>
      <c r="BK202" s="80">
        <f>ROUND($L$202*$K$202,2)</f>
        <v>0</v>
      </c>
      <c r="BL202" s="6" t="s">
        <v>218</v>
      </c>
    </row>
    <row r="203" spans="2:51" s="6" customFormat="1" ht="15.75" customHeight="1">
      <c r="B203" s="131"/>
      <c r="E203" s="132"/>
      <c r="F203" s="208" t="s">
        <v>271</v>
      </c>
      <c r="G203" s="209"/>
      <c r="H203" s="209"/>
      <c r="I203" s="209"/>
      <c r="K203" s="132"/>
      <c r="N203" s="132"/>
      <c r="R203" s="133"/>
      <c r="T203" s="134"/>
      <c r="AA203" s="135"/>
      <c r="AT203" s="132" t="s">
        <v>220</v>
      </c>
      <c r="AU203" s="132" t="s">
        <v>191</v>
      </c>
      <c r="AV203" s="136" t="s">
        <v>78</v>
      </c>
      <c r="AW203" s="136" t="s">
        <v>165</v>
      </c>
      <c r="AX203" s="136" t="s">
        <v>135</v>
      </c>
      <c r="AY203" s="132" t="s">
        <v>213</v>
      </c>
    </row>
    <row r="204" spans="2:51" s="6" customFormat="1" ht="15.75" customHeight="1">
      <c r="B204" s="137"/>
      <c r="E204" s="138"/>
      <c r="F204" s="203" t="s">
        <v>272</v>
      </c>
      <c r="G204" s="204"/>
      <c r="H204" s="204"/>
      <c r="I204" s="204"/>
      <c r="K204" s="139">
        <v>3.989</v>
      </c>
      <c r="N204" s="138"/>
      <c r="R204" s="140"/>
      <c r="T204" s="141"/>
      <c r="AA204" s="142"/>
      <c r="AT204" s="138" t="s">
        <v>220</v>
      </c>
      <c r="AU204" s="138" t="s">
        <v>191</v>
      </c>
      <c r="AV204" s="143" t="s">
        <v>191</v>
      </c>
      <c r="AW204" s="143" t="s">
        <v>165</v>
      </c>
      <c r="AX204" s="143" t="s">
        <v>135</v>
      </c>
      <c r="AY204" s="138" t="s">
        <v>213</v>
      </c>
    </row>
    <row r="205" spans="2:51" s="6" customFormat="1" ht="15.75" customHeight="1">
      <c r="B205" s="144"/>
      <c r="E205" s="145"/>
      <c r="F205" s="205" t="s">
        <v>222</v>
      </c>
      <c r="G205" s="206"/>
      <c r="H205" s="206"/>
      <c r="I205" s="206"/>
      <c r="K205" s="146">
        <v>3.989</v>
      </c>
      <c r="N205" s="145"/>
      <c r="R205" s="147"/>
      <c r="T205" s="148"/>
      <c r="AA205" s="149"/>
      <c r="AT205" s="145" t="s">
        <v>220</v>
      </c>
      <c r="AU205" s="145" t="s">
        <v>191</v>
      </c>
      <c r="AV205" s="150" t="s">
        <v>218</v>
      </c>
      <c r="AW205" s="150" t="s">
        <v>165</v>
      </c>
      <c r="AX205" s="150" t="s">
        <v>78</v>
      </c>
      <c r="AY205" s="145" t="s">
        <v>213</v>
      </c>
    </row>
    <row r="206" spans="2:64" s="6" customFormat="1" ht="27" customHeight="1">
      <c r="B206" s="22"/>
      <c r="C206" s="123" t="s">
        <v>273</v>
      </c>
      <c r="D206" s="123" t="s">
        <v>214</v>
      </c>
      <c r="E206" s="124" t="s">
        <v>274</v>
      </c>
      <c r="F206" s="210" t="s">
        <v>275</v>
      </c>
      <c r="G206" s="211"/>
      <c r="H206" s="211"/>
      <c r="I206" s="211"/>
      <c r="J206" s="125" t="s">
        <v>276</v>
      </c>
      <c r="K206" s="126">
        <v>13.65</v>
      </c>
      <c r="L206" s="212">
        <v>0</v>
      </c>
      <c r="M206" s="211"/>
      <c r="N206" s="213">
        <f>ROUND($L$206*$K$206,2)</f>
        <v>0</v>
      </c>
      <c r="O206" s="211"/>
      <c r="P206" s="211"/>
      <c r="Q206" s="211"/>
      <c r="R206" s="23"/>
      <c r="T206" s="127"/>
      <c r="U206" s="128" t="s">
        <v>102</v>
      </c>
      <c r="V206" s="129">
        <v>0.928</v>
      </c>
      <c r="W206" s="129">
        <f>$V$206*$K$206</f>
        <v>12.667200000000001</v>
      </c>
      <c r="X206" s="129">
        <v>0.03489767</v>
      </c>
      <c r="Y206" s="129">
        <f>$X$206*$K$206</f>
        <v>0.4763531955</v>
      </c>
      <c r="Z206" s="129">
        <v>0</v>
      </c>
      <c r="AA206" s="130">
        <f>$Z$206*$K$206</f>
        <v>0</v>
      </c>
      <c r="AR206" s="6" t="s">
        <v>218</v>
      </c>
      <c r="AT206" s="6" t="s">
        <v>214</v>
      </c>
      <c r="AU206" s="6" t="s">
        <v>191</v>
      </c>
      <c r="AY206" s="6" t="s">
        <v>213</v>
      </c>
      <c r="BE206" s="80">
        <f>IF($U$206="základní",$N$206,0)</f>
        <v>0</v>
      </c>
      <c r="BF206" s="80">
        <f>IF($U$206="snížená",$N$206,0)</f>
        <v>0</v>
      </c>
      <c r="BG206" s="80">
        <f>IF($U$206="zákl. přenesená",$N$206,0)</f>
        <v>0</v>
      </c>
      <c r="BH206" s="80">
        <f>IF($U$206="sníž. přenesená",$N$206,0)</f>
        <v>0</v>
      </c>
      <c r="BI206" s="80">
        <f>IF($U$206="nulová",$N$206,0)</f>
        <v>0</v>
      </c>
      <c r="BJ206" s="6" t="s">
        <v>191</v>
      </c>
      <c r="BK206" s="80">
        <f>ROUND($L$206*$K$206,2)</f>
        <v>0</v>
      </c>
      <c r="BL206" s="6" t="s">
        <v>218</v>
      </c>
    </row>
    <row r="207" spans="2:51" s="6" customFormat="1" ht="15.75" customHeight="1">
      <c r="B207" s="131"/>
      <c r="E207" s="132"/>
      <c r="F207" s="208" t="s">
        <v>277</v>
      </c>
      <c r="G207" s="209"/>
      <c r="H207" s="209"/>
      <c r="I207" s="209"/>
      <c r="K207" s="132"/>
      <c r="N207" s="132"/>
      <c r="R207" s="133"/>
      <c r="T207" s="134"/>
      <c r="AA207" s="135"/>
      <c r="AT207" s="132" t="s">
        <v>220</v>
      </c>
      <c r="AU207" s="132" t="s">
        <v>191</v>
      </c>
      <c r="AV207" s="136" t="s">
        <v>78</v>
      </c>
      <c r="AW207" s="136" t="s">
        <v>165</v>
      </c>
      <c r="AX207" s="136" t="s">
        <v>135</v>
      </c>
      <c r="AY207" s="132" t="s">
        <v>213</v>
      </c>
    </row>
    <row r="208" spans="2:51" s="6" customFormat="1" ht="15.75" customHeight="1">
      <c r="B208" s="137"/>
      <c r="E208" s="138"/>
      <c r="F208" s="203" t="s">
        <v>278</v>
      </c>
      <c r="G208" s="204"/>
      <c r="H208" s="204"/>
      <c r="I208" s="204"/>
      <c r="K208" s="139">
        <v>13.65</v>
      </c>
      <c r="N208" s="138"/>
      <c r="R208" s="140"/>
      <c r="T208" s="141"/>
      <c r="AA208" s="142"/>
      <c r="AT208" s="138" t="s">
        <v>220</v>
      </c>
      <c r="AU208" s="138" t="s">
        <v>191</v>
      </c>
      <c r="AV208" s="143" t="s">
        <v>191</v>
      </c>
      <c r="AW208" s="143" t="s">
        <v>165</v>
      </c>
      <c r="AX208" s="143" t="s">
        <v>135</v>
      </c>
      <c r="AY208" s="138" t="s">
        <v>213</v>
      </c>
    </row>
    <row r="209" spans="2:51" s="6" customFormat="1" ht="15.75" customHeight="1">
      <c r="B209" s="144"/>
      <c r="E209" s="145"/>
      <c r="F209" s="205" t="s">
        <v>222</v>
      </c>
      <c r="G209" s="206"/>
      <c r="H209" s="206"/>
      <c r="I209" s="206"/>
      <c r="K209" s="146">
        <v>13.65</v>
      </c>
      <c r="N209" s="145"/>
      <c r="R209" s="147"/>
      <c r="T209" s="148"/>
      <c r="AA209" s="149"/>
      <c r="AT209" s="145" t="s">
        <v>220</v>
      </c>
      <c r="AU209" s="145" t="s">
        <v>191</v>
      </c>
      <c r="AV209" s="150" t="s">
        <v>218</v>
      </c>
      <c r="AW209" s="150" t="s">
        <v>165</v>
      </c>
      <c r="AX209" s="150" t="s">
        <v>78</v>
      </c>
      <c r="AY209" s="145" t="s">
        <v>213</v>
      </c>
    </row>
    <row r="210" spans="2:64" s="6" customFormat="1" ht="27" customHeight="1">
      <c r="B210" s="22"/>
      <c r="C210" s="123" t="s">
        <v>279</v>
      </c>
      <c r="D210" s="123" t="s">
        <v>214</v>
      </c>
      <c r="E210" s="124" t="s">
        <v>280</v>
      </c>
      <c r="F210" s="210" t="s">
        <v>281</v>
      </c>
      <c r="G210" s="211"/>
      <c r="H210" s="211"/>
      <c r="I210" s="211"/>
      <c r="J210" s="125" t="s">
        <v>282</v>
      </c>
      <c r="K210" s="126">
        <v>1.05</v>
      </c>
      <c r="L210" s="212">
        <v>0</v>
      </c>
      <c r="M210" s="211"/>
      <c r="N210" s="213">
        <f>ROUND($L$210*$K$210,2)</f>
        <v>0</v>
      </c>
      <c r="O210" s="211"/>
      <c r="P210" s="211"/>
      <c r="Q210" s="211"/>
      <c r="R210" s="23"/>
      <c r="T210" s="127"/>
      <c r="U210" s="128" t="s">
        <v>102</v>
      </c>
      <c r="V210" s="129">
        <v>1.299</v>
      </c>
      <c r="W210" s="129">
        <f>$V$210*$K$210</f>
        <v>1.36395</v>
      </c>
      <c r="X210" s="129">
        <v>0.257945072</v>
      </c>
      <c r="Y210" s="129">
        <f>$X$210*$K$210</f>
        <v>0.2708423256</v>
      </c>
      <c r="Z210" s="129">
        <v>0</v>
      </c>
      <c r="AA210" s="130">
        <f>$Z$210*$K$210</f>
        <v>0</v>
      </c>
      <c r="AR210" s="6" t="s">
        <v>218</v>
      </c>
      <c r="AT210" s="6" t="s">
        <v>214</v>
      </c>
      <c r="AU210" s="6" t="s">
        <v>191</v>
      </c>
      <c r="AY210" s="6" t="s">
        <v>213</v>
      </c>
      <c r="BE210" s="80">
        <f>IF($U$210="základní",$N$210,0)</f>
        <v>0</v>
      </c>
      <c r="BF210" s="80">
        <f>IF($U$210="snížená",$N$210,0)</f>
        <v>0</v>
      </c>
      <c r="BG210" s="80">
        <f>IF($U$210="zákl. přenesená",$N$210,0)</f>
        <v>0</v>
      </c>
      <c r="BH210" s="80">
        <f>IF($U$210="sníž. přenesená",$N$210,0)</f>
        <v>0</v>
      </c>
      <c r="BI210" s="80">
        <f>IF($U$210="nulová",$N$210,0)</f>
        <v>0</v>
      </c>
      <c r="BJ210" s="6" t="s">
        <v>191</v>
      </c>
      <c r="BK210" s="80">
        <f>ROUND($L$210*$K$210,2)</f>
        <v>0</v>
      </c>
      <c r="BL210" s="6" t="s">
        <v>218</v>
      </c>
    </row>
    <row r="211" spans="2:51" s="6" customFormat="1" ht="15.75" customHeight="1">
      <c r="B211" s="131"/>
      <c r="E211" s="132"/>
      <c r="F211" s="208" t="s">
        <v>271</v>
      </c>
      <c r="G211" s="209"/>
      <c r="H211" s="209"/>
      <c r="I211" s="209"/>
      <c r="K211" s="132"/>
      <c r="N211" s="132"/>
      <c r="R211" s="133"/>
      <c r="T211" s="134"/>
      <c r="AA211" s="135"/>
      <c r="AT211" s="132" t="s">
        <v>220</v>
      </c>
      <c r="AU211" s="132" t="s">
        <v>191</v>
      </c>
      <c r="AV211" s="136" t="s">
        <v>78</v>
      </c>
      <c r="AW211" s="136" t="s">
        <v>165</v>
      </c>
      <c r="AX211" s="136" t="s">
        <v>135</v>
      </c>
      <c r="AY211" s="132" t="s">
        <v>213</v>
      </c>
    </row>
    <row r="212" spans="2:51" s="6" customFormat="1" ht="15.75" customHeight="1">
      <c r="B212" s="137"/>
      <c r="E212" s="138"/>
      <c r="F212" s="203" t="s">
        <v>283</v>
      </c>
      <c r="G212" s="204"/>
      <c r="H212" s="204"/>
      <c r="I212" s="204"/>
      <c r="K212" s="139">
        <v>1.05</v>
      </c>
      <c r="N212" s="138"/>
      <c r="R212" s="140"/>
      <c r="T212" s="141"/>
      <c r="AA212" s="142"/>
      <c r="AT212" s="138" t="s">
        <v>220</v>
      </c>
      <c r="AU212" s="138" t="s">
        <v>191</v>
      </c>
      <c r="AV212" s="143" t="s">
        <v>191</v>
      </c>
      <c r="AW212" s="143" t="s">
        <v>165</v>
      </c>
      <c r="AX212" s="143" t="s">
        <v>135</v>
      </c>
      <c r="AY212" s="138" t="s">
        <v>213</v>
      </c>
    </row>
    <row r="213" spans="2:51" s="6" customFormat="1" ht="15.75" customHeight="1">
      <c r="B213" s="144"/>
      <c r="E213" s="145"/>
      <c r="F213" s="205" t="s">
        <v>222</v>
      </c>
      <c r="G213" s="206"/>
      <c r="H213" s="206"/>
      <c r="I213" s="206"/>
      <c r="K213" s="146">
        <v>1.05</v>
      </c>
      <c r="N213" s="145"/>
      <c r="R213" s="147"/>
      <c r="T213" s="148"/>
      <c r="AA213" s="149"/>
      <c r="AT213" s="145" t="s">
        <v>220</v>
      </c>
      <c r="AU213" s="145" t="s">
        <v>191</v>
      </c>
      <c r="AV213" s="150" t="s">
        <v>218</v>
      </c>
      <c r="AW213" s="150" t="s">
        <v>165</v>
      </c>
      <c r="AX213" s="150" t="s">
        <v>78</v>
      </c>
      <c r="AY213" s="145" t="s">
        <v>213</v>
      </c>
    </row>
    <row r="214" spans="2:64" s="6" customFormat="1" ht="39" customHeight="1">
      <c r="B214" s="22"/>
      <c r="C214" s="123" t="s">
        <v>284</v>
      </c>
      <c r="D214" s="123" t="s">
        <v>214</v>
      </c>
      <c r="E214" s="124" t="s">
        <v>285</v>
      </c>
      <c r="F214" s="210" t="s">
        <v>286</v>
      </c>
      <c r="G214" s="211"/>
      <c r="H214" s="211"/>
      <c r="I214" s="211"/>
      <c r="J214" s="125" t="s">
        <v>287</v>
      </c>
      <c r="K214" s="126">
        <v>7</v>
      </c>
      <c r="L214" s="212">
        <v>0</v>
      </c>
      <c r="M214" s="211"/>
      <c r="N214" s="213">
        <f>ROUND($L$214*$K$214,2)</f>
        <v>0</v>
      </c>
      <c r="O214" s="211"/>
      <c r="P214" s="211"/>
      <c r="Q214" s="211"/>
      <c r="R214" s="23"/>
      <c r="T214" s="127"/>
      <c r="U214" s="128" t="s">
        <v>102</v>
      </c>
      <c r="V214" s="129">
        <v>0.196</v>
      </c>
      <c r="W214" s="129">
        <f>$V$214*$K$214</f>
        <v>1.372</v>
      </c>
      <c r="X214" s="129">
        <v>0.02684</v>
      </c>
      <c r="Y214" s="129">
        <f>$X$214*$K$214</f>
        <v>0.18788</v>
      </c>
      <c r="Z214" s="129">
        <v>0</v>
      </c>
      <c r="AA214" s="130">
        <f>$Z$214*$K$214</f>
        <v>0</v>
      </c>
      <c r="AR214" s="6" t="s">
        <v>218</v>
      </c>
      <c r="AT214" s="6" t="s">
        <v>214</v>
      </c>
      <c r="AU214" s="6" t="s">
        <v>191</v>
      </c>
      <c r="AY214" s="6" t="s">
        <v>213</v>
      </c>
      <c r="BE214" s="80">
        <f>IF($U$214="základní",$N$214,0)</f>
        <v>0</v>
      </c>
      <c r="BF214" s="80">
        <f>IF($U$214="snížená",$N$214,0)</f>
        <v>0</v>
      </c>
      <c r="BG214" s="80">
        <f>IF($U$214="zákl. přenesená",$N$214,0)</f>
        <v>0</v>
      </c>
      <c r="BH214" s="80">
        <f>IF($U$214="sníž. přenesená",$N$214,0)</f>
        <v>0</v>
      </c>
      <c r="BI214" s="80">
        <f>IF($U$214="nulová",$N$214,0)</f>
        <v>0</v>
      </c>
      <c r="BJ214" s="6" t="s">
        <v>191</v>
      </c>
      <c r="BK214" s="80">
        <f>ROUND($L$214*$K$214,2)</f>
        <v>0</v>
      </c>
      <c r="BL214" s="6" t="s">
        <v>218</v>
      </c>
    </row>
    <row r="215" spans="2:51" s="6" customFormat="1" ht="15.75" customHeight="1">
      <c r="B215" s="131"/>
      <c r="E215" s="132"/>
      <c r="F215" s="208" t="s">
        <v>288</v>
      </c>
      <c r="G215" s="209"/>
      <c r="H215" s="209"/>
      <c r="I215" s="209"/>
      <c r="K215" s="132"/>
      <c r="N215" s="132"/>
      <c r="R215" s="133"/>
      <c r="T215" s="134"/>
      <c r="AA215" s="135"/>
      <c r="AT215" s="132" t="s">
        <v>220</v>
      </c>
      <c r="AU215" s="132" t="s">
        <v>191</v>
      </c>
      <c r="AV215" s="136" t="s">
        <v>78</v>
      </c>
      <c r="AW215" s="136" t="s">
        <v>165</v>
      </c>
      <c r="AX215" s="136" t="s">
        <v>135</v>
      </c>
      <c r="AY215" s="132" t="s">
        <v>213</v>
      </c>
    </row>
    <row r="216" spans="2:51" s="6" customFormat="1" ht="15.75" customHeight="1">
      <c r="B216" s="137"/>
      <c r="E216" s="138"/>
      <c r="F216" s="203" t="s">
        <v>233</v>
      </c>
      <c r="G216" s="204"/>
      <c r="H216" s="204"/>
      <c r="I216" s="204"/>
      <c r="K216" s="139">
        <v>6</v>
      </c>
      <c r="N216" s="138"/>
      <c r="R216" s="140"/>
      <c r="T216" s="141"/>
      <c r="AA216" s="142"/>
      <c r="AT216" s="138" t="s">
        <v>220</v>
      </c>
      <c r="AU216" s="138" t="s">
        <v>191</v>
      </c>
      <c r="AV216" s="143" t="s">
        <v>191</v>
      </c>
      <c r="AW216" s="143" t="s">
        <v>165</v>
      </c>
      <c r="AX216" s="143" t="s">
        <v>135</v>
      </c>
      <c r="AY216" s="138" t="s">
        <v>213</v>
      </c>
    </row>
    <row r="217" spans="2:51" s="6" customFormat="1" ht="15.75" customHeight="1">
      <c r="B217" s="131"/>
      <c r="E217" s="132"/>
      <c r="F217" s="208" t="s">
        <v>289</v>
      </c>
      <c r="G217" s="209"/>
      <c r="H217" s="209"/>
      <c r="I217" s="209"/>
      <c r="K217" s="132"/>
      <c r="N217" s="132"/>
      <c r="R217" s="133"/>
      <c r="T217" s="134"/>
      <c r="AA217" s="135"/>
      <c r="AT217" s="132" t="s">
        <v>220</v>
      </c>
      <c r="AU217" s="132" t="s">
        <v>191</v>
      </c>
      <c r="AV217" s="136" t="s">
        <v>78</v>
      </c>
      <c r="AW217" s="136" t="s">
        <v>165</v>
      </c>
      <c r="AX217" s="136" t="s">
        <v>135</v>
      </c>
      <c r="AY217" s="132" t="s">
        <v>213</v>
      </c>
    </row>
    <row r="218" spans="2:51" s="6" customFormat="1" ht="15.75" customHeight="1">
      <c r="B218" s="137"/>
      <c r="E218" s="138"/>
      <c r="F218" s="203" t="s">
        <v>78</v>
      </c>
      <c r="G218" s="204"/>
      <c r="H218" s="204"/>
      <c r="I218" s="204"/>
      <c r="K218" s="139">
        <v>1</v>
      </c>
      <c r="N218" s="138"/>
      <c r="R218" s="140"/>
      <c r="T218" s="141"/>
      <c r="AA218" s="142"/>
      <c r="AT218" s="138" t="s">
        <v>220</v>
      </c>
      <c r="AU218" s="138" t="s">
        <v>191</v>
      </c>
      <c r="AV218" s="143" t="s">
        <v>191</v>
      </c>
      <c r="AW218" s="143" t="s">
        <v>165</v>
      </c>
      <c r="AX218" s="143" t="s">
        <v>135</v>
      </c>
      <c r="AY218" s="138" t="s">
        <v>213</v>
      </c>
    </row>
    <row r="219" spans="2:51" s="6" customFormat="1" ht="15.75" customHeight="1">
      <c r="B219" s="144"/>
      <c r="E219" s="145"/>
      <c r="F219" s="205" t="s">
        <v>222</v>
      </c>
      <c r="G219" s="206"/>
      <c r="H219" s="206"/>
      <c r="I219" s="206"/>
      <c r="K219" s="146">
        <v>7</v>
      </c>
      <c r="N219" s="145"/>
      <c r="R219" s="147"/>
      <c r="T219" s="148"/>
      <c r="AA219" s="149"/>
      <c r="AT219" s="145" t="s">
        <v>220</v>
      </c>
      <c r="AU219" s="145" t="s">
        <v>191</v>
      </c>
      <c r="AV219" s="150" t="s">
        <v>218</v>
      </c>
      <c r="AW219" s="150" t="s">
        <v>165</v>
      </c>
      <c r="AX219" s="150" t="s">
        <v>78</v>
      </c>
      <c r="AY219" s="145" t="s">
        <v>213</v>
      </c>
    </row>
    <row r="220" spans="2:64" s="6" customFormat="1" ht="27" customHeight="1">
      <c r="B220" s="22"/>
      <c r="C220" s="123" t="s">
        <v>65</v>
      </c>
      <c r="D220" s="123" t="s">
        <v>214</v>
      </c>
      <c r="E220" s="124" t="s">
        <v>290</v>
      </c>
      <c r="F220" s="210" t="s">
        <v>291</v>
      </c>
      <c r="G220" s="211"/>
      <c r="H220" s="211"/>
      <c r="I220" s="211"/>
      <c r="J220" s="125" t="s">
        <v>287</v>
      </c>
      <c r="K220" s="126">
        <v>3</v>
      </c>
      <c r="L220" s="212">
        <v>0</v>
      </c>
      <c r="M220" s="211"/>
      <c r="N220" s="213">
        <f>ROUND($L$220*$K$220,2)</f>
        <v>0</v>
      </c>
      <c r="O220" s="211"/>
      <c r="P220" s="211"/>
      <c r="Q220" s="211"/>
      <c r="R220" s="23"/>
      <c r="T220" s="127"/>
      <c r="U220" s="128" t="s">
        <v>102</v>
      </c>
      <c r="V220" s="129">
        <v>0.291</v>
      </c>
      <c r="W220" s="129">
        <f>$V$220*$K$220</f>
        <v>0.873</v>
      </c>
      <c r="X220" s="129">
        <v>0.08374</v>
      </c>
      <c r="Y220" s="129">
        <f>$X$220*$K$220</f>
        <v>0.25122</v>
      </c>
      <c r="Z220" s="129">
        <v>0</v>
      </c>
      <c r="AA220" s="130">
        <f>$Z$220*$K$220</f>
        <v>0</v>
      </c>
      <c r="AR220" s="6" t="s">
        <v>218</v>
      </c>
      <c r="AT220" s="6" t="s">
        <v>214</v>
      </c>
      <c r="AU220" s="6" t="s">
        <v>191</v>
      </c>
      <c r="AY220" s="6" t="s">
        <v>213</v>
      </c>
      <c r="BE220" s="80">
        <f>IF($U$220="základní",$N$220,0)</f>
        <v>0</v>
      </c>
      <c r="BF220" s="80">
        <f>IF($U$220="snížená",$N$220,0)</f>
        <v>0</v>
      </c>
      <c r="BG220" s="80">
        <f>IF($U$220="zákl. přenesená",$N$220,0)</f>
        <v>0</v>
      </c>
      <c r="BH220" s="80">
        <f>IF($U$220="sníž. přenesená",$N$220,0)</f>
        <v>0</v>
      </c>
      <c r="BI220" s="80">
        <f>IF($U$220="nulová",$N$220,0)</f>
        <v>0</v>
      </c>
      <c r="BJ220" s="6" t="s">
        <v>191</v>
      </c>
      <c r="BK220" s="80">
        <f>ROUND($L$220*$K$220,2)</f>
        <v>0</v>
      </c>
      <c r="BL220" s="6" t="s">
        <v>218</v>
      </c>
    </row>
    <row r="221" spans="2:51" s="6" customFormat="1" ht="15.75" customHeight="1">
      <c r="B221" s="131"/>
      <c r="E221" s="132"/>
      <c r="F221" s="208" t="s">
        <v>292</v>
      </c>
      <c r="G221" s="209"/>
      <c r="H221" s="209"/>
      <c r="I221" s="209"/>
      <c r="K221" s="132"/>
      <c r="N221" s="132"/>
      <c r="R221" s="133"/>
      <c r="T221" s="134"/>
      <c r="AA221" s="135"/>
      <c r="AT221" s="132" t="s">
        <v>220</v>
      </c>
      <c r="AU221" s="132" t="s">
        <v>191</v>
      </c>
      <c r="AV221" s="136" t="s">
        <v>78</v>
      </c>
      <c r="AW221" s="136" t="s">
        <v>165</v>
      </c>
      <c r="AX221" s="136" t="s">
        <v>135</v>
      </c>
      <c r="AY221" s="132" t="s">
        <v>213</v>
      </c>
    </row>
    <row r="222" spans="2:51" s="6" customFormat="1" ht="15.75" customHeight="1">
      <c r="B222" s="137"/>
      <c r="E222" s="138"/>
      <c r="F222" s="203" t="s">
        <v>78</v>
      </c>
      <c r="G222" s="204"/>
      <c r="H222" s="204"/>
      <c r="I222" s="204"/>
      <c r="K222" s="139">
        <v>1</v>
      </c>
      <c r="N222" s="138"/>
      <c r="R222" s="140"/>
      <c r="T222" s="141"/>
      <c r="AA222" s="142"/>
      <c r="AT222" s="138" t="s">
        <v>220</v>
      </c>
      <c r="AU222" s="138" t="s">
        <v>191</v>
      </c>
      <c r="AV222" s="143" t="s">
        <v>191</v>
      </c>
      <c r="AW222" s="143" t="s">
        <v>165</v>
      </c>
      <c r="AX222" s="143" t="s">
        <v>135</v>
      </c>
      <c r="AY222" s="138" t="s">
        <v>213</v>
      </c>
    </row>
    <row r="223" spans="2:51" s="6" customFormat="1" ht="15.75" customHeight="1">
      <c r="B223" s="131"/>
      <c r="E223" s="132"/>
      <c r="F223" s="208" t="s">
        <v>293</v>
      </c>
      <c r="G223" s="209"/>
      <c r="H223" s="209"/>
      <c r="I223" s="209"/>
      <c r="K223" s="132"/>
      <c r="N223" s="132"/>
      <c r="R223" s="133"/>
      <c r="T223" s="134"/>
      <c r="AA223" s="135"/>
      <c r="AT223" s="132" t="s">
        <v>220</v>
      </c>
      <c r="AU223" s="132" t="s">
        <v>191</v>
      </c>
      <c r="AV223" s="136" t="s">
        <v>78</v>
      </c>
      <c r="AW223" s="136" t="s">
        <v>165</v>
      </c>
      <c r="AX223" s="136" t="s">
        <v>135</v>
      </c>
      <c r="AY223" s="132" t="s">
        <v>213</v>
      </c>
    </row>
    <row r="224" spans="2:51" s="6" customFormat="1" ht="15.75" customHeight="1">
      <c r="B224" s="137"/>
      <c r="E224" s="138"/>
      <c r="F224" s="203" t="s">
        <v>78</v>
      </c>
      <c r="G224" s="204"/>
      <c r="H224" s="204"/>
      <c r="I224" s="204"/>
      <c r="K224" s="139">
        <v>1</v>
      </c>
      <c r="N224" s="138"/>
      <c r="R224" s="140"/>
      <c r="T224" s="141"/>
      <c r="AA224" s="142"/>
      <c r="AT224" s="138" t="s">
        <v>220</v>
      </c>
      <c r="AU224" s="138" t="s">
        <v>191</v>
      </c>
      <c r="AV224" s="143" t="s">
        <v>191</v>
      </c>
      <c r="AW224" s="143" t="s">
        <v>165</v>
      </c>
      <c r="AX224" s="143" t="s">
        <v>135</v>
      </c>
      <c r="AY224" s="138" t="s">
        <v>213</v>
      </c>
    </row>
    <row r="225" spans="2:51" s="6" customFormat="1" ht="15.75" customHeight="1">
      <c r="B225" s="131"/>
      <c r="E225" s="132"/>
      <c r="F225" s="208" t="s">
        <v>289</v>
      </c>
      <c r="G225" s="209"/>
      <c r="H225" s="209"/>
      <c r="I225" s="209"/>
      <c r="K225" s="132"/>
      <c r="N225" s="132"/>
      <c r="R225" s="133"/>
      <c r="T225" s="134"/>
      <c r="AA225" s="135"/>
      <c r="AT225" s="132" t="s">
        <v>220</v>
      </c>
      <c r="AU225" s="132" t="s">
        <v>191</v>
      </c>
      <c r="AV225" s="136" t="s">
        <v>78</v>
      </c>
      <c r="AW225" s="136" t="s">
        <v>165</v>
      </c>
      <c r="AX225" s="136" t="s">
        <v>135</v>
      </c>
      <c r="AY225" s="132" t="s">
        <v>213</v>
      </c>
    </row>
    <row r="226" spans="2:51" s="6" customFormat="1" ht="15.75" customHeight="1">
      <c r="B226" s="137"/>
      <c r="E226" s="138"/>
      <c r="F226" s="203" t="s">
        <v>78</v>
      </c>
      <c r="G226" s="204"/>
      <c r="H226" s="204"/>
      <c r="I226" s="204"/>
      <c r="K226" s="139">
        <v>1</v>
      </c>
      <c r="N226" s="138"/>
      <c r="R226" s="140"/>
      <c r="T226" s="141"/>
      <c r="AA226" s="142"/>
      <c r="AT226" s="138" t="s">
        <v>220</v>
      </c>
      <c r="AU226" s="138" t="s">
        <v>191</v>
      </c>
      <c r="AV226" s="143" t="s">
        <v>191</v>
      </c>
      <c r="AW226" s="143" t="s">
        <v>165</v>
      </c>
      <c r="AX226" s="143" t="s">
        <v>135</v>
      </c>
      <c r="AY226" s="138" t="s">
        <v>213</v>
      </c>
    </row>
    <row r="227" spans="2:51" s="6" customFormat="1" ht="15.75" customHeight="1">
      <c r="B227" s="144"/>
      <c r="E227" s="145"/>
      <c r="F227" s="205" t="s">
        <v>222</v>
      </c>
      <c r="G227" s="206"/>
      <c r="H227" s="206"/>
      <c r="I227" s="206"/>
      <c r="K227" s="146">
        <v>3</v>
      </c>
      <c r="N227" s="145"/>
      <c r="R227" s="147"/>
      <c r="T227" s="148"/>
      <c r="AA227" s="149"/>
      <c r="AT227" s="145" t="s">
        <v>220</v>
      </c>
      <c r="AU227" s="145" t="s">
        <v>191</v>
      </c>
      <c r="AV227" s="150" t="s">
        <v>218</v>
      </c>
      <c r="AW227" s="150" t="s">
        <v>165</v>
      </c>
      <c r="AX227" s="150" t="s">
        <v>78</v>
      </c>
      <c r="AY227" s="145" t="s">
        <v>213</v>
      </c>
    </row>
    <row r="228" spans="2:64" s="6" customFormat="1" ht="27" customHeight="1">
      <c r="B228" s="22"/>
      <c r="C228" s="123" t="s">
        <v>294</v>
      </c>
      <c r="D228" s="123" t="s">
        <v>214</v>
      </c>
      <c r="E228" s="124" t="s">
        <v>295</v>
      </c>
      <c r="F228" s="210" t="s">
        <v>296</v>
      </c>
      <c r="G228" s="211"/>
      <c r="H228" s="211"/>
      <c r="I228" s="211"/>
      <c r="J228" s="125" t="s">
        <v>287</v>
      </c>
      <c r="K228" s="126">
        <v>2</v>
      </c>
      <c r="L228" s="212">
        <v>0</v>
      </c>
      <c r="M228" s="211"/>
      <c r="N228" s="213">
        <f>ROUND($L$228*$K$228,2)</f>
        <v>0</v>
      </c>
      <c r="O228" s="211"/>
      <c r="P228" s="211"/>
      <c r="Q228" s="211"/>
      <c r="R228" s="23"/>
      <c r="T228" s="127"/>
      <c r="U228" s="128" t="s">
        <v>102</v>
      </c>
      <c r="V228" s="129">
        <v>0.361</v>
      </c>
      <c r="W228" s="129">
        <f>$V$228*$K$228</f>
        <v>0.722</v>
      </c>
      <c r="X228" s="129">
        <v>0.09713</v>
      </c>
      <c r="Y228" s="129">
        <f>$X$228*$K$228</f>
        <v>0.19426</v>
      </c>
      <c r="Z228" s="129">
        <v>0</v>
      </c>
      <c r="AA228" s="130">
        <f>$Z$228*$K$228</f>
        <v>0</v>
      </c>
      <c r="AR228" s="6" t="s">
        <v>218</v>
      </c>
      <c r="AT228" s="6" t="s">
        <v>214</v>
      </c>
      <c r="AU228" s="6" t="s">
        <v>191</v>
      </c>
      <c r="AY228" s="6" t="s">
        <v>213</v>
      </c>
      <c r="BE228" s="80">
        <f>IF($U$228="základní",$N$228,0)</f>
        <v>0</v>
      </c>
      <c r="BF228" s="80">
        <f>IF($U$228="snížená",$N$228,0)</f>
        <v>0</v>
      </c>
      <c r="BG228" s="80">
        <f>IF($U$228="zákl. přenesená",$N$228,0)</f>
        <v>0</v>
      </c>
      <c r="BH228" s="80">
        <f>IF($U$228="sníž. přenesená",$N$228,0)</f>
        <v>0</v>
      </c>
      <c r="BI228" s="80">
        <f>IF($U$228="nulová",$N$228,0)</f>
        <v>0</v>
      </c>
      <c r="BJ228" s="6" t="s">
        <v>191</v>
      </c>
      <c r="BK228" s="80">
        <f>ROUND($L$228*$K$228,2)</f>
        <v>0</v>
      </c>
      <c r="BL228" s="6" t="s">
        <v>218</v>
      </c>
    </row>
    <row r="229" spans="2:51" s="6" customFormat="1" ht="15.75" customHeight="1">
      <c r="B229" s="131"/>
      <c r="E229" s="132"/>
      <c r="F229" s="208" t="s">
        <v>289</v>
      </c>
      <c r="G229" s="209"/>
      <c r="H229" s="209"/>
      <c r="I229" s="209"/>
      <c r="K229" s="132"/>
      <c r="N229" s="132"/>
      <c r="R229" s="133"/>
      <c r="T229" s="134"/>
      <c r="AA229" s="135"/>
      <c r="AT229" s="132" t="s">
        <v>220</v>
      </c>
      <c r="AU229" s="132" t="s">
        <v>191</v>
      </c>
      <c r="AV229" s="136" t="s">
        <v>78</v>
      </c>
      <c r="AW229" s="136" t="s">
        <v>165</v>
      </c>
      <c r="AX229" s="136" t="s">
        <v>135</v>
      </c>
      <c r="AY229" s="132" t="s">
        <v>213</v>
      </c>
    </row>
    <row r="230" spans="2:51" s="6" customFormat="1" ht="15.75" customHeight="1">
      <c r="B230" s="137"/>
      <c r="E230" s="138"/>
      <c r="F230" s="203" t="s">
        <v>191</v>
      </c>
      <c r="G230" s="204"/>
      <c r="H230" s="204"/>
      <c r="I230" s="204"/>
      <c r="K230" s="139">
        <v>2</v>
      </c>
      <c r="N230" s="138"/>
      <c r="R230" s="140"/>
      <c r="T230" s="141"/>
      <c r="AA230" s="142"/>
      <c r="AT230" s="138" t="s">
        <v>220</v>
      </c>
      <c r="AU230" s="138" t="s">
        <v>191</v>
      </c>
      <c r="AV230" s="143" t="s">
        <v>191</v>
      </c>
      <c r="AW230" s="143" t="s">
        <v>165</v>
      </c>
      <c r="AX230" s="143" t="s">
        <v>135</v>
      </c>
      <c r="AY230" s="138" t="s">
        <v>213</v>
      </c>
    </row>
    <row r="231" spans="2:51" s="6" customFormat="1" ht="15.75" customHeight="1">
      <c r="B231" s="144"/>
      <c r="E231" s="145"/>
      <c r="F231" s="205" t="s">
        <v>222</v>
      </c>
      <c r="G231" s="206"/>
      <c r="H231" s="206"/>
      <c r="I231" s="206"/>
      <c r="K231" s="146">
        <v>2</v>
      </c>
      <c r="N231" s="145"/>
      <c r="R231" s="147"/>
      <c r="T231" s="148"/>
      <c r="AA231" s="149"/>
      <c r="AT231" s="145" t="s">
        <v>220</v>
      </c>
      <c r="AU231" s="145" t="s">
        <v>191</v>
      </c>
      <c r="AV231" s="150" t="s">
        <v>218</v>
      </c>
      <c r="AW231" s="150" t="s">
        <v>165</v>
      </c>
      <c r="AX231" s="150" t="s">
        <v>78</v>
      </c>
      <c r="AY231" s="145" t="s">
        <v>213</v>
      </c>
    </row>
    <row r="232" spans="2:64" s="6" customFormat="1" ht="27" customHeight="1">
      <c r="B232" s="22"/>
      <c r="C232" s="123" t="s">
        <v>297</v>
      </c>
      <c r="D232" s="123" t="s">
        <v>214</v>
      </c>
      <c r="E232" s="124" t="s">
        <v>298</v>
      </c>
      <c r="F232" s="210" t="s">
        <v>299</v>
      </c>
      <c r="G232" s="211"/>
      <c r="H232" s="211"/>
      <c r="I232" s="211"/>
      <c r="J232" s="125" t="s">
        <v>287</v>
      </c>
      <c r="K232" s="126">
        <v>2</v>
      </c>
      <c r="L232" s="212">
        <v>0</v>
      </c>
      <c r="M232" s="211"/>
      <c r="N232" s="213">
        <f>ROUND($L$232*$K$232,2)</f>
        <v>0</v>
      </c>
      <c r="O232" s="211"/>
      <c r="P232" s="211"/>
      <c r="Q232" s="211"/>
      <c r="R232" s="23"/>
      <c r="T232" s="127"/>
      <c r="U232" s="128" t="s">
        <v>102</v>
      </c>
      <c r="V232" s="129">
        <v>0.361</v>
      </c>
      <c r="W232" s="129">
        <f>$V$232*$K$232</f>
        <v>0.722</v>
      </c>
      <c r="X232" s="129">
        <v>0.11258</v>
      </c>
      <c r="Y232" s="129">
        <f>$X$232*$K$232</f>
        <v>0.22516</v>
      </c>
      <c r="Z232" s="129">
        <v>0</v>
      </c>
      <c r="AA232" s="130">
        <f>$Z$232*$K$232</f>
        <v>0</v>
      </c>
      <c r="AR232" s="6" t="s">
        <v>218</v>
      </c>
      <c r="AT232" s="6" t="s">
        <v>214</v>
      </c>
      <c r="AU232" s="6" t="s">
        <v>191</v>
      </c>
      <c r="AY232" s="6" t="s">
        <v>213</v>
      </c>
      <c r="BE232" s="80">
        <f>IF($U$232="základní",$N$232,0)</f>
        <v>0</v>
      </c>
      <c r="BF232" s="80">
        <f>IF($U$232="snížená",$N$232,0)</f>
        <v>0</v>
      </c>
      <c r="BG232" s="80">
        <f>IF($U$232="zákl. přenesená",$N$232,0)</f>
        <v>0</v>
      </c>
      <c r="BH232" s="80">
        <f>IF($U$232="sníž. přenesená",$N$232,0)</f>
        <v>0</v>
      </c>
      <c r="BI232" s="80">
        <f>IF($U$232="nulová",$N$232,0)</f>
        <v>0</v>
      </c>
      <c r="BJ232" s="6" t="s">
        <v>191</v>
      </c>
      <c r="BK232" s="80">
        <f>ROUND($L$232*$K$232,2)</f>
        <v>0</v>
      </c>
      <c r="BL232" s="6" t="s">
        <v>218</v>
      </c>
    </row>
    <row r="233" spans="2:51" s="6" customFormat="1" ht="15.75" customHeight="1">
      <c r="B233" s="131"/>
      <c r="E233" s="132"/>
      <c r="F233" s="208" t="s">
        <v>293</v>
      </c>
      <c r="G233" s="209"/>
      <c r="H233" s="209"/>
      <c r="I233" s="209"/>
      <c r="K233" s="132"/>
      <c r="N233" s="132"/>
      <c r="R233" s="133"/>
      <c r="T233" s="134"/>
      <c r="AA233" s="135"/>
      <c r="AT233" s="132" t="s">
        <v>220</v>
      </c>
      <c r="AU233" s="132" t="s">
        <v>191</v>
      </c>
      <c r="AV233" s="136" t="s">
        <v>78</v>
      </c>
      <c r="AW233" s="136" t="s">
        <v>165</v>
      </c>
      <c r="AX233" s="136" t="s">
        <v>135</v>
      </c>
      <c r="AY233" s="132" t="s">
        <v>213</v>
      </c>
    </row>
    <row r="234" spans="2:51" s="6" customFormat="1" ht="15.75" customHeight="1">
      <c r="B234" s="137"/>
      <c r="E234" s="138"/>
      <c r="F234" s="203" t="s">
        <v>191</v>
      </c>
      <c r="G234" s="204"/>
      <c r="H234" s="204"/>
      <c r="I234" s="204"/>
      <c r="K234" s="139">
        <v>2</v>
      </c>
      <c r="N234" s="138"/>
      <c r="R234" s="140"/>
      <c r="T234" s="141"/>
      <c r="AA234" s="142"/>
      <c r="AT234" s="138" t="s">
        <v>220</v>
      </c>
      <c r="AU234" s="138" t="s">
        <v>191</v>
      </c>
      <c r="AV234" s="143" t="s">
        <v>191</v>
      </c>
      <c r="AW234" s="143" t="s">
        <v>165</v>
      </c>
      <c r="AX234" s="143" t="s">
        <v>135</v>
      </c>
      <c r="AY234" s="138" t="s">
        <v>213</v>
      </c>
    </row>
    <row r="235" spans="2:51" s="6" customFormat="1" ht="15.75" customHeight="1">
      <c r="B235" s="144"/>
      <c r="E235" s="145"/>
      <c r="F235" s="205" t="s">
        <v>222</v>
      </c>
      <c r="G235" s="206"/>
      <c r="H235" s="206"/>
      <c r="I235" s="206"/>
      <c r="K235" s="146">
        <v>2</v>
      </c>
      <c r="N235" s="145"/>
      <c r="R235" s="147"/>
      <c r="T235" s="148"/>
      <c r="AA235" s="149"/>
      <c r="AT235" s="145" t="s">
        <v>220</v>
      </c>
      <c r="AU235" s="145" t="s">
        <v>191</v>
      </c>
      <c r="AV235" s="150" t="s">
        <v>218</v>
      </c>
      <c r="AW235" s="150" t="s">
        <v>165</v>
      </c>
      <c r="AX235" s="150" t="s">
        <v>78</v>
      </c>
      <c r="AY235" s="145" t="s">
        <v>213</v>
      </c>
    </row>
    <row r="236" spans="2:64" s="6" customFormat="1" ht="27" customHeight="1">
      <c r="B236" s="22"/>
      <c r="C236" s="123" t="s">
        <v>300</v>
      </c>
      <c r="D236" s="123" t="s">
        <v>214</v>
      </c>
      <c r="E236" s="124" t="s">
        <v>301</v>
      </c>
      <c r="F236" s="210" t="s">
        <v>302</v>
      </c>
      <c r="G236" s="211"/>
      <c r="H236" s="211"/>
      <c r="I236" s="211"/>
      <c r="J236" s="125" t="s">
        <v>287</v>
      </c>
      <c r="K236" s="126">
        <v>2</v>
      </c>
      <c r="L236" s="212">
        <v>0</v>
      </c>
      <c r="M236" s="211"/>
      <c r="N236" s="213">
        <f>ROUND($L$236*$K$236,2)</f>
        <v>0</v>
      </c>
      <c r="O236" s="211"/>
      <c r="P236" s="211"/>
      <c r="Q236" s="211"/>
      <c r="R236" s="23"/>
      <c r="T236" s="127"/>
      <c r="U236" s="128" t="s">
        <v>102</v>
      </c>
      <c r="V236" s="129">
        <v>0.391</v>
      </c>
      <c r="W236" s="129">
        <f>$V$236*$K$236</f>
        <v>0.782</v>
      </c>
      <c r="X236" s="129">
        <v>0.1209</v>
      </c>
      <c r="Y236" s="129">
        <f>$X$236*$K$236</f>
        <v>0.2418</v>
      </c>
      <c r="Z236" s="129">
        <v>0</v>
      </c>
      <c r="AA236" s="130">
        <f>$Z$236*$K$236</f>
        <v>0</v>
      </c>
      <c r="AR236" s="6" t="s">
        <v>218</v>
      </c>
      <c r="AT236" s="6" t="s">
        <v>214</v>
      </c>
      <c r="AU236" s="6" t="s">
        <v>191</v>
      </c>
      <c r="AY236" s="6" t="s">
        <v>213</v>
      </c>
      <c r="BE236" s="80">
        <f>IF($U$236="základní",$N$236,0)</f>
        <v>0</v>
      </c>
      <c r="BF236" s="80">
        <f>IF($U$236="snížená",$N$236,0)</f>
        <v>0</v>
      </c>
      <c r="BG236" s="80">
        <f>IF($U$236="zákl. přenesená",$N$236,0)</f>
        <v>0</v>
      </c>
      <c r="BH236" s="80">
        <f>IF($U$236="sníž. přenesená",$N$236,0)</f>
        <v>0</v>
      </c>
      <c r="BI236" s="80">
        <f>IF($U$236="nulová",$N$236,0)</f>
        <v>0</v>
      </c>
      <c r="BJ236" s="6" t="s">
        <v>191</v>
      </c>
      <c r="BK236" s="80">
        <f>ROUND($L$236*$K$236,2)</f>
        <v>0</v>
      </c>
      <c r="BL236" s="6" t="s">
        <v>218</v>
      </c>
    </row>
    <row r="237" spans="2:51" s="6" customFormat="1" ht="15.75" customHeight="1">
      <c r="B237" s="131"/>
      <c r="E237" s="132"/>
      <c r="F237" s="208" t="s">
        <v>289</v>
      </c>
      <c r="G237" s="209"/>
      <c r="H237" s="209"/>
      <c r="I237" s="209"/>
      <c r="K237" s="132"/>
      <c r="N237" s="132"/>
      <c r="R237" s="133"/>
      <c r="T237" s="134"/>
      <c r="AA237" s="135"/>
      <c r="AT237" s="132" t="s">
        <v>220</v>
      </c>
      <c r="AU237" s="132" t="s">
        <v>191</v>
      </c>
      <c r="AV237" s="136" t="s">
        <v>78</v>
      </c>
      <c r="AW237" s="136" t="s">
        <v>165</v>
      </c>
      <c r="AX237" s="136" t="s">
        <v>135</v>
      </c>
      <c r="AY237" s="132" t="s">
        <v>213</v>
      </c>
    </row>
    <row r="238" spans="2:51" s="6" customFormat="1" ht="15.75" customHeight="1">
      <c r="B238" s="137"/>
      <c r="E238" s="138"/>
      <c r="F238" s="203" t="s">
        <v>191</v>
      </c>
      <c r="G238" s="204"/>
      <c r="H238" s="204"/>
      <c r="I238" s="204"/>
      <c r="K238" s="139">
        <v>2</v>
      </c>
      <c r="N238" s="138"/>
      <c r="R238" s="140"/>
      <c r="T238" s="141"/>
      <c r="AA238" s="142"/>
      <c r="AT238" s="138" t="s">
        <v>220</v>
      </c>
      <c r="AU238" s="138" t="s">
        <v>191</v>
      </c>
      <c r="AV238" s="143" t="s">
        <v>191</v>
      </c>
      <c r="AW238" s="143" t="s">
        <v>165</v>
      </c>
      <c r="AX238" s="143" t="s">
        <v>135</v>
      </c>
      <c r="AY238" s="138" t="s">
        <v>213</v>
      </c>
    </row>
    <row r="239" spans="2:51" s="6" customFormat="1" ht="15.75" customHeight="1">
      <c r="B239" s="144"/>
      <c r="E239" s="145"/>
      <c r="F239" s="205" t="s">
        <v>222</v>
      </c>
      <c r="G239" s="206"/>
      <c r="H239" s="206"/>
      <c r="I239" s="206"/>
      <c r="K239" s="146">
        <v>2</v>
      </c>
      <c r="N239" s="145"/>
      <c r="R239" s="147"/>
      <c r="T239" s="148"/>
      <c r="AA239" s="149"/>
      <c r="AT239" s="145" t="s">
        <v>220</v>
      </c>
      <c r="AU239" s="145" t="s">
        <v>191</v>
      </c>
      <c r="AV239" s="150" t="s">
        <v>218</v>
      </c>
      <c r="AW239" s="150" t="s">
        <v>165</v>
      </c>
      <c r="AX239" s="150" t="s">
        <v>78</v>
      </c>
      <c r="AY239" s="145" t="s">
        <v>213</v>
      </c>
    </row>
    <row r="240" spans="2:64" s="6" customFormat="1" ht="27" customHeight="1">
      <c r="B240" s="22"/>
      <c r="C240" s="123" t="s">
        <v>303</v>
      </c>
      <c r="D240" s="123" t="s">
        <v>214</v>
      </c>
      <c r="E240" s="124" t="s">
        <v>304</v>
      </c>
      <c r="F240" s="210" t="s">
        <v>305</v>
      </c>
      <c r="G240" s="211"/>
      <c r="H240" s="211"/>
      <c r="I240" s="211"/>
      <c r="J240" s="125" t="s">
        <v>287</v>
      </c>
      <c r="K240" s="126">
        <v>5</v>
      </c>
      <c r="L240" s="212">
        <v>0</v>
      </c>
      <c r="M240" s="211"/>
      <c r="N240" s="213">
        <f>ROUND($L$240*$K$240,2)</f>
        <v>0</v>
      </c>
      <c r="O240" s="211"/>
      <c r="P240" s="211"/>
      <c r="Q240" s="211"/>
      <c r="R240" s="23"/>
      <c r="T240" s="127"/>
      <c r="U240" s="128" t="s">
        <v>102</v>
      </c>
      <c r="V240" s="129">
        <v>0.391</v>
      </c>
      <c r="W240" s="129">
        <f>$V$240*$K$240</f>
        <v>1.955</v>
      </c>
      <c r="X240" s="129">
        <v>0.1415</v>
      </c>
      <c r="Y240" s="129">
        <f>$X$240*$K$240</f>
        <v>0.7074999999999999</v>
      </c>
      <c r="Z240" s="129">
        <v>0</v>
      </c>
      <c r="AA240" s="130">
        <f>$Z$240*$K$240</f>
        <v>0</v>
      </c>
      <c r="AR240" s="6" t="s">
        <v>218</v>
      </c>
      <c r="AT240" s="6" t="s">
        <v>214</v>
      </c>
      <c r="AU240" s="6" t="s">
        <v>191</v>
      </c>
      <c r="AY240" s="6" t="s">
        <v>213</v>
      </c>
      <c r="BE240" s="80">
        <f>IF($U$240="základní",$N$240,0)</f>
        <v>0</v>
      </c>
      <c r="BF240" s="80">
        <f>IF($U$240="snížená",$N$240,0)</f>
        <v>0</v>
      </c>
      <c r="BG240" s="80">
        <f>IF($U$240="zákl. přenesená",$N$240,0)</f>
        <v>0</v>
      </c>
      <c r="BH240" s="80">
        <f>IF($U$240="sníž. přenesená",$N$240,0)</f>
        <v>0</v>
      </c>
      <c r="BI240" s="80">
        <f>IF($U$240="nulová",$N$240,0)</f>
        <v>0</v>
      </c>
      <c r="BJ240" s="6" t="s">
        <v>191</v>
      </c>
      <c r="BK240" s="80">
        <f>ROUND($L$240*$K$240,2)</f>
        <v>0</v>
      </c>
      <c r="BL240" s="6" t="s">
        <v>218</v>
      </c>
    </row>
    <row r="241" spans="2:51" s="6" customFormat="1" ht="15.75" customHeight="1">
      <c r="B241" s="131"/>
      <c r="E241" s="132"/>
      <c r="F241" s="208" t="s">
        <v>293</v>
      </c>
      <c r="G241" s="209"/>
      <c r="H241" s="209"/>
      <c r="I241" s="209"/>
      <c r="K241" s="132"/>
      <c r="N241" s="132"/>
      <c r="R241" s="133"/>
      <c r="T241" s="134"/>
      <c r="AA241" s="135"/>
      <c r="AT241" s="132" t="s">
        <v>220</v>
      </c>
      <c r="AU241" s="132" t="s">
        <v>191</v>
      </c>
      <c r="AV241" s="136" t="s">
        <v>78</v>
      </c>
      <c r="AW241" s="136" t="s">
        <v>165</v>
      </c>
      <c r="AX241" s="136" t="s">
        <v>135</v>
      </c>
      <c r="AY241" s="132" t="s">
        <v>213</v>
      </c>
    </row>
    <row r="242" spans="2:51" s="6" customFormat="1" ht="15.75" customHeight="1">
      <c r="B242" s="137"/>
      <c r="E242" s="138"/>
      <c r="F242" s="203" t="s">
        <v>230</v>
      </c>
      <c r="G242" s="204"/>
      <c r="H242" s="204"/>
      <c r="I242" s="204"/>
      <c r="K242" s="139">
        <v>5</v>
      </c>
      <c r="N242" s="138"/>
      <c r="R242" s="140"/>
      <c r="T242" s="141"/>
      <c r="AA242" s="142"/>
      <c r="AT242" s="138" t="s">
        <v>220</v>
      </c>
      <c r="AU242" s="138" t="s">
        <v>191</v>
      </c>
      <c r="AV242" s="143" t="s">
        <v>191</v>
      </c>
      <c r="AW242" s="143" t="s">
        <v>165</v>
      </c>
      <c r="AX242" s="143" t="s">
        <v>135</v>
      </c>
      <c r="AY242" s="138" t="s">
        <v>213</v>
      </c>
    </row>
    <row r="243" spans="2:51" s="6" customFormat="1" ht="15.75" customHeight="1">
      <c r="B243" s="144"/>
      <c r="E243" s="145"/>
      <c r="F243" s="205" t="s">
        <v>222</v>
      </c>
      <c r="G243" s="206"/>
      <c r="H243" s="206"/>
      <c r="I243" s="206"/>
      <c r="K243" s="146">
        <v>5</v>
      </c>
      <c r="N243" s="145"/>
      <c r="R243" s="147"/>
      <c r="T243" s="148"/>
      <c r="AA243" s="149"/>
      <c r="AT243" s="145" t="s">
        <v>220</v>
      </c>
      <c r="AU243" s="145" t="s">
        <v>191</v>
      </c>
      <c r="AV243" s="150" t="s">
        <v>218</v>
      </c>
      <c r="AW243" s="150" t="s">
        <v>165</v>
      </c>
      <c r="AX243" s="150" t="s">
        <v>78</v>
      </c>
      <c r="AY243" s="145" t="s">
        <v>213</v>
      </c>
    </row>
    <row r="244" spans="2:64" s="6" customFormat="1" ht="27" customHeight="1">
      <c r="B244" s="22"/>
      <c r="C244" s="123" t="s">
        <v>306</v>
      </c>
      <c r="D244" s="123" t="s">
        <v>214</v>
      </c>
      <c r="E244" s="124" t="s">
        <v>307</v>
      </c>
      <c r="F244" s="210" t="s">
        <v>308</v>
      </c>
      <c r="G244" s="211"/>
      <c r="H244" s="211"/>
      <c r="I244" s="211"/>
      <c r="J244" s="125" t="s">
        <v>217</v>
      </c>
      <c r="K244" s="126">
        <v>0.325</v>
      </c>
      <c r="L244" s="212">
        <v>0</v>
      </c>
      <c r="M244" s="211"/>
      <c r="N244" s="213">
        <f>ROUND($L$244*$K$244,2)</f>
        <v>0</v>
      </c>
      <c r="O244" s="211"/>
      <c r="P244" s="211"/>
      <c r="Q244" s="211"/>
      <c r="R244" s="23"/>
      <c r="T244" s="127"/>
      <c r="U244" s="128" t="s">
        <v>102</v>
      </c>
      <c r="V244" s="129">
        <v>2.897</v>
      </c>
      <c r="W244" s="129">
        <f>$V$244*$K$244</f>
        <v>0.941525</v>
      </c>
      <c r="X244" s="129">
        <v>2.1183172</v>
      </c>
      <c r="Y244" s="129">
        <f>$X$244*$K$244</f>
        <v>0.68845309</v>
      </c>
      <c r="Z244" s="129">
        <v>0</v>
      </c>
      <c r="AA244" s="130">
        <f>$Z$244*$K$244</f>
        <v>0</v>
      </c>
      <c r="AR244" s="6" t="s">
        <v>218</v>
      </c>
      <c r="AT244" s="6" t="s">
        <v>214</v>
      </c>
      <c r="AU244" s="6" t="s">
        <v>191</v>
      </c>
      <c r="AY244" s="6" t="s">
        <v>213</v>
      </c>
      <c r="BE244" s="80">
        <f>IF($U$244="základní",$N$244,0)</f>
        <v>0</v>
      </c>
      <c r="BF244" s="80">
        <f>IF($U$244="snížená",$N$244,0)</f>
        <v>0</v>
      </c>
      <c r="BG244" s="80">
        <f>IF($U$244="zákl. přenesená",$N$244,0)</f>
        <v>0</v>
      </c>
      <c r="BH244" s="80">
        <f>IF($U$244="sníž. přenesená",$N$244,0)</f>
        <v>0</v>
      </c>
      <c r="BI244" s="80">
        <f>IF($U$244="nulová",$N$244,0)</f>
        <v>0</v>
      </c>
      <c r="BJ244" s="6" t="s">
        <v>191</v>
      </c>
      <c r="BK244" s="80">
        <f>ROUND($L$244*$K$244,2)</f>
        <v>0</v>
      </c>
      <c r="BL244" s="6" t="s">
        <v>218</v>
      </c>
    </row>
    <row r="245" spans="2:51" s="6" customFormat="1" ht="15.75" customHeight="1">
      <c r="B245" s="131"/>
      <c r="E245" s="132"/>
      <c r="F245" s="208" t="s">
        <v>309</v>
      </c>
      <c r="G245" s="209"/>
      <c r="H245" s="209"/>
      <c r="I245" s="209"/>
      <c r="K245" s="132"/>
      <c r="N245" s="132"/>
      <c r="R245" s="133"/>
      <c r="T245" s="134"/>
      <c r="AA245" s="135"/>
      <c r="AT245" s="132" t="s">
        <v>220</v>
      </c>
      <c r="AU245" s="132" t="s">
        <v>191</v>
      </c>
      <c r="AV245" s="136" t="s">
        <v>78</v>
      </c>
      <c r="AW245" s="136" t="s">
        <v>165</v>
      </c>
      <c r="AX245" s="136" t="s">
        <v>135</v>
      </c>
      <c r="AY245" s="132" t="s">
        <v>213</v>
      </c>
    </row>
    <row r="246" spans="2:51" s="6" customFormat="1" ht="15.75" customHeight="1">
      <c r="B246" s="137"/>
      <c r="E246" s="138"/>
      <c r="F246" s="203" t="s">
        <v>310</v>
      </c>
      <c r="G246" s="204"/>
      <c r="H246" s="204"/>
      <c r="I246" s="204"/>
      <c r="K246" s="139">
        <v>0.325</v>
      </c>
      <c r="N246" s="138"/>
      <c r="R246" s="140"/>
      <c r="T246" s="141"/>
      <c r="AA246" s="142"/>
      <c r="AT246" s="138" t="s">
        <v>220</v>
      </c>
      <c r="AU246" s="138" t="s">
        <v>191</v>
      </c>
      <c r="AV246" s="143" t="s">
        <v>191</v>
      </c>
      <c r="AW246" s="143" t="s">
        <v>165</v>
      </c>
      <c r="AX246" s="143" t="s">
        <v>135</v>
      </c>
      <c r="AY246" s="138" t="s">
        <v>213</v>
      </c>
    </row>
    <row r="247" spans="2:51" s="6" customFormat="1" ht="15.75" customHeight="1">
      <c r="B247" s="144"/>
      <c r="E247" s="145"/>
      <c r="F247" s="205" t="s">
        <v>222</v>
      </c>
      <c r="G247" s="206"/>
      <c r="H247" s="206"/>
      <c r="I247" s="206"/>
      <c r="K247" s="146">
        <v>0.325</v>
      </c>
      <c r="N247" s="145"/>
      <c r="R247" s="147"/>
      <c r="T247" s="148"/>
      <c r="AA247" s="149"/>
      <c r="AT247" s="145" t="s">
        <v>220</v>
      </c>
      <c r="AU247" s="145" t="s">
        <v>191</v>
      </c>
      <c r="AV247" s="150" t="s">
        <v>218</v>
      </c>
      <c r="AW247" s="150" t="s">
        <v>165</v>
      </c>
      <c r="AX247" s="150" t="s">
        <v>78</v>
      </c>
      <c r="AY247" s="145" t="s">
        <v>213</v>
      </c>
    </row>
    <row r="248" spans="2:64" s="6" customFormat="1" ht="27" customHeight="1">
      <c r="B248" s="22"/>
      <c r="C248" s="123" t="s">
        <v>64</v>
      </c>
      <c r="D248" s="123" t="s">
        <v>214</v>
      </c>
      <c r="E248" s="124" t="s">
        <v>311</v>
      </c>
      <c r="F248" s="210" t="s">
        <v>312</v>
      </c>
      <c r="G248" s="211"/>
      <c r="H248" s="211"/>
      <c r="I248" s="211"/>
      <c r="J248" s="125" t="s">
        <v>239</v>
      </c>
      <c r="K248" s="126">
        <v>0.013</v>
      </c>
      <c r="L248" s="212">
        <v>0</v>
      </c>
      <c r="M248" s="211"/>
      <c r="N248" s="213">
        <f>ROUND($L$248*$K$248,2)</f>
        <v>0</v>
      </c>
      <c r="O248" s="211"/>
      <c r="P248" s="211"/>
      <c r="Q248" s="211"/>
      <c r="R248" s="23"/>
      <c r="T248" s="127"/>
      <c r="U248" s="128" t="s">
        <v>102</v>
      </c>
      <c r="V248" s="129">
        <v>38.222</v>
      </c>
      <c r="W248" s="129">
        <f>$V$248*$K$248</f>
        <v>0.496886</v>
      </c>
      <c r="X248" s="129">
        <v>1.05196968</v>
      </c>
      <c r="Y248" s="129">
        <f>$X$248*$K$248</f>
        <v>0.013675605839999999</v>
      </c>
      <c r="Z248" s="129">
        <v>0</v>
      </c>
      <c r="AA248" s="130">
        <f>$Z$248*$K$248</f>
        <v>0</v>
      </c>
      <c r="AR248" s="6" t="s">
        <v>218</v>
      </c>
      <c r="AT248" s="6" t="s">
        <v>214</v>
      </c>
      <c r="AU248" s="6" t="s">
        <v>191</v>
      </c>
      <c r="AY248" s="6" t="s">
        <v>213</v>
      </c>
      <c r="BE248" s="80">
        <f>IF($U$248="základní",$N$248,0)</f>
        <v>0</v>
      </c>
      <c r="BF248" s="80">
        <f>IF($U$248="snížená",$N$248,0)</f>
        <v>0</v>
      </c>
      <c r="BG248" s="80">
        <f>IF($U$248="zákl. přenesená",$N$248,0)</f>
        <v>0</v>
      </c>
      <c r="BH248" s="80">
        <f>IF($U$248="sníž. přenesená",$N$248,0)</f>
        <v>0</v>
      </c>
      <c r="BI248" s="80">
        <f>IF($U$248="nulová",$N$248,0)</f>
        <v>0</v>
      </c>
      <c r="BJ248" s="6" t="s">
        <v>191</v>
      </c>
      <c r="BK248" s="80">
        <f>ROUND($L$248*$K$248,2)</f>
        <v>0</v>
      </c>
      <c r="BL248" s="6" t="s">
        <v>218</v>
      </c>
    </row>
    <row r="249" spans="2:51" s="6" customFormat="1" ht="15.75" customHeight="1">
      <c r="B249" s="131"/>
      <c r="E249" s="132"/>
      <c r="F249" s="208" t="s">
        <v>313</v>
      </c>
      <c r="G249" s="209"/>
      <c r="H249" s="209"/>
      <c r="I249" s="209"/>
      <c r="K249" s="132"/>
      <c r="N249" s="132"/>
      <c r="R249" s="133"/>
      <c r="T249" s="134"/>
      <c r="AA249" s="135"/>
      <c r="AT249" s="132" t="s">
        <v>220</v>
      </c>
      <c r="AU249" s="132" t="s">
        <v>191</v>
      </c>
      <c r="AV249" s="136" t="s">
        <v>78</v>
      </c>
      <c r="AW249" s="136" t="s">
        <v>165</v>
      </c>
      <c r="AX249" s="136" t="s">
        <v>135</v>
      </c>
      <c r="AY249" s="132" t="s">
        <v>213</v>
      </c>
    </row>
    <row r="250" spans="2:51" s="6" customFormat="1" ht="15.75" customHeight="1">
      <c r="B250" s="137"/>
      <c r="E250" s="138"/>
      <c r="F250" s="203" t="s">
        <v>314</v>
      </c>
      <c r="G250" s="204"/>
      <c r="H250" s="204"/>
      <c r="I250" s="204"/>
      <c r="K250" s="139">
        <v>0.013</v>
      </c>
      <c r="N250" s="138"/>
      <c r="R250" s="140"/>
      <c r="T250" s="141"/>
      <c r="AA250" s="142"/>
      <c r="AT250" s="138" t="s">
        <v>220</v>
      </c>
      <c r="AU250" s="138" t="s">
        <v>191</v>
      </c>
      <c r="AV250" s="143" t="s">
        <v>191</v>
      </c>
      <c r="AW250" s="143" t="s">
        <v>165</v>
      </c>
      <c r="AX250" s="143" t="s">
        <v>135</v>
      </c>
      <c r="AY250" s="138" t="s">
        <v>213</v>
      </c>
    </row>
    <row r="251" spans="2:51" s="6" customFormat="1" ht="15.75" customHeight="1">
      <c r="B251" s="144"/>
      <c r="E251" s="145"/>
      <c r="F251" s="205" t="s">
        <v>222</v>
      </c>
      <c r="G251" s="206"/>
      <c r="H251" s="206"/>
      <c r="I251" s="206"/>
      <c r="K251" s="146">
        <v>0.013</v>
      </c>
      <c r="N251" s="145"/>
      <c r="R251" s="147"/>
      <c r="T251" s="148"/>
      <c r="AA251" s="149"/>
      <c r="AT251" s="145" t="s">
        <v>220</v>
      </c>
      <c r="AU251" s="145" t="s">
        <v>191</v>
      </c>
      <c r="AV251" s="150" t="s">
        <v>218</v>
      </c>
      <c r="AW251" s="150" t="s">
        <v>165</v>
      </c>
      <c r="AX251" s="150" t="s">
        <v>78</v>
      </c>
      <c r="AY251" s="145" t="s">
        <v>213</v>
      </c>
    </row>
    <row r="252" spans="2:64" s="6" customFormat="1" ht="39" customHeight="1">
      <c r="B252" s="22"/>
      <c r="C252" s="123" t="s">
        <v>315</v>
      </c>
      <c r="D252" s="123" t="s">
        <v>214</v>
      </c>
      <c r="E252" s="124" t="s">
        <v>316</v>
      </c>
      <c r="F252" s="210" t="s">
        <v>317</v>
      </c>
      <c r="G252" s="211"/>
      <c r="H252" s="211"/>
      <c r="I252" s="211"/>
      <c r="J252" s="125" t="s">
        <v>282</v>
      </c>
      <c r="K252" s="126">
        <v>62.799</v>
      </c>
      <c r="L252" s="212">
        <v>0</v>
      </c>
      <c r="M252" s="211"/>
      <c r="N252" s="213">
        <f>ROUND($L$252*$K$252,2)</f>
        <v>0</v>
      </c>
      <c r="O252" s="211"/>
      <c r="P252" s="211"/>
      <c r="Q252" s="211"/>
      <c r="R252" s="23"/>
      <c r="T252" s="127"/>
      <c r="U252" s="128" t="s">
        <v>102</v>
      </c>
      <c r="V252" s="129">
        <v>0.525</v>
      </c>
      <c r="W252" s="129">
        <f>$V$252*$K$252</f>
        <v>32.969475</v>
      </c>
      <c r="X252" s="129">
        <v>0.06982</v>
      </c>
      <c r="Y252" s="129">
        <f>$X$252*$K$252</f>
        <v>4.38462618</v>
      </c>
      <c r="Z252" s="129">
        <v>0</v>
      </c>
      <c r="AA252" s="130">
        <f>$Z$252*$K$252</f>
        <v>0</v>
      </c>
      <c r="AR252" s="6" t="s">
        <v>218</v>
      </c>
      <c r="AT252" s="6" t="s">
        <v>214</v>
      </c>
      <c r="AU252" s="6" t="s">
        <v>191</v>
      </c>
      <c r="AY252" s="6" t="s">
        <v>213</v>
      </c>
      <c r="BE252" s="80">
        <f>IF($U$252="základní",$N$252,0)</f>
        <v>0</v>
      </c>
      <c r="BF252" s="80">
        <f>IF($U$252="snížená",$N$252,0)</f>
        <v>0</v>
      </c>
      <c r="BG252" s="80">
        <f>IF($U$252="zákl. přenesená",$N$252,0)</f>
        <v>0</v>
      </c>
      <c r="BH252" s="80">
        <f>IF($U$252="sníž. přenesená",$N$252,0)</f>
        <v>0</v>
      </c>
      <c r="BI252" s="80">
        <f>IF($U$252="nulová",$N$252,0)</f>
        <v>0</v>
      </c>
      <c r="BJ252" s="6" t="s">
        <v>191</v>
      </c>
      <c r="BK252" s="80">
        <f>ROUND($L$252*$K$252,2)</f>
        <v>0</v>
      </c>
      <c r="BL252" s="6" t="s">
        <v>218</v>
      </c>
    </row>
    <row r="253" spans="2:51" s="6" customFormat="1" ht="15.75" customHeight="1">
      <c r="B253" s="131"/>
      <c r="E253" s="132"/>
      <c r="F253" s="208" t="s">
        <v>318</v>
      </c>
      <c r="G253" s="209"/>
      <c r="H253" s="209"/>
      <c r="I253" s="209"/>
      <c r="K253" s="132"/>
      <c r="N253" s="132"/>
      <c r="R253" s="133"/>
      <c r="T253" s="134"/>
      <c r="AA253" s="135"/>
      <c r="AT253" s="132" t="s">
        <v>220</v>
      </c>
      <c r="AU253" s="132" t="s">
        <v>191</v>
      </c>
      <c r="AV253" s="136" t="s">
        <v>78</v>
      </c>
      <c r="AW253" s="136" t="s">
        <v>165</v>
      </c>
      <c r="AX253" s="136" t="s">
        <v>135</v>
      </c>
      <c r="AY253" s="132" t="s">
        <v>213</v>
      </c>
    </row>
    <row r="254" spans="2:51" s="6" customFormat="1" ht="15.75" customHeight="1">
      <c r="B254" s="137"/>
      <c r="E254" s="138"/>
      <c r="F254" s="203" t="s">
        <v>319</v>
      </c>
      <c r="G254" s="204"/>
      <c r="H254" s="204"/>
      <c r="I254" s="204"/>
      <c r="K254" s="139">
        <v>55.646</v>
      </c>
      <c r="N254" s="138"/>
      <c r="R254" s="140"/>
      <c r="T254" s="141"/>
      <c r="AA254" s="142"/>
      <c r="AT254" s="138" t="s">
        <v>220</v>
      </c>
      <c r="AU254" s="138" t="s">
        <v>191</v>
      </c>
      <c r="AV254" s="143" t="s">
        <v>191</v>
      </c>
      <c r="AW254" s="143" t="s">
        <v>165</v>
      </c>
      <c r="AX254" s="143" t="s">
        <v>135</v>
      </c>
      <c r="AY254" s="138" t="s">
        <v>213</v>
      </c>
    </row>
    <row r="255" spans="2:51" s="6" customFormat="1" ht="15.75" customHeight="1">
      <c r="B255" s="131"/>
      <c r="E255" s="132"/>
      <c r="F255" s="208" t="s">
        <v>250</v>
      </c>
      <c r="G255" s="209"/>
      <c r="H255" s="209"/>
      <c r="I255" s="209"/>
      <c r="K255" s="132"/>
      <c r="N255" s="132"/>
      <c r="R255" s="133"/>
      <c r="T255" s="134"/>
      <c r="AA255" s="135"/>
      <c r="AT255" s="132" t="s">
        <v>220</v>
      </c>
      <c r="AU255" s="132" t="s">
        <v>191</v>
      </c>
      <c r="AV255" s="136" t="s">
        <v>78</v>
      </c>
      <c r="AW255" s="136" t="s">
        <v>165</v>
      </c>
      <c r="AX255" s="136" t="s">
        <v>135</v>
      </c>
      <c r="AY255" s="132" t="s">
        <v>213</v>
      </c>
    </row>
    <row r="256" spans="2:51" s="6" customFormat="1" ht="15.75" customHeight="1">
      <c r="B256" s="137"/>
      <c r="E256" s="138"/>
      <c r="F256" s="203" t="s">
        <v>320</v>
      </c>
      <c r="G256" s="204"/>
      <c r="H256" s="204"/>
      <c r="I256" s="204"/>
      <c r="K256" s="139">
        <v>-5.4</v>
      </c>
      <c r="N256" s="138"/>
      <c r="R256" s="140"/>
      <c r="T256" s="141"/>
      <c r="AA256" s="142"/>
      <c r="AT256" s="138" t="s">
        <v>220</v>
      </c>
      <c r="AU256" s="138" t="s">
        <v>191</v>
      </c>
      <c r="AV256" s="143" t="s">
        <v>191</v>
      </c>
      <c r="AW256" s="143" t="s">
        <v>165</v>
      </c>
      <c r="AX256" s="143" t="s">
        <v>135</v>
      </c>
      <c r="AY256" s="138" t="s">
        <v>213</v>
      </c>
    </row>
    <row r="257" spans="2:51" s="6" customFormat="1" ht="15.75" customHeight="1">
      <c r="B257" s="131"/>
      <c r="E257" s="132"/>
      <c r="F257" s="208" t="s">
        <v>321</v>
      </c>
      <c r="G257" s="209"/>
      <c r="H257" s="209"/>
      <c r="I257" s="209"/>
      <c r="K257" s="132"/>
      <c r="N257" s="132"/>
      <c r="R257" s="133"/>
      <c r="T257" s="134"/>
      <c r="AA257" s="135"/>
      <c r="AT257" s="132" t="s">
        <v>220</v>
      </c>
      <c r="AU257" s="132" t="s">
        <v>191</v>
      </c>
      <c r="AV257" s="136" t="s">
        <v>78</v>
      </c>
      <c r="AW257" s="136" t="s">
        <v>165</v>
      </c>
      <c r="AX257" s="136" t="s">
        <v>135</v>
      </c>
      <c r="AY257" s="132" t="s">
        <v>213</v>
      </c>
    </row>
    <row r="258" spans="2:51" s="6" customFormat="1" ht="15.75" customHeight="1">
      <c r="B258" s="137"/>
      <c r="E258" s="138"/>
      <c r="F258" s="203" t="s">
        <v>322</v>
      </c>
      <c r="G258" s="204"/>
      <c r="H258" s="204"/>
      <c r="I258" s="204"/>
      <c r="K258" s="139">
        <v>12.553</v>
      </c>
      <c r="N258" s="138"/>
      <c r="R258" s="140"/>
      <c r="T258" s="141"/>
      <c r="AA258" s="142"/>
      <c r="AT258" s="138" t="s">
        <v>220</v>
      </c>
      <c r="AU258" s="138" t="s">
        <v>191</v>
      </c>
      <c r="AV258" s="143" t="s">
        <v>191</v>
      </c>
      <c r="AW258" s="143" t="s">
        <v>165</v>
      </c>
      <c r="AX258" s="143" t="s">
        <v>135</v>
      </c>
      <c r="AY258" s="138" t="s">
        <v>213</v>
      </c>
    </row>
    <row r="259" spans="2:51" s="6" customFormat="1" ht="15.75" customHeight="1">
      <c r="B259" s="144"/>
      <c r="E259" s="145"/>
      <c r="F259" s="205" t="s">
        <v>222</v>
      </c>
      <c r="G259" s="206"/>
      <c r="H259" s="206"/>
      <c r="I259" s="206"/>
      <c r="K259" s="146">
        <v>62.799</v>
      </c>
      <c r="N259" s="145"/>
      <c r="R259" s="147"/>
      <c r="T259" s="148"/>
      <c r="AA259" s="149"/>
      <c r="AT259" s="145" t="s">
        <v>220</v>
      </c>
      <c r="AU259" s="145" t="s">
        <v>191</v>
      </c>
      <c r="AV259" s="150" t="s">
        <v>218</v>
      </c>
      <c r="AW259" s="150" t="s">
        <v>165</v>
      </c>
      <c r="AX259" s="150" t="s">
        <v>78</v>
      </c>
      <c r="AY259" s="145" t="s">
        <v>213</v>
      </c>
    </row>
    <row r="260" spans="2:64" s="6" customFormat="1" ht="39" customHeight="1">
      <c r="B260" s="22"/>
      <c r="C260" s="123" t="s">
        <v>323</v>
      </c>
      <c r="D260" s="123" t="s">
        <v>214</v>
      </c>
      <c r="E260" s="124" t="s">
        <v>324</v>
      </c>
      <c r="F260" s="210" t="s">
        <v>325</v>
      </c>
      <c r="G260" s="211"/>
      <c r="H260" s="211"/>
      <c r="I260" s="211"/>
      <c r="J260" s="125" t="s">
        <v>282</v>
      </c>
      <c r="K260" s="126">
        <v>32.297</v>
      </c>
      <c r="L260" s="212">
        <v>0</v>
      </c>
      <c r="M260" s="211"/>
      <c r="N260" s="213">
        <f>ROUND($L$260*$K$260,2)</f>
        <v>0</v>
      </c>
      <c r="O260" s="211"/>
      <c r="P260" s="211"/>
      <c r="Q260" s="211"/>
      <c r="R260" s="23"/>
      <c r="T260" s="127"/>
      <c r="U260" s="128" t="s">
        <v>102</v>
      </c>
      <c r="V260" s="129">
        <v>0.556</v>
      </c>
      <c r="W260" s="129">
        <f>$V$260*$K$260</f>
        <v>17.957132</v>
      </c>
      <c r="X260" s="129">
        <v>0.10422</v>
      </c>
      <c r="Y260" s="129">
        <f>$X$260*$K$260</f>
        <v>3.3659933399999993</v>
      </c>
      <c r="Z260" s="129">
        <v>0</v>
      </c>
      <c r="AA260" s="130">
        <f>$Z$260*$K$260</f>
        <v>0</v>
      </c>
      <c r="AR260" s="6" t="s">
        <v>218</v>
      </c>
      <c r="AT260" s="6" t="s">
        <v>214</v>
      </c>
      <c r="AU260" s="6" t="s">
        <v>191</v>
      </c>
      <c r="AY260" s="6" t="s">
        <v>213</v>
      </c>
      <c r="BE260" s="80">
        <f>IF($U$260="základní",$N$260,0)</f>
        <v>0</v>
      </c>
      <c r="BF260" s="80">
        <f>IF($U$260="snížená",$N$260,0)</f>
        <v>0</v>
      </c>
      <c r="BG260" s="80">
        <f>IF($U$260="zákl. přenesená",$N$260,0)</f>
        <v>0</v>
      </c>
      <c r="BH260" s="80">
        <f>IF($U$260="sníž. přenesená",$N$260,0)</f>
        <v>0</v>
      </c>
      <c r="BI260" s="80">
        <f>IF($U$260="nulová",$N$260,0)</f>
        <v>0</v>
      </c>
      <c r="BJ260" s="6" t="s">
        <v>191</v>
      </c>
      <c r="BK260" s="80">
        <f>ROUND($L$260*$K$260,2)</f>
        <v>0</v>
      </c>
      <c r="BL260" s="6" t="s">
        <v>218</v>
      </c>
    </row>
    <row r="261" spans="2:51" s="6" customFormat="1" ht="15.75" customHeight="1">
      <c r="B261" s="131"/>
      <c r="E261" s="132"/>
      <c r="F261" s="208" t="s">
        <v>318</v>
      </c>
      <c r="G261" s="209"/>
      <c r="H261" s="209"/>
      <c r="I261" s="209"/>
      <c r="K261" s="132"/>
      <c r="N261" s="132"/>
      <c r="R261" s="133"/>
      <c r="T261" s="134"/>
      <c r="AA261" s="135"/>
      <c r="AT261" s="132" t="s">
        <v>220</v>
      </c>
      <c r="AU261" s="132" t="s">
        <v>191</v>
      </c>
      <c r="AV261" s="136" t="s">
        <v>78</v>
      </c>
      <c r="AW261" s="136" t="s">
        <v>165</v>
      </c>
      <c r="AX261" s="136" t="s">
        <v>135</v>
      </c>
      <c r="AY261" s="132" t="s">
        <v>213</v>
      </c>
    </row>
    <row r="262" spans="2:51" s="6" customFormat="1" ht="15.75" customHeight="1">
      <c r="B262" s="137"/>
      <c r="E262" s="138"/>
      <c r="F262" s="203" t="s">
        <v>326</v>
      </c>
      <c r="G262" s="204"/>
      <c r="H262" s="204"/>
      <c r="I262" s="204"/>
      <c r="K262" s="139">
        <v>21.204</v>
      </c>
      <c r="N262" s="138"/>
      <c r="R262" s="140"/>
      <c r="T262" s="141"/>
      <c r="AA262" s="142"/>
      <c r="AT262" s="138" t="s">
        <v>220</v>
      </c>
      <c r="AU262" s="138" t="s">
        <v>191</v>
      </c>
      <c r="AV262" s="143" t="s">
        <v>191</v>
      </c>
      <c r="AW262" s="143" t="s">
        <v>165</v>
      </c>
      <c r="AX262" s="143" t="s">
        <v>135</v>
      </c>
      <c r="AY262" s="138" t="s">
        <v>213</v>
      </c>
    </row>
    <row r="263" spans="2:51" s="6" customFormat="1" ht="15.75" customHeight="1">
      <c r="B263" s="131"/>
      <c r="E263" s="132"/>
      <c r="F263" s="208" t="s">
        <v>321</v>
      </c>
      <c r="G263" s="209"/>
      <c r="H263" s="209"/>
      <c r="I263" s="209"/>
      <c r="K263" s="132"/>
      <c r="N263" s="132"/>
      <c r="R263" s="133"/>
      <c r="T263" s="134"/>
      <c r="AA263" s="135"/>
      <c r="AT263" s="132" t="s">
        <v>220</v>
      </c>
      <c r="AU263" s="132" t="s">
        <v>191</v>
      </c>
      <c r="AV263" s="136" t="s">
        <v>78</v>
      </c>
      <c r="AW263" s="136" t="s">
        <v>165</v>
      </c>
      <c r="AX263" s="136" t="s">
        <v>135</v>
      </c>
      <c r="AY263" s="132" t="s">
        <v>213</v>
      </c>
    </row>
    <row r="264" spans="2:51" s="6" customFormat="1" ht="15.75" customHeight="1">
      <c r="B264" s="137"/>
      <c r="E264" s="138"/>
      <c r="F264" s="203" t="s">
        <v>327</v>
      </c>
      <c r="G264" s="204"/>
      <c r="H264" s="204"/>
      <c r="I264" s="204"/>
      <c r="K264" s="139">
        <v>11.093</v>
      </c>
      <c r="N264" s="138"/>
      <c r="R264" s="140"/>
      <c r="T264" s="141"/>
      <c r="AA264" s="142"/>
      <c r="AT264" s="138" t="s">
        <v>220</v>
      </c>
      <c r="AU264" s="138" t="s">
        <v>191</v>
      </c>
      <c r="AV264" s="143" t="s">
        <v>191</v>
      </c>
      <c r="AW264" s="143" t="s">
        <v>165</v>
      </c>
      <c r="AX264" s="143" t="s">
        <v>135</v>
      </c>
      <c r="AY264" s="138" t="s">
        <v>213</v>
      </c>
    </row>
    <row r="265" spans="2:51" s="6" customFormat="1" ht="15.75" customHeight="1">
      <c r="B265" s="144"/>
      <c r="E265" s="145"/>
      <c r="F265" s="205" t="s">
        <v>222</v>
      </c>
      <c r="G265" s="206"/>
      <c r="H265" s="206"/>
      <c r="I265" s="206"/>
      <c r="K265" s="146">
        <v>32.297</v>
      </c>
      <c r="N265" s="145"/>
      <c r="R265" s="147"/>
      <c r="T265" s="148"/>
      <c r="AA265" s="149"/>
      <c r="AT265" s="145" t="s">
        <v>220</v>
      </c>
      <c r="AU265" s="145" t="s">
        <v>191</v>
      </c>
      <c r="AV265" s="150" t="s">
        <v>218</v>
      </c>
      <c r="AW265" s="150" t="s">
        <v>165</v>
      </c>
      <c r="AX265" s="150" t="s">
        <v>78</v>
      </c>
      <c r="AY265" s="145" t="s">
        <v>213</v>
      </c>
    </row>
    <row r="266" spans="2:64" s="6" customFormat="1" ht="27" customHeight="1">
      <c r="B266" s="22"/>
      <c r="C266" s="123" t="s">
        <v>328</v>
      </c>
      <c r="D266" s="123" t="s">
        <v>214</v>
      </c>
      <c r="E266" s="124" t="s">
        <v>329</v>
      </c>
      <c r="F266" s="210" t="s">
        <v>330</v>
      </c>
      <c r="G266" s="211"/>
      <c r="H266" s="211"/>
      <c r="I266" s="211"/>
      <c r="J266" s="125" t="s">
        <v>276</v>
      </c>
      <c r="K266" s="126">
        <v>19.525</v>
      </c>
      <c r="L266" s="212">
        <v>0</v>
      </c>
      <c r="M266" s="211"/>
      <c r="N266" s="213">
        <f>ROUND($L$266*$K$266,2)</f>
        <v>0</v>
      </c>
      <c r="O266" s="211"/>
      <c r="P266" s="211"/>
      <c r="Q266" s="211"/>
      <c r="R266" s="23"/>
      <c r="T266" s="127"/>
      <c r="U266" s="128" t="s">
        <v>102</v>
      </c>
      <c r="V266" s="129">
        <v>0.12</v>
      </c>
      <c r="W266" s="129">
        <f>$V$266*$K$266</f>
        <v>2.3429999999999995</v>
      </c>
      <c r="X266" s="129">
        <v>8E-05</v>
      </c>
      <c r="Y266" s="129">
        <f>$X$266*$K$266</f>
        <v>0.001562</v>
      </c>
      <c r="Z266" s="129">
        <v>0</v>
      </c>
      <c r="AA266" s="130">
        <f>$Z$266*$K$266</f>
        <v>0</v>
      </c>
      <c r="AR266" s="6" t="s">
        <v>218</v>
      </c>
      <c r="AT266" s="6" t="s">
        <v>214</v>
      </c>
      <c r="AU266" s="6" t="s">
        <v>191</v>
      </c>
      <c r="AY266" s="6" t="s">
        <v>213</v>
      </c>
      <c r="BE266" s="80">
        <f>IF($U$266="základní",$N$266,0)</f>
        <v>0</v>
      </c>
      <c r="BF266" s="80">
        <f>IF($U$266="snížená",$N$266,0)</f>
        <v>0</v>
      </c>
      <c r="BG266" s="80">
        <f>IF($U$266="zákl. přenesená",$N$266,0)</f>
        <v>0</v>
      </c>
      <c r="BH266" s="80">
        <f>IF($U$266="sníž. přenesená",$N$266,0)</f>
        <v>0</v>
      </c>
      <c r="BI266" s="80">
        <f>IF($U$266="nulová",$N$266,0)</f>
        <v>0</v>
      </c>
      <c r="BJ266" s="6" t="s">
        <v>191</v>
      </c>
      <c r="BK266" s="80">
        <f>ROUND($L$266*$K$266,2)</f>
        <v>0</v>
      </c>
      <c r="BL266" s="6" t="s">
        <v>218</v>
      </c>
    </row>
    <row r="267" spans="2:51" s="6" customFormat="1" ht="15.75" customHeight="1">
      <c r="B267" s="131"/>
      <c r="E267" s="132"/>
      <c r="F267" s="208" t="s">
        <v>331</v>
      </c>
      <c r="G267" s="209"/>
      <c r="H267" s="209"/>
      <c r="I267" s="209"/>
      <c r="K267" s="132"/>
      <c r="N267" s="132"/>
      <c r="R267" s="133"/>
      <c r="T267" s="134"/>
      <c r="AA267" s="135"/>
      <c r="AT267" s="132" t="s">
        <v>220</v>
      </c>
      <c r="AU267" s="132" t="s">
        <v>191</v>
      </c>
      <c r="AV267" s="136" t="s">
        <v>78</v>
      </c>
      <c r="AW267" s="136" t="s">
        <v>165</v>
      </c>
      <c r="AX267" s="136" t="s">
        <v>135</v>
      </c>
      <c r="AY267" s="132" t="s">
        <v>213</v>
      </c>
    </row>
    <row r="268" spans="2:51" s="6" customFormat="1" ht="15.75" customHeight="1">
      <c r="B268" s="131"/>
      <c r="E268" s="132"/>
      <c r="F268" s="208" t="s">
        <v>293</v>
      </c>
      <c r="G268" s="209"/>
      <c r="H268" s="209"/>
      <c r="I268" s="209"/>
      <c r="K268" s="132"/>
      <c r="N268" s="132"/>
      <c r="R268" s="133"/>
      <c r="T268" s="134"/>
      <c r="AA268" s="135"/>
      <c r="AT268" s="132" t="s">
        <v>220</v>
      </c>
      <c r="AU268" s="132" t="s">
        <v>191</v>
      </c>
      <c r="AV268" s="136" t="s">
        <v>78</v>
      </c>
      <c r="AW268" s="136" t="s">
        <v>165</v>
      </c>
      <c r="AX268" s="136" t="s">
        <v>135</v>
      </c>
      <c r="AY268" s="132" t="s">
        <v>213</v>
      </c>
    </row>
    <row r="269" spans="2:51" s="6" customFormat="1" ht="15.75" customHeight="1">
      <c r="B269" s="137"/>
      <c r="E269" s="138"/>
      <c r="F269" s="203" t="s">
        <v>332</v>
      </c>
      <c r="G269" s="204"/>
      <c r="H269" s="204"/>
      <c r="I269" s="204"/>
      <c r="K269" s="139">
        <v>19.525</v>
      </c>
      <c r="N269" s="138"/>
      <c r="R269" s="140"/>
      <c r="T269" s="141"/>
      <c r="AA269" s="142"/>
      <c r="AT269" s="138" t="s">
        <v>220</v>
      </c>
      <c r="AU269" s="138" t="s">
        <v>191</v>
      </c>
      <c r="AV269" s="143" t="s">
        <v>191</v>
      </c>
      <c r="AW269" s="143" t="s">
        <v>165</v>
      </c>
      <c r="AX269" s="143" t="s">
        <v>135</v>
      </c>
      <c r="AY269" s="138" t="s">
        <v>213</v>
      </c>
    </row>
    <row r="270" spans="2:51" s="6" customFormat="1" ht="15.75" customHeight="1">
      <c r="B270" s="144"/>
      <c r="E270" s="145"/>
      <c r="F270" s="205" t="s">
        <v>222</v>
      </c>
      <c r="G270" s="206"/>
      <c r="H270" s="206"/>
      <c r="I270" s="206"/>
      <c r="K270" s="146">
        <v>19.525</v>
      </c>
      <c r="N270" s="145"/>
      <c r="R270" s="147"/>
      <c r="T270" s="148"/>
      <c r="AA270" s="149"/>
      <c r="AT270" s="145" t="s">
        <v>220</v>
      </c>
      <c r="AU270" s="145" t="s">
        <v>191</v>
      </c>
      <c r="AV270" s="150" t="s">
        <v>218</v>
      </c>
      <c r="AW270" s="150" t="s">
        <v>165</v>
      </c>
      <c r="AX270" s="150" t="s">
        <v>78</v>
      </c>
      <c r="AY270" s="145" t="s">
        <v>213</v>
      </c>
    </row>
    <row r="271" spans="2:64" s="6" customFormat="1" ht="27" customHeight="1">
      <c r="B271" s="22"/>
      <c r="C271" s="123" t="s">
        <v>333</v>
      </c>
      <c r="D271" s="123" t="s">
        <v>214</v>
      </c>
      <c r="E271" s="124" t="s">
        <v>334</v>
      </c>
      <c r="F271" s="210" t="s">
        <v>335</v>
      </c>
      <c r="G271" s="211"/>
      <c r="H271" s="211"/>
      <c r="I271" s="211"/>
      <c r="J271" s="125" t="s">
        <v>276</v>
      </c>
      <c r="K271" s="126">
        <v>7.44</v>
      </c>
      <c r="L271" s="212">
        <v>0</v>
      </c>
      <c r="M271" s="211"/>
      <c r="N271" s="213">
        <f>ROUND($L$271*$K$271,2)</f>
        <v>0</v>
      </c>
      <c r="O271" s="211"/>
      <c r="P271" s="211"/>
      <c r="Q271" s="211"/>
      <c r="R271" s="23"/>
      <c r="T271" s="127"/>
      <c r="U271" s="128" t="s">
        <v>102</v>
      </c>
      <c r="V271" s="129">
        <v>0.18</v>
      </c>
      <c r="W271" s="129">
        <f>$V$271*$K$271</f>
        <v>1.3392</v>
      </c>
      <c r="X271" s="129">
        <v>0.00012</v>
      </c>
      <c r="Y271" s="129">
        <f>$X$271*$K$271</f>
        <v>0.0008928</v>
      </c>
      <c r="Z271" s="129">
        <v>0</v>
      </c>
      <c r="AA271" s="130">
        <f>$Z$271*$K$271</f>
        <v>0</v>
      </c>
      <c r="AR271" s="6" t="s">
        <v>218</v>
      </c>
      <c r="AT271" s="6" t="s">
        <v>214</v>
      </c>
      <c r="AU271" s="6" t="s">
        <v>191</v>
      </c>
      <c r="AY271" s="6" t="s">
        <v>213</v>
      </c>
      <c r="BE271" s="80">
        <f>IF($U$271="základní",$N$271,0)</f>
        <v>0</v>
      </c>
      <c r="BF271" s="80">
        <f>IF($U$271="snížená",$N$271,0)</f>
        <v>0</v>
      </c>
      <c r="BG271" s="80">
        <f>IF($U$271="zákl. přenesená",$N$271,0)</f>
        <v>0</v>
      </c>
      <c r="BH271" s="80">
        <f>IF($U$271="sníž. přenesená",$N$271,0)</f>
        <v>0</v>
      </c>
      <c r="BI271" s="80">
        <f>IF($U$271="nulová",$N$271,0)</f>
        <v>0</v>
      </c>
      <c r="BJ271" s="6" t="s">
        <v>191</v>
      </c>
      <c r="BK271" s="80">
        <f>ROUND($L$271*$K$271,2)</f>
        <v>0</v>
      </c>
      <c r="BL271" s="6" t="s">
        <v>218</v>
      </c>
    </row>
    <row r="272" spans="2:51" s="6" customFormat="1" ht="15.75" customHeight="1">
      <c r="B272" s="131"/>
      <c r="E272" s="132"/>
      <c r="F272" s="208" t="s">
        <v>331</v>
      </c>
      <c r="G272" s="209"/>
      <c r="H272" s="209"/>
      <c r="I272" s="209"/>
      <c r="K272" s="132"/>
      <c r="N272" s="132"/>
      <c r="R272" s="133"/>
      <c r="T272" s="134"/>
      <c r="AA272" s="135"/>
      <c r="AT272" s="132" t="s">
        <v>220</v>
      </c>
      <c r="AU272" s="132" t="s">
        <v>191</v>
      </c>
      <c r="AV272" s="136" t="s">
        <v>78</v>
      </c>
      <c r="AW272" s="136" t="s">
        <v>165</v>
      </c>
      <c r="AX272" s="136" t="s">
        <v>135</v>
      </c>
      <c r="AY272" s="132" t="s">
        <v>213</v>
      </c>
    </row>
    <row r="273" spans="2:51" s="6" customFormat="1" ht="15.75" customHeight="1">
      <c r="B273" s="131"/>
      <c r="E273" s="132"/>
      <c r="F273" s="208" t="s">
        <v>293</v>
      </c>
      <c r="G273" s="209"/>
      <c r="H273" s="209"/>
      <c r="I273" s="209"/>
      <c r="K273" s="132"/>
      <c r="N273" s="132"/>
      <c r="R273" s="133"/>
      <c r="T273" s="134"/>
      <c r="AA273" s="135"/>
      <c r="AT273" s="132" t="s">
        <v>220</v>
      </c>
      <c r="AU273" s="132" t="s">
        <v>191</v>
      </c>
      <c r="AV273" s="136" t="s">
        <v>78</v>
      </c>
      <c r="AW273" s="136" t="s">
        <v>165</v>
      </c>
      <c r="AX273" s="136" t="s">
        <v>135</v>
      </c>
      <c r="AY273" s="132" t="s">
        <v>213</v>
      </c>
    </row>
    <row r="274" spans="2:51" s="6" customFormat="1" ht="15.75" customHeight="1">
      <c r="B274" s="137"/>
      <c r="E274" s="138"/>
      <c r="F274" s="203" t="s">
        <v>336</v>
      </c>
      <c r="G274" s="204"/>
      <c r="H274" s="204"/>
      <c r="I274" s="204"/>
      <c r="K274" s="139">
        <v>7.44</v>
      </c>
      <c r="N274" s="138"/>
      <c r="R274" s="140"/>
      <c r="T274" s="141"/>
      <c r="AA274" s="142"/>
      <c r="AT274" s="138" t="s">
        <v>220</v>
      </c>
      <c r="AU274" s="138" t="s">
        <v>191</v>
      </c>
      <c r="AV274" s="143" t="s">
        <v>191</v>
      </c>
      <c r="AW274" s="143" t="s">
        <v>165</v>
      </c>
      <c r="AX274" s="143" t="s">
        <v>135</v>
      </c>
      <c r="AY274" s="138" t="s">
        <v>213</v>
      </c>
    </row>
    <row r="275" spans="2:51" s="6" customFormat="1" ht="15.75" customHeight="1">
      <c r="B275" s="144"/>
      <c r="E275" s="145"/>
      <c r="F275" s="205" t="s">
        <v>222</v>
      </c>
      <c r="G275" s="206"/>
      <c r="H275" s="206"/>
      <c r="I275" s="206"/>
      <c r="K275" s="146">
        <v>7.44</v>
      </c>
      <c r="N275" s="145"/>
      <c r="R275" s="147"/>
      <c r="T275" s="148"/>
      <c r="AA275" s="149"/>
      <c r="AT275" s="145" t="s">
        <v>220</v>
      </c>
      <c r="AU275" s="145" t="s">
        <v>191</v>
      </c>
      <c r="AV275" s="150" t="s">
        <v>218</v>
      </c>
      <c r="AW275" s="150" t="s">
        <v>165</v>
      </c>
      <c r="AX275" s="150" t="s">
        <v>78</v>
      </c>
      <c r="AY275" s="145" t="s">
        <v>213</v>
      </c>
    </row>
    <row r="276" spans="2:64" s="6" customFormat="1" ht="27" customHeight="1">
      <c r="B276" s="22"/>
      <c r="C276" s="123" t="s">
        <v>337</v>
      </c>
      <c r="D276" s="123" t="s">
        <v>214</v>
      </c>
      <c r="E276" s="124" t="s">
        <v>338</v>
      </c>
      <c r="F276" s="210" t="s">
        <v>339</v>
      </c>
      <c r="G276" s="211"/>
      <c r="H276" s="211"/>
      <c r="I276" s="211"/>
      <c r="J276" s="125" t="s">
        <v>276</v>
      </c>
      <c r="K276" s="126">
        <v>42.15</v>
      </c>
      <c r="L276" s="212">
        <v>0</v>
      </c>
      <c r="M276" s="211"/>
      <c r="N276" s="213">
        <f>ROUND($L$276*$K$276,2)</f>
        <v>0</v>
      </c>
      <c r="O276" s="211"/>
      <c r="P276" s="211"/>
      <c r="Q276" s="211"/>
      <c r="R276" s="23"/>
      <c r="T276" s="127"/>
      <c r="U276" s="128" t="s">
        <v>102</v>
      </c>
      <c r="V276" s="129">
        <v>0.2</v>
      </c>
      <c r="W276" s="129">
        <f>$V$276*$K$276</f>
        <v>8.43</v>
      </c>
      <c r="X276" s="129">
        <v>0.0001376</v>
      </c>
      <c r="Y276" s="129">
        <f>$X$276*$K$276</f>
        <v>0.0057998400000000006</v>
      </c>
      <c r="Z276" s="129">
        <v>0</v>
      </c>
      <c r="AA276" s="130">
        <f>$Z$276*$K$276</f>
        <v>0</v>
      </c>
      <c r="AR276" s="6" t="s">
        <v>218</v>
      </c>
      <c r="AT276" s="6" t="s">
        <v>214</v>
      </c>
      <c r="AU276" s="6" t="s">
        <v>191</v>
      </c>
      <c r="AY276" s="6" t="s">
        <v>213</v>
      </c>
      <c r="BE276" s="80">
        <f>IF($U$276="základní",$N$276,0)</f>
        <v>0</v>
      </c>
      <c r="BF276" s="80">
        <f>IF($U$276="snížená",$N$276,0)</f>
        <v>0</v>
      </c>
      <c r="BG276" s="80">
        <f>IF($U$276="zákl. přenesená",$N$276,0)</f>
        <v>0</v>
      </c>
      <c r="BH276" s="80">
        <f>IF($U$276="sníž. přenesená",$N$276,0)</f>
        <v>0</v>
      </c>
      <c r="BI276" s="80">
        <f>IF($U$276="nulová",$N$276,0)</f>
        <v>0</v>
      </c>
      <c r="BJ276" s="6" t="s">
        <v>191</v>
      </c>
      <c r="BK276" s="80">
        <f>ROUND($L$276*$K$276,2)</f>
        <v>0</v>
      </c>
      <c r="BL276" s="6" t="s">
        <v>218</v>
      </c>
    </row>
    <row r="277" spans="2:51" s="6" customFormat="1" ht="15.75" customHeight="1">
      <c r="B277" s="131"/>
      <c r="E277" s="132"/>
      <c r="F277" s="208" t="s">
        <v>292</v>
      </c>
      <c r="G277" s="209"/>
      <c r="H277" s="209"/>
      <c r="I277" s="209"/>
      <c r="K277" s="132"/>
      <c r="N277" s="132"/>
      <c r="R277" s="133"/>
      <c r="T277" s="134"/>
      <c r="AA277" s="135"/>
      <c r="AT277" s="132" t="s">
        <v>220</v>
      </c>
      <c r="AU277" s="132" t="s">
        <v>191</v>
      </c>
      <c r="AV277" s="136" t="s">
        <v>78</v>
      </c>
      <c r="AW277" s="136" t="s">
        <v>165</v>
      </c>
      <c r="AX277" s="136" t="s">
        <v>135</v>
      </c>
      <c r="AY277" s="132" t="s">
        <v>213</v>
      </c>
    </row>
    <row r="278" spans="2:51" s="6" customFormat="1" ht="15.75" customHeight="1">
      <c r="B278" s="137"/>
      <c r="E278" s="138"/>
      <c r="F278" s="203" t="s">
        <v>340</v>
      </c>
      <c r="G278" s="204"/>
      <c r="H278" s="204"/>
      <c r="I278" s="204"/>
      <c r="K278" s="139">
        <v>6</v>
      </c>
      <c r="N278" s="138"/>
      <c r="R278" s="140"/>
      <c r="T278" s="141"/>
      <c r="AA278" s="142"/>
      <c r="AT278" s="138" t="s">
        <v>220</v>
      </c>
      <c r="AU278" s="138" t="s">
        <v>191</v>
      </c>
      <c r="AV278" s="143" t="s">
        <v>191</v>
      </c>
      <c r="AW278" s="143" t="s">
        <v>165</v>
      </c>
      <c r="AX278" s="143" t="s">
        <v>135</v>
      </c>
      <c r="AY278" s="138" t="s">
        <v>213</v>
      </c>
    </row>
    <row r="279" spans="2:51" s="6" customFormat="1" ht="15.75" customHeight="1">
      <c r="B279" s="131"/>
      <c r="E279" s="132"/>
      <c r="F279" s="208" t="s">
        <v>293</v>
      </c>
      <c r="G279" s="209"/>
      <c r="H279" s="209"/>
      <c r="I279" s="209"/>
      <c r="K279" s="132"/>
      <c r="N279" s="132"/>
      <c r="R279" s="133"/>
      <c r="T279" s="134"/>
      <c r="AA279" s="135"/>
      <c r="AT279" s="132" t="s">
        <v>220</v>
      </c>
      <c r="AU279" s="132" t="s">
        <v>191</v>
      </c>
      <c r="AV279" s="136" t="s">
        <v>78</v>
      </c>
      <c r="AW279" s="136" t="s">
        <v>165</v>
      </c>
      <c r="AX279" s="136" t="s">
        <v>135</v>
      </c>
      <c r="AY279" s="132" t="s">
        <v>213</v>
      </c>
    </row>
    <row r="280" spans="2:51" s="6" customFormat="1" ht="15.75" customHeight="1">
      <c r="B280" s="137"/>
      <c r="E280" s="138"/>
      <c r="F280" s="203" t="s">
        <v>341</v>
      </c>
      <c r="G280" s="204"/>
      <c r="H280" s="204"/>
      <c r="I280" s="204"/>
      <c r="K280" s="139">
        <v>28.5</v>
      </c>
      <c r="N280" s="138"/>
      <c r="R280" s="140"/>
      <c r="T280" s="141"/>
      <c r="AA280" s="142"/>
      <c r="AT280" s="138" t="s">
        <v>220</v>
      </c>
      <c r="AU280" s="138" t="s">
        <v>191</v>
      </c>
      <c r="AV280" s="143" t="s">
        <v>191</v>
      </c>
      <c r="AW280" s="143" t="s">
        <v>165</v>
      </c>
      <c r="AX280" s="143" t="s">
        <v>135</v>
      </c>
      <c r="AY280" s="138" t="s">
        <v>213</v>
      </c>
    </row>
    <row r="281" spans="2:51" s="6" customFormat="1" ht="15.75" customHeight="1">
      <c r="B281" s="131"/>
      <c r="E281" s="132"/>
      <c r="F281" s="208" t="s">
        <v>289</v>
      </c>
      <c r="G281" s="209"/>
      <c r="H281" s="209"/>
      <c r="I281" s="209"/>
      <c r="K281" s="132"/>
      <c r="N281" s="132"/>
      <c r="R281" s="133"/>
      <c r="T281" s="134"/>
      <c r="AA281" s="135"/>
      <c r="AT281" s="132" t="s">
        <v>220</v>
      </c>
      <c r="AU281" s="132" t="s">
        <v>191</v>
      </c>
      <c r="AV281" s="136" t="s">
        <v>78</v>
      </c>
      <c r="AW281" s="136" t="s">
        <v>165</v>
      </c>
      <c r="AX281" s="136" t="s">
        <v>135</v>
      </c>
      <c r="AY281" s="132" t="s">
        <v>213</v>
      </c>
    </row>
    <row r="282" spans="2:51" s="6" customFormat="1" ht="15.75" customHeight="1">
      <c r="B282" s="137"/>
      <c r="E282" s="138"/>
      <c r="F282" s="203" t="s">
        <v>342</v>
      </c>
      <c r="G282" s="204"/>
      <c r="H282" s="204"/>
      <c r="I282" s="204"/>
      <c r="K282" s="139">
        <v>7.65</v>
      </c>
      <c r="N282" s="138"/>
      <c r="R282" s="140"/>
      <c r="T282" s="141"/>
      <c r="AA282" s="142"/>
      <c r="AT282" s="138" t="s">
        <v>220</v>
      </c>
      <c r="AU282" s="138" t="s">
        <v>191</v>
      </c>
      <c r="AV282" s="143" t="s">
        <v>191</v>
      </c>
      <c r="AW282" s="143" t="s">
        <v>165</v>
      </c>
      <c r="AX282" s="143" t="s">
        <v>135</v>
      </c>
      <c r="AY282" s="138" t="s">
        <v>213</v>
      </c>
    </row>
    <row r="283" spans="2:51" s="6" customFormat="1" ht="15.75" customHeight="1">
      <c r="B283" s="144"/>
      <c r="E283" s="145"/>
      <c r="F283" s="205" t="s">
        <v>222</v>
      </c>
      <c r="G283" s="206"/>
      <c r="H283" s="206"/>
      <c r="I283" s="206"/>
      <c r="K283" s="146">
        <v>42.15</v>
      </c>
      <c r="N283" s="145"/>
      <c r="R283" s="147"/>
      <c r="T283" s="148"/>
      <c r="AA283" s="149"/>
      <c r="AT283" s="145" t="s">
        <v>220</v>
      </c>
      <c r="AU283" s="145" t="s">
        <v>191</v>
      </c>
      <c r="AV283" s="150" t="s">
        <v>218</v>
      </c>
      <c r="AW283" s="150" t="s">
        <v>165</v>
      </c>
      <c r="AX283" s="150" t="s">
        <v>78</v>
      </c>
      <c r="AY283" s="145" t="s">
        <v>213</v>
      </c>
    </row>
    <row r="284" spans="2:64" s="6" customFormat="1" ht="27" customHeight="1">
      <c r="B284" s="22"/>
      <c r="C284" s="123" t="s">
        <v>343</v>
      </c>
      <c r="D284" s="123" t="s">
        <v>214</v>
      </c>
      <c r="E284" s="124" t="s">
        <v>344</v>
      </c>
      <c r="F284" s="210" t="s">
        <v>345</v>
      </c>
      <c r="G284" s="211"/>
      <c r="H284" s="211"/>
      <c r="I284" s="211"/>
      <c r="J284" s="125" t="s">
        <v>276</v>
      </c>
      <c r="K284" s="126">
        <v>25.075</v>
      </c>
      <c r="L284" s="212">
        <v>0</v>
      </c>
      <c r="M284" s="211"/>
      <c r="N284" s="213">
        <f>ROUND($L$284*$K$284,2)</f>
        <v>0</v>
      </c>
      <c r="O284" s="211"/>
      <c r="P284" s="211"/>
      <c r="Q284" s="211"/>
      <c r="R284" s="23"/>
      <c r="T284" s="127"/>
      <c r="U284" s="128" t="s">
        <v>102</v>
      </c>
      <c r="V284" s="129">
        <v>0.078</v>
      </c>
      <c r="W284" s="129">
        <f>$V$284*$K$284</f>
        <v>1.9558499999999999</v>
      </c>
      <c r="X284" s="129">
        <v>0.004016</v>
      </c>
      <c r="Y284" s="129">
        <f>$X$284*$K$284</f>
        <v>0.10070119999999999</v>
      </c>
      <c r="Z284" s="129">
        <v>0</v>
      </c>
      <c r="AA284" s="130">
        <f>$Z$284*$K$284</f>
        <v>0</v>
      </c>
      <c r="AR284" s="6" t="s">
        <v>218</v>
      </c>
      <c r="AT284" s="6" t="s">
        <v>214</v>
      </c>
      <c r="AU284" s="6" t="s">
        <v>191</v>
      </c>
      <c r="AY284" s="6" t="s">
        <v>213</v>
      </c>
      <c r="BE284" s="80">
        <f>IF($U$284="základní",$N$284,0)</f>
        <v>0</v>
      </c>
      <c r="BF284" s="80">
        <f>IF($U$284="snížená",$N$284,0)</f>
        <v>0</v>
      </c>
      <c r="BG284" s="80">
        <f>IF($U$284="zákl. přenesená",$N$284,0)</f>
        <v>0</v>
      </c>
      <c r="BH284" s="80">
        <f>IF($U$284="sníž. přenesená",$N$284,0)</f>
        <v>0</v>
      </c>
      <c r="BI284" s="80">
        <f>IF($U$284="nulová",$N$284,0)</f>
        <v>0</v>
      </c>
      <c r="BJ284" s="6" t="s">
        <v>191</v>
      </c>
      <c r="BK284" s="80">
        <f>ROUND($L$284*$K$284,2)</f>
        <v>0</v>
      </c>
      <c r="BL284" s="6" t="s">
        <v>218</v>
      </c>
    </row>
    <row r="285" spans="2:51" s="6" customFormat="1" ht="15.75" customHeight="1">
      <c r="B285" s="131"/>
      <c r="E285" s="132"/>
      <c r="F285" s="208" t="s">
        <v>346</v>
      </c>
      <c r="G285" s="209"/>
      <c r="H285" s="209"/>
      <c r="I285" s="209"/>
      <c r="K285" s="132"/>
      <c r="N285" s="132"/>
      <c r="R285" s="133"/>
      <c r="T285" s="134"/>
      <c r="AA285" s="135"/>
      <c r="AT285" s="132" t="s">
        <v>220</v>
      </c>
      <c r="AU285" s="132" t="s">
        <v>191</v>
      </c>
      <c r="AV285" s="136" t="s">
        <v>78</v>
      </c>
      <c r="AW285" s="136" t="s">
        <v>165</v>
      </c>
      <c r="AX285" s="136" t="s">
        <v>135</v>
      </c>
      <c r="AY285" s="132" t="s">
        <v>213</v>
      </c>
    </row>
    <row r="286" spans="2:51" s="6" customFormat="1" ht="15.75" customHeight="1">
      <c r="B286" s="131"/>
      <c r="E286" s="132"/>
      <c r="F286" s="208" t="s">
        <v>293</v>
      </c>
      <c r="G286" s="209"/>
      <c r="H286" s="209"/>
      <c r="I286" s="209"/>
      <c r="K286" s="132"/>
      <c r="N286" s="132"/>
      <c r="R286" s="133"/>
      <c r="T286" s="134"/>
      <c r="AA286" s="135"/>
      <c r="AT286" s="132" t="s">
        <v>220</v>
      </c>
      <c r="AU286" s="132" t="s">
        <v>191</v>
      </c>
      <c r="AV286" s="136" t="s">
        <v>78</v>
      </c>
      <c r="AW286" s="136" t="s">
        <v>165</v>
      </c>
      <c r="AX286" s="136" t="s">
        <v>135</v>
      </c>
      <c r="AY286" s="132" t="s">
        <v>213</v>
      </c>
    </row>
    <row r="287" spans="2:51" s="6" customFormat="1" ht="15.75" customHeight="1">
      <c r="B287" s="137"/>
      <c r="E287" s="138"/>
      <c r="F287" s="203" t="s">
        <v>332</v>
      </c>
      <c r="G287" s="204"/>
      <c r="H287" s="204"/>
      <c r="I287" s="204"/>
      <c r="K287" s="139">
        <v>19.525</v>
      </c>
      <c r="N287" s="138"/>
      <c r="R287" s="140"/>
      <c r="T287" s="141"/>
      <c r="AA287" s="142"/>
      <c r="AT287" s="138" t="s">
        <v>220</v>
      </c>
      <c r="AU287" s="138" t="s">
        <v>191</v>
      </c>
      <c r="AV287" s="143" t="s">
        <v>191</v>
      </c>
      <c r="AW287" s="143" t="s">
        <v>165</v>
      </c>
      <c r="AX287" s="143" t="s">
        <v>135</v>
      </c>
      <c r="AY287" s="138" t="s">
        <v>213</v>
      </c>
    </row>
    <row r="288" spans="2:51" s="6" customFormat="1" ht="15.75" customHeight="1">
      <c r="B288" s="131"/>
      <c r="E288" s="132"/>
      <c r="F288" s="208" t="s">
        <v>289</v>
      </c>
      <c r="G288" s="209"/>
      <c r="H288" s="209"/>
      <c r="I288" s="209"/>
      <c r="K288" s="132"/>
      <c r="N288" s="132"/>
      <c r="R288" s="133"/>
      <c r="T288" s="134"/>
      <c r="AA288" s="135"/>
      <c r="AT288" s="132" t="s">
        <v>220</v>
      </c>
      <c r="AU288" s="132" t="s">
        <v>191</v>
      </c>
      <c r="AV288" s="136" t="s">
        <v>78</v>
      </c>
      <c r="AW288" s="136" t="s">
        <v>165</v>
      </c>
      <c r="AX288" s="136" t="s">
        <v>135</v>
      </c>
      <c r="AY288" s="132" t="s">
        <v>213</v>
      </c>
    </row>
    <row r="289" spans="2:51" s="6" customFormat="1" ht="15.75" customHeight="1">
      <c r="B289" s="137"/>
      <c r="E289" s="138"/>
      <c r="F289" s="203" t="s">
        <v>347</v>
      </c>
      <c r="G289" s="204"/>
      <c r="H289" s="204"/>
      <c r="I289" s="204"/>
      <c r="K289" s="139">
        <v>5.55</v>
      </c>
      <c r="N289" s="138"/>
      <c r="R289" s="140"/>
      <c r="T289" s="141"/>
      <c r="AA289" s="142"/>
      <c r="AT289" s="138" t="s">
        <v>220</v>
      </c>
      <c r="AU289" s="138" t="s">
        <v>191</v>
      </c>
      <c r="AV289" s="143" t="s">
        <v>191</v>
      </c>
      <c r="AW289" s="143" t="s">
        <v>165</v>
      </c>
      <c r="AX289" s="143" t="s">
        <v>135</v>
      </c>
      <c r="AY289" s="138" t="s">
        <v>213</v>
      </c>
    </row>
    <row r="290" spans="2:51" s="6" customFormat="1" ht="15.75" customHeight="1">
      <c r="B290" s="144"/>
      <c r="E290" s="145"/>
      <c r="F290" s="205" t="s">
        <v>222</v>
      </c>
      <c r="G290" s="206"/>
      <c r="H290" s="206"/>
      <c r="I290" s="206"/>
      <c r="K290" s="146">
        <v>25.075</v>
      </c>
      <c r="N290" s="145"/>
      <c r="R290" s="147"/>
      <c r="T290" s="148"/>
      <c r="AA290" s="149"/>
      <c r="AT290" s="145" t="s">
        <v>220</v>
      </c>
      <c r="AU290" s="145" t="s">
        <v>191</v>
      </c>
      <c r="AV290" s="150" t="s">
        <v>218</v>
      </c>
      <c r="AW290" s="150" t="s">
        <v>165</v>
      </c>
      <c r="AX290" s="150" t="s">
        <v>78</v>
      </c>
      <c r="AY290" s="145" t="s">
        <v>213</v>
      </c>
    </row>
    <row r="291" spans="2:64" s="6" customFormat="1" ht="27" customHeight="1">
      <c r="B291" s="22"/>
      <c r="C291" s="123" t="s">
        <v>348</v>
      </c>
      <c r="D291" s="123" t="s">
        <v>214</v>
      </c>
      <c r="E291" s="124" t="s">
        <v>349</v>
      </c>
      <c r="F291" s="210" t="s">
        <v>350</v>
      </c>
      <c r="G291" s="211"/>
      <c r="H291" s="211"/>
      <c r="I291" s="211"/>
      <c r="J291" s="125" t="s">
        <v>276</v>
      </c>
      <c r="K291" s="126">
        <v>11.79</v>
      </c>
      <c r="L291" s="212">
        <v>0</v>
      </c>
      <c r="M291" s="211"/>
      <c r="N291" s="213">
        <f>ROUND($L$291*$K$291,2)</f>
        <v>0</v>
      </c>
      <c r="O291" s="211"/>
      <c r="P291" s="211"/>
      <c r="Q291" s="211"/>
      <c r="R291" s="23"/>
      <c r="T291" s="127"/>
      <c r="U291" s="128" t="s">
        <v>102</v>
      </c>
      <c r="V291" s="129">
        <v>0.095</v>
      </c>
      <c r="W291" s="129">
        <f>$V$291*$K$291</f>
        <v>1.12005</v>
      </c>
      <c r="X291" s="129">
        <v>0.008032</v>
      </c>
      <c r="Y291" s="129">
        <f>$X$291*$K$291</f>
        <v>0.09469727999999998</v>
      </c>
      <c r="Z291" s="129">
        <v>0</v>
      </c>
      <c r="AA291" s="130">
        <f>$Z$291*$K$291</f>
        <v>0</v>
      </c>
      <c r="AR291" s="6" t="s">
        <v>218</v>
      </c>
      <c r="AT291" s="6" t="s">
        <v>214</v>
      </c>
      <c r="AU291" s="6" t="s">
        <v>191</v>
      </c>
      <c r="AY291" s="6" t="s">
        <v>213</v>
      </c>
      <c r="BE291" s="80">
        <f>IF($U$291="základní",$N$291,0)</f>
        <v>0</v>
      </c>
      <c r="BF291" s="80">
        <f>IF($U$291="snížená",$N$291,0)</f>
        <v>0</v>
      </c>
      <c r="BG291" s="80">
        <f>IF($U$291="zákl. přenesená",$N$291,0)</f>
        <v>0</v>
      </c>
      <c r="BH291" s="80">
        <f>IF($U$291="sníž. přenesená",$N$291,0)</f>
        <v>0</v>
      </c>
      <c r="BI291" s="80">
        <f>IF($U$291="nulová",$N$291,0)</f>
        <v>0</v>
      </c>
      <c r="BJ291" s="6" t="s">
        <v>191</v>
      </c>
      <c r="BK291" s="80">
        <f>ROUND($L$291*$K$291,2)</f>
        <v>0</v>
      </c>
      <c r="BL291" s="6" t="s">
        <v>218</v>
      </c>
    </row>
    <row r="292" spans="2:51" s="6" customFormat="1" ht="15.75" customHeight="1">
      <c r="B292" s="131"/>
      <c r="E292" s="132"/>
      <c r="F292" s="208" t="s">
        <v>346</v>
      </c>
      <c r="G292" s="209"/>
      <c r="H292" s="209"/>
      <c r="I292" s="209"/>
      <c r="K292" s="132"/>
      <c r="N292" s="132"/>
      <c r="R292" s="133"/>
      <c r="T292" s="134"/>
      <c r="AA292" s="135"/>
      <c r="AT292" s="132" t="s">
        <v>220</v>
      </c>
      <c r="AU292" s="132" t="s">
        <v>191</v>
      </c>
      <c r="AV292" s="136" t="s">
        <v>78</v>
      </c>
      <c r="AW292" s="136" t="s">
        <v>165</v>
      </c>
      <c r="AX292" s="136" t="s">
        <v>135</v>
      </c>
      <c r="AY292" s="132" t="s">
        <v>213</v>
      </c>
    </row>
    <row r="293" spans="2:51" s="6" customFormat="1" ht="15.75" customHeight="1">
      <c r="B293" s="131"/>
      <c r="E293" s="132"/>
      <c r="F293" s="208" t="s">
        <v>293</v>
      </c>
      <c r="G293" s="209"/>
      <c r="H293" s="209"/>
      <c r="I293" s="209"/>
      <c r="K293" s="132"/>
      <c r="N293" s="132"/>
      <c r="R293" s="133"/>
      <c r="T293" s="134"/>
      <c r="AA293" s="135"/>
      <c r="AT293" s="132" t="s">
        <v>220</v>
      </c>
      <c r="AU293" s="132" t="s">
        <v>191</v>
      </c>
      <c r="AV293" s="136" t="s">
        <v>78</v>
      </c>
      <c r="AW293" s="136" t="s">
        <v>165</v>
      </c>
      <c r="AX293" s="136" t="s">
        <v>135</v>
      </c>
      <c r="AY293" s="132" t="s">
        <v>213</v>
      </c>
    </row>
    <row r="294" spans="2:51" s="6" customFormat="1" ht="15.75" customHeight="1">
      <c r="B294" s="137"/>
      <c r="E294" s="138"/>
      <c r="F294" s="203" t="s">
        <v>336</v>
      </c>
      <c r="G294" s="204"/>
      <c r="H294" s="204"/>
      <c r="I294" s="204"/>
      <c r="K294" s="139">
        <v>7.44</v>
      </c>
      <c r="N294" s="138"/>
      <c r="R294" s="140"/>
      <c r="T294" s="141"/>
      <c r="AA294" s="142"/>
      <c r="AT294" s="138" t="s">
        <v>220</v>
      </c>
      <c r="AU294" s="138" t="s">
        <v>191</v>
      </c>
      <c r="AV294" s="143" t="s">
        <v>191</v>
      </c>
      <c r="AW294" s="143" t="s">
        <v>165</v>
      </c>
      <c r="AX294" s="143" t="s">
        <v>135</v>
      </c>
      <c r="AY294" s="138" t="s">
        <v>213</v>
      </c>
    </row>
    <row r="295" spans="2:51" s="6" customFormat="1" ht="15.75" customHeight="1">
      <c r="B295" s="131"/>
      <c r="E295" s="132"/>
      <c r="F295" s="208" t="s">
        <v>351</v>
      </c>
      <c r="G295" s="209"/>
      <c r="H295" s="209"/>
      <c r="I295" s="209"/>
      <c r="K295" s="132"/>
      <c r="N295" s="132"/>
      <c r="R295" s="133"/>
      <c r="T295" s="134"/>
      <c r="AA295" s="135"/>
      <c r="AT295" s="132" t="s">
        <v>220</v>
      </c>
      <c r="AU295" s="132" t="s">
        <v>191</v>
      </c>
      <c r="AV295" s="136" t="s">
        <v>78</v>
      </c>
      <c r="AW295" s="136" t="s">
        <v>165</v>
      </c>
      <c r="AX295" s="136" t="s">
        <v>135</v>
      </c>
      <c r="AY295" s="132" t="s">
        <v>213</v>
      </c>
    </row>
    <row r="296" spans="2:51" s="6" customFormat="1" ht="15.75" customHeight="1">
      <c r="B296" s="137"/>
      <c r="E296" s="138"/>
      <c r="F296" s="203" t="s">
        <v>352</v>
      </c>
      <c r="G296" s="204"/>
      <c r="H296" s="204"/>
      <c r="I296" s="204"/>
      <c r="K296" s="139">
        <v>4.35</v>
      </c>
      <c r="N296" s="138"/>
      <c r="R296" s="140"/>
      <c r="T296" s="141"/>
      <c r="AA296" s="142"/>
      <c r="AT296" s="138" t="s">
        <v>220</v>
      </c>
      <c r="AU296" s="138" t="s">
        <v>191</v>
      </c>
      <c r="AV296" s="143" t="s">
        <v>191</v>
      </c>
      <c r="AW296" s="143" t="s">
        <v>165</v>
      </c>
      <c r="AX296" s="143" t="s">
        <v>135</v>
      </c>
      <c r="AY296" s="138" t="s">
        <v>213</v>
      </c>
    </row>
    <row r="297" spans="2:51" s="6" customFormat="1" ht="15.75" customHeight="1">
      <c r="B297" s="144"/>
      <c r="E297" s="145"/>
      <c r="F297" s="205" t="s">
        <v>222</v>
      </c>
      <c r="G297" s="206"/>
      <c r="H297" s="206"/>
      <c r="I297" s="206"/>
      <c r="K297" s="146">
        <v>11.79</v>
      </c>
      <c r="N297" s="145"/>
      <c r="R297" s="147"/>
      <c r="T297" s="148"/>
      <c r="AA297" s="149"/>
      <c r="AT297" s="145" t="s">
        <v>220</v>
      </c>
      <c r="AU297" s="145" t="s">
        <v>191</v>
      </c>
      <c r="AV297" s="150" t="s">
        <v>218</v>
      </c>
      <c r="AW297" s="150" t="s">
        <v>165</v>
      </c>
      <c r="AX297" s="150" t="s">
        <v>78</v>
      </c>
      <c r="AY297" s="145" t="s">
        <v>213</v>
      </c>
    </row>
    <row r="298" spans="2:64" s="6" customFormat="1" ht="15.75" customHeight="1">
      <c r="B298" s="22"/>
      <c r="C298" s="123" t="s">
        <v>353</v>
      </c>
      <c r="D298" s="123" t="s">
        <v>214</v>
      </c>
      <c r="E298" s="124" t="s">
        <v>354</v>
      </c>
      <c r="F298" s="210" t="s">
        <v>355</v>
      </c>
      <c r="G298" s="211"/>
      <c r="H298" s="211"/>
      <c r="I298" s="211"/>
      <c r="J298" s="125" t="s">
        <v>217</v>
      </c>
      <c r="K298" s="126">
        <v>0.188</v>
      </c>
      <c r="L298" s="212">
        <v>0</v>
      </c>
      <c r="M298" s="211"/>
      <c r="N298" s="213">
        <f>ROUND($L$298*$K$298,2)</f>
        <v>0</v>
      </c>
      <c r="O298" s="211"/>
      <c r="P298" s="211"/>
      <c r="Q298" s="211"/>
      <c r="R298" s="23"/>
      <c r="T298" s="127"/>
      <c r="U298" s="128" t="s">
        <v>102</v>
      </c>
      <c r="V298" s="129">
        <v>5.623</v>
      </c>
      <c r="W298" s="129">
        <f>$V$298*$K$298</f>
        <v>1.057124</v>
      </c>
      <c r="X298" s="129">
        <v>2.5961</v>
      </c>
      <c r="Y298" s="129">
        <f>$X$298*$K$298</f>
        <v>0.48806679999999997</v>
      </c>
      <c r="Z298" s="129">
        <v>0</v>
      </c>
      <c r="AA298" s="130">
        <f>$Z$298*$K$298</f>
        <v>0</v>
      </c>
      <c r="AR298" s="6" t="s">
        <v>218</v>
      </c>
      <c r="AT298" s="6" t="s">
        <v>214</v>
      </c>
      <c r="AU298" s="6" t="s">
        <v>191</v>
      </c>
      <c r="AY298" s="6" t="s">
        <v>213</v>
      </c>
      <c r="BE298" s="80">
        <f>IF($U$298="základní",$N$298,0)</f>
        <v>0</v>
      </c>
      <c r="BF298" s="80">
        <f>IF($U$298="snížená",$N$298,0)</f>
        <v>0</v>
      </c>
      <c r="BG298" s="80">
        <f>IF($U$298="zákl. přenesená",$N$298,0)</f>
        <v>0</v>
      </c>
      <c r="BH298" s="80">
        <f>IF($U$298="sníž. přenesená",$N$298,0)</f>
        <v>0</v>
      </c>
      <c r="BI298" s="80">
        <f>IF($U$298="nulová",$N$298,0)</f>
        <v>0</v>
      </c>
      <c r="BJ298" s="6" t="s">
        <v>191</v>
      </c>
      <c r="BK298" s="80">
        <f>ROUND($L$298*$K$298,2)</f>
        <v>0</v>
      </c>
      <c r="BL298" s="6" t="s">
        <v>218</v>
      </c>
    </row>
    <row r="299" spans="2:51" s="6" customFormat="1" ht="15.75" customHeight="1">
      <c r="B299" s="131"/>
      <c r="E299" s="132"/>
      <c r="F299" s="208" t="s">
        <v>356</v>
      </c>
      <c r="G299" s="209"/>
      <c r="H299" s="209"/>
      <c r="I299" s="209"/>
      <c r="K299" s="132"/>
      <c r="N299" s="132"/>
      <c r="R299" s="133"/>
      <c r="T299" s="134"/>
      <c r="AA299" s="135"/>
      <c r="AT299" s="132" t="s">
        <v>220</v>
      </c>
      <c r="AU299" s="132" t="s">
        <v>191</v>
      </c>
      <c r="AV299" s="136" t="s">
        <v>78</v>
      </c>
      <c r="AW299" s="136" t="s">
        <v>165</v>
      </c>
      <c r="AX299" s="136" t="s">
        <v>135</v>
      </c>
      <c r="AY299" s="132" t="s">
        <v>213</v>
      </c>
    </row>
    <row r="300" spans="2:51" s="6" customFormat="1" ht="15.75" customHeight="1">
      <c r="B300" s="137"/>
      <c r="E300" s="138"/>
      <c r="F300" s="203" t="s">
        <v>357</v>
      </c>
      <c r="G300" s="204"/>
      <c r="H300" s="204"/>
      <c r="I300" s="204"/>
      <c r="K300" s="139">
        <v>0.188</v>
      </c>
      <c r="N300" s="138"/>
      <c r="R300" s="140"/>
      <c r="T300" s="141"/>
      <c r="AA300" s="142"/>
      <c r="AT300" s="138" t="s">
        <v>220</v>
      </c>
      <c r="AU300" s="138" t="s">
        <v>191</v>
      </c>
      <c r="AV300" s="143" t="s">
        <v>191</v>
      </c>
      <c r="AW300" s="143" t="s">
        <v>165</v>
      </c>
      <c r="AX300" s="143" t="s">
        <v>135</v>
      </c>
      <c r="AY300" s="138" t="s">
        <v>213</v>
      </c>
    </row>
    <row r="301" spans="2:51" s="6" customFormat="1" ht="15.75" customHeight="1">
      <c r="B301" s="144"/>
      <c r="E301" s="145"/>
      <c r="F301" s="205" t="s">
        <v>222</v>
      </c>
      <c r="G301" s="206"/>
      <c r="H301" s="206"/>
      <c r="I301" s="206"/>
      <c r="K301" s="146">
        <v>0.188</v>
      </c>
      <c r="N301" s="145"/>
      <c r="R301" s="147"/>
      <c r="T301" s="148"/>
      <c r="AA301" s="149"/>
      <c r="AT301" s="145" t="s">
        <v>220</v>
      </c>
      <c r="AU301" s="145" t="s">
        <v>191</v>
      </c>
      <c r="AV301" s="150" t="s">
        <v>218</v>
      </c>
      <c r="AW301" s="150" t="s">
        <v>165</v>
      </c>
      <c r="AX301" s="150" t="s">
        <v>78</v>
      </c>
      <c r="AY301" s="145" t="s">
        <v>213</v>
      </c>
    </row>
    <row r="302" spans="2:63" s="113" customFormat="1" ht="30.75" customHeight="1">
      <c r="B302" s="114"/>
      <c r="D302" s="122" t="s">
        <v>170</v>
      </c>
      <c r="N302" s="201">
        <f>$BK$302</f>
        <v>0</v>
      </c>
      <c r="O302" s="202"/>
      <c r="P302" s="202"/>
      <c r="Q302" s="202"/>
      <c r="R302" s="117"/>
      <c r="T302" s="118"/>
      <c r="W302" s="119">
        <f>SUM($W$303:$W$424)</f>
        <v>300.36839399999997</v>
      </c>
      <c r="Y302" s="119">
        <f>SUM($Y$303:$Y$424)</f>
        <v>82.09971324161519</v>
      </c>
      <c r="AA302" s="120">
        <f>SUM($AA$303:$AA$424)</f>
        <v>0</v>
      </c>
      <c r="AR302" s="116" t="s">
        <v>78</v>
      </c>
      <c r="AT302" s="116" t="s">
        <v>134</v>
      </c>
      <c r="AU302" s="116" t="s">
        <v>78</v>
      </c>
      <c r="AY302" s="116" t="s">
        <v>213</v>
      </c>
      <c r="BK302" s="121">
        <f>SUM($BK$303:$BK$424)</f>
        <v>0</v>
      </c>
    </row>
    <row r="303" spans="2:64" s="6" customFormat="1" ht="39" customHeight="1">
      <c r="B303" s="22"/>
      <c r="C303" s="123" t="s">
        <v>358</v>
      </c>
      <c r="D303" s="123" t="s">
        <v>214</v>
      </c>
      <c r="E303" s="124" t="s">
        <v>359</v>
      </c>
      <c r="F303" s="210" t="s">
        <v>360</v>
      </c>
      <c r="G303" s="211"/>
      <c r="H303" s="211"/>
      <c r="I303" s="211"/>
      <c r="J303" s="125" t="s">
        <v>282</v>
      </c>
      <c r="K303" s="126">
        <v>100.03</v>
      </c>
      <c r="L303" s="212">
        <v>0</v>
      </c>
      <c r="M303" s="211"/>
      <c r="N303" s="213">
        <f>ROUND($L$303*$K$303,2)</f>
        <v>0</v>
      </c>
      <c r="O303" s="211"/>
      <c r="P303" s="211"/>
      <c r="Q303" s="211"/>
      <c r="R303" s="23"/>
      <c r="T303" s="127"/>
      <c r="U303" s="128" t="s">
        <v>102</v>
      </c>
      <c r="V303" s="129">
        <v>1.355</v>
      </c>
      <c r="W303" s="129">
        <f>$V$303*$K$303</f>
        <v>135.54065</v>
      </c>
      <c r="X303" s="129">
        <v>0.367599144</v>
      </c>
      <c r="Y303" s="129">
        <f>$X$303*$K$303</f>
        <v>36.77094237432</v>
      </c>
      <c r="Z303" s="129">
        <v>0</v>
      </c>
      <c r="AA303" s="130">
        <f>$Z$303*$K$303</f>
        <v>0</v>
      </c>
      <c r="AR303" s="6" t="s">
        <v>218</v>
      </c>
      <c r="AT303" s="6" t="s">
        <v>214</v>
      </c>
      <c r="AU303" s="6" t="s">
        <v>191</v>
      </c>
      <c r="AY303" s="6" t="s">
        <v>213</v>
      </c>
      <c r="BE303" s="80">
        <f>IF($U$303="základní",$N$303,0)</f>
        <v>0</v>
      </c>
      <c r="BF303" s="80">
        <f>IF($U$303="snížená",$N$303,0)</f>
        <v>0</v>
      </c>
      <c r="BG303" s="80">
        <f>IF($U$303="zákl. přenesená",$N$303,0)</f>
        <v>0</v>
      </c>
      <c r="BH303" s="80">
        <f>IF($U$303="sníž. přenesená",$N$303,0)</f>
        <v>0</v>
      </c>
      <c r="BI303" s="80">
        <f>IF($U$303="nulová",$N$303,0)</f>
        <v>0</v>
      </c>
      <c r="BJ303" s="6" t="s">
        <v>191</v>
      </c>
      <c r="BK303" s="80">
        <f>ROUND($L$303*$K$303,2)</f>
        <v>0</v>
      </c>
      <c r="BL303" s="6" t="s">
        <v>218</v>
      </c>
    </row>
    <row r="304" spans="2:51" s="6" customFormat="1" ht="15.75" customHeight="1">
      <c r="B304" s="131"/>
      <c r="E304" s="132"/>
      <c r="F304" s="208" t="s">
        <v>361</v>
      </c>
      <c r="G304" s="209"/>
      <c r="H304" s="209"/>
      <c r="I304" s="209"/>
      <c r="K304" s="132"/>
      <c r="N304" s="132"/>
      <c r="R304" s="133"/>
      <c r="T304" s="134"/>
      <c r="AA304" s="135"/>
      <c r="AT304" s="132" t="s">
        <v>220</v>
      </c>
      <c r="AU304" s="132" t="s">
        <v>191</v>
      </c>
      <c r="AV304" s="136" t="s">
        <v>78</v>
      </c>
      <c r="AW304" s="136" t="s">
        <v>165</v>
      </c>
      <c r="AX304" s="136" t="s">
        <v>135</v>
      </c>
      <c r="AY304" s="132" t="s">
        <v>213</v>
      </c>
    </row>
    <row r="305" spans="2:51" s="6" customFormat="1" ht="15.75" customHeight="1">
      <c r="B305" s="137"/>
      <c r="E305" s="138"/>
      <c r="F305" s="203" t="s">
        <v>362</v>
      </c>
      <c r="G305" s="204"/>
      <c r="H305" s="204"/>
      <c r="I305" s="204"/>
      <c r="K305" s="139">
        <v>100.03</v>
      </c>
      <c r="N305" s="138"/>
      <c r="R305" s="140"/>
      <c r="T305" s="141"/>
      <c r="AA305" s="142"/>
      <c r="AT305" s="138" t="s">
        <v>220</v>
      </c>
      <c r="AU305" s="138" t="s">
        <v>191</v>
      </c>
      <c r="AV305" s="143" t="s">
        <v>191</v>
      </c>
      <c r="AW305" s="143" t="s">
        <v>165</v>
      </c>
      <c r="AX305" s="143" t="s">
        <v>135</v>
      </c>
      <c r="AY305" s="138" t="s">
        <v>213</v>
      </c>
    </row>
    <row r="306" spans="2:51" s="6" customFormat="1" ht="15.75" customHeight="1">
      <c r="B306" s="144"/>
      <c r="E306" s="145"/>
      <c r="F306" s="205" t="s">
        <v>222</v>
      </c>
      <c r="G306" s="206"/>
      <c r="H306" s="206"/>
      <c r="I306" s="206"/>
      <c r="K306" s="146">
        <v>100.03</v>
      </c>
      <c r="N306" s="145"/>
      <c r="R306" s="147"/>
      <c r="T306" s="148"/>
      <c r="AA306" s="149"/>
      <c r="AT306" s="145" t="s">
        <v>220</v>
      </c>
      <c r="AU306" s="145" t="s">
        <v>191</v>
      </c>
      <c r="AV306" s="150" t="s">
        <v>218</v>
      </c>
      <c r="AW306" s="150" t="s">
        <v>165</v>
      </c>
      <c r="AX306" s="150" t="s">
        <v>78</v>
      </c>
      <c r="AY306" s="145" t="s">
        <v>213</v>
      </c>
    </row>
    <row r="307" spans="2:64" s="6" customFormat="1" ht="27" customHeight="1">
      <c r="B307" s="22"/>
      <c r="C307" s="123" t="s">
        <v>363</v>
      </c>
      <c r="D307" s="123" t="s">
        <v>214</v>
      </c>
      <c r="E307" s="124" t="s">
        <v>364</v>
      </c>
      <c r="F307" s="210" t="s">
        <v>365</v>
      </c>
      <c r="G307" s="211"/>
      <c r="H307" s="211"/>
      <c r="I307" s="211"/>
      <c r="J307" s="125" t="s">
        <v>217</v>
      </c>
      <c r="K307" s="126">
        <v>6.311</v>
      </c>
      <c r="L307" s="212">
        <v>0</v>
      </c>
      <c r="M307" s="211"/>
      <c r="N307" s="213">
        <f>ROUND($L$307*$K$307,2)</f>
        <v>0</v>
      </c>
      <c r="O307" s="211"/>
      <c r="P307" s="211"/>
      <c r="Q307" s="211"/>
      <c r="R307" s="23"/>
      <c r="T307" s="127"/>
      <c r="U307" s="128" t="s">
        <v>102</v>
      </c>
      <c r="V307" s="129">
        <v>1.48</v>
      </c>
      <c r="W307" s="129">
        <f>$V$307*$K$307</f>
        <v>9.34028</v>
      </c>
      <c r="X307" s="129">
        <v>2.45343</v>
      </c>
      <c r="Y307" s="129">
        <f>$X$307*$K$307</f>
        <v>15.48359673</v>
      </c>
      <c r="Z307" s="129">
        <v>0</v>
      </c>
      <c r="AA307" s="130">
        <f>$Z$307*$K$307</f>
        <v>0</v>
      </c>
      <c r="AR307" s="6" t="s">
        <v>218</v>
      </c>
      <c r="AT307" s="6" t="s">
        <v>214</v>
      </c>
      <c r="AU307" s="6" t="s">
        <v>191</v>
      </c>
      <c r="AY307" s="6" t="s">
        <v>213</v>
      </c>
      <c r="BE307" s="80">
        <f>IF($U$307="základní",$N$307,0)</f>
        <v>0</v>
      </c>
      <c r="BF307" s="80">
        <f>IF($U$307="snížená",$N$307,0)</f>
        <v>0</v>
      </c>
      <c r="BG307" s="80">
        <f>IF($U$307="zákl. přenesená",$N$307,0)</f>
        <v>0</v>
      </c>
      <c r="BH307" s="80">
        <f>IF($U$307="sníž. přenesená",$N$307,0)</f>
        <v>0</v>
      </c>
      <c r="BI307" s="80">
        <f>IF($U$307="nulová",$N$307,0)</f>
        <v>0</v>
      </c>
      <c r="BJ307" s="6" t="s">
        <v>191</v>
      </c>
      <c r="BK307" s="80">
        <f>ROUND($L$307*$K$307,2)</f>
        <v>0</v>
      </c>
      <c r="BL307" s="6" t="s">
        <v>218</v>
      </c>
    </row>
    <row r="308" spans="2:51" s="6" customFormat="1" ht="15.75" customHeight="1">
      <c r="B308" s="131"/>
      <c r="E308" s="132"/>
      <c r="F308" s="208" t="s">
        <v>366</v>
      </c>
      <c r="G308" s="209"/>
      <c r="H308" s="209"/>
      <c r="I308" s="209"/>
      <c r="K308" s="132"/>
      <c r="N308" s="132"/>
      <c r="R308" s="133"/>
      <c r="T308" s="134"/>
      <c r="AA308" s="135"/>
      <c r="AT308" s="132" t="s">
        <v>220</v>
      </c>
      <c r="AU308" s="132" t="s">
        <v>191</v>
      </c>
      <c r="AV308" s="136" t="s">
        <v>78</v>
      </c>
      <c r="AW308" s="136" t="s">
        <v>165</v>
      </c>
      <c r="AX308" s="136" t="s">
        <v>135</v>
      </c>
      <c r="AY308" s="132" t="s">
        <v>213</v>
      </c>
    </row>
    <row r="309" spans="2:51" s="6" customFormat="1" ht="15.75" customHeight="1">
      <c r="B309" s="137"/>
      <c r="E309" s="138"/>
      <c r="F309" s="203" t="s">
        <v>367</v>
      </c>
      <c r="G309" s="204"/>
      <c r="H309" s="204"/>
      <c r="I309" s="204"/>
      <c r="K309" s="139">
        <v>6.311</v>
      </c>
      <c r="N309" s="138"/>
      <c r="R309" s="140"/>
      <c r="T309" s="141"/>
      <c r="AA309" s="142"/>
      <c r="AT309" s="138" t="s">
        <v>220</v>
      </c>
      <c r="AU309" s="138" t="s">
        <v>191</v>
      </c>
      <c r="AV309" s="143" t="s">
        <v>191</v>
      </c>
      <c r="AW309" s="143" t="s">
        <v>165</v>
      </c>
      <c r="AX309" s="143" t="s">
        <v>135</v>
      </c>
      <c r="AY309" s="138" t="s">
        <v>213</v>
      </c>
    </row>
    <row r="310" spans="2:51" s="6" customFormat="1" ht="15.75" customHeight="1">
      <c r="B310" s="144"/>
      <c r="E310" s="145"/>
      <c r="F310" s="205" t="s">
        <v>222</v>
      </c>
      <c r="G310" s="206"/>
      <c r="H310" s="206"/>
      <c r="I310" s="206"/>
      <c r="K310" s="146">
        <v>6.311</v>
      </c>
      <c r="N310" s="145"/>
      <c r="R310" s="147"/>
      <c r="T310" s="148"/>
      <c r="AA310" s="149"/>
      <c r="AT310" s="145" t="s">
        <v>220</v>
      </c>
      <c r="AU310" s="145" t="s">
        <v>191</v>
      </c>
      <c r="AV310" s="150" t="s">
        <v>218</v>
      </c>
      <c r="AW310" s="150" t="s">
        <v>165</v>
      </c>
      <c r="AX310" s="150" t="s">
        <v>78</v>
      </c>
      <c r="AY310" s="145" t="s">
        <v>213</v>
      </c>
    </row>
    <row r="311" spans="2:64" s="6" customFormat="1" ht="39" customHeight="1">
      <c r="B311" s="22"/>
      <c r="C311" s="123" t="s">
        <v>368</v>
      </c>
      <c r="D311" s="123" t="s">
        <v>214</v>
      </c>
      <c r="E311" s="124" t="s">
        <v>369</v>
      </c>
      <c r="F311" s="210" t="s">
        <v>370</v>
      </c>
      <c r="G311" s="211"/>
      <c r="H311" s="211"/>
      <c r="I311" s="211"/>
      <c r="J311" s="125" t="s">
        <v>282</v>
      </c>
      <c r="K311" s="126">
        <v>82.313</v>
      </c>
      <c r="L311" s="212">
        <v>0</v>
      </c>
      <c r="M311" s="211"/>
      <c r="N311" s="213">
        <f>ROUND($L$311*$K$311,2)</f>
        <v>0</v>
      </c>
      <c r="O311" s="211"/>
      <c r="P311" s="211"/>
      <c r="Q311" s="211"/>
      <c r="R311" s="23"/>
      <c r="T311" s="127"/>
      <c r="U311" s="128" t="s">
        <v>102</v>
      </c>
      <c r="V311" s="129">
        <v>0.133</v>
      </c>
      <c r="W311" s="129">
        <f>$V$311*$K$311</f>
        <v>10.947629000000001</v>
      </c>
      <c r="X311" s="129">
        <v>0.010833264</v>
      </c>
      <c r="Y311" s="129">
        <f>$X$311*$K$311</f>
        <v>0.891718459632</v>
      </c>
      <c r="Z311" s="129">
        <v>0</v>
      </c>
      <c r="AA311" s="130">
        <f>$Z$311*$K$311</f>
        <v>0</v>
      </c>
      <c r="AR311" s="6" t="s">
        <v>218</v>
      </c>
      <c r="AT311" s="6" t="s">
        <v>214</v>
      </c>
      <c r="AU311" s="6" t="s">
        <v>191</v>
      </c>
      <c r="AY311" s="6" t="s">
        <v>213</v>
      </c>
      <c r="BE311" s="80">
        <f>IF($U$311="základní",$N$311,0)</f>
        <v>0</v>
      </c>
      <c r="BF311" s="80">
        <f>IF($U$311="snížená",$N$311,0)</f>
        <v>0</v>
      </c>
      <c r="BG311" s="80">
        <f>IF($U$311="zákl. přenesená",$N$311,0)</f>
        <v>0</v>
      </c>
      <c r="BH311" s="80">
        <f>IF($U$311="sníž. přenesená",$N$311,0)</f>
        <v>0</v>
      </c>
      <c r="BI311" s="80">
        <f>IF($U$311="nulová",$N$311,0)</f>
        <v>0</v>
      </c>
      <c r="BJ311" s="6" t="s">
        <v>191</v>
      </c>
      <c r="BK311" s="80">
        <f>ROUND($L$311*$K$311,2)</f>
        <v>0</v>
      </c>
      <c r="BL311" s="6" t="s">
        <v>218</v>
      </c>
    </row>
    <row r="312" spans="2:51" s="6" customFormat="1" ht="15.75" customHeight="1">
      <c r="B312" s="131"/>
      <c r="E312" s="132"/>
      <c r="F312" s="208" t="s">
        <v>371</v>
      </c>
      <c r="G312" s="209"/>
      <c r="H312" s="209"/>
      <c r="I312" s="209"/>
      <c r="K312" s="132"/>
      <c r="N312" s="132"/>
      <c r="R312" s="133"/>
      <c r="T312" s="134"/>
      <c r="AA312" s="135"/>
      <c r="AT312" s="132" t="s">
        <v>220</v>
      </c>
      <c r="AU312" s="132" t="s">
        <v>191</v>
      </c>
      <c r="AV312" s="136" t="s">
        <v>78</v>
      </c>
      <c r="AW312" s="136" t="s">
        <v>165</v>
      </c>
      <c r="AX312" s="136" t="s">
        <v>135</v>
      </c>
      <c r="AY312" s="132" t="s">
        <v>213</v>
      </c>
    </row>
    <row r="313" spans="2:51" s="6" customFormat="1" ht="15.75" customHeight="1">
      <c r="B313" s="137"/>
      <c r="E313" s="138"/>
      <c r="F313" s="203" t="s">
        <v>372</v>
      </c>
      <c r="G313" s="204"/>
      <c r="H313" s="204"/>
      <c r="I313" s="204"/>
      <c r="K313" s="139">
        <v>82.313</v>
      </c>
      <c r="N313" s="138"/>
      <c r="R313" s="140"/>
      <c r="T313" s="141"/>
      <c r="AA313" s="142"/>
      <c r="AT313" s="138" t="s">
        <v>220</v>
      </c>
      <c r="AU313" s="138" t="s">
        <v>191</v>
      </c>
      <c r="AV313" s="143" t="s">
        <v>191</v>
      </c>
      <c r="AW313" s="143" t="s">
        <v>165</v>
      </c>
      <c r="AX313" s="143" t="s">
        <v>135</v>
      </c>
      <c r="AY313" s="138" t="s">
        <v>213</v>
      </c>
    </row>
    <row r="314" spans="2:51" s="6" customFormat="1" ht="15.75" customHeight="1">
      <c r="B314" s="144"/>
      <c r="E314" s="145"/>
      <c r="F314" s="205" t="s">
        <v>222</v>
      </c>
      <c r="G314" s="206"/>
      <c r="H314" s="206"/>
      <c r="I314" s="206"/>
      <c r="K314" s="146">
        <v>82.313</v>
      </c>
      <c r="N314" s="145"/>
      <c r="R314" s="147"/>
      <c r="T314" s="148"/>
      <c r="AA314" s="149"/>
      <c r="AT314" s="145" t="s">
        <v>220</v>
      </c>
      <c r="AU314" s="145" t="s">
        <v>191</v>
      </c>
      <c r="AV314" s="150" t="s">
        <v>218</v>
      </c>
      <c r="AW314" s="150" t="s">
        <v>165</v>
      </c>
      <c r="AX314" s="150" t="s">
        <v>78</v>
      </c>
      <c r="AY314" s="145" t="s">
        <v>213</v>
      </c>
    </row>
    <row r="315" spans="2:64" s="6" customFormat="1" ht="15.75" customHeight="1">
      <c r="B315" s="22"/>
      <c r="C315" s="123" t="s">
        <v>373</v>
      </c>
      <c r="D315" s="123" t="s">
        <v>214</v>
      </c>
      <c r="E315" s="124" t="s">
        <v>374</v>
      </c>
      <c r="F315" s="210" t="s">
        <v>375</v>
      </c>
      <c r="G315" s="211"/>
      <c r="H315" s="211"/>
      <c r="I315" s="211"/>
      <c r="J315" s="125" t="s">
        <v>239</v>
      </c>
      <c r="K315" s="126">
        <v>0.104</v>
      </c>
      <c r="L315" s="212">
        <v>0</v>
      </c>
      <c r="M315" s="211"/>
      <c r="N315" s="213">
        <f>ROUND($L$315*$K$315,2)</f>
        <v>0</v>
      </c>
      <c r="O315" s="211"/>
      <c r="P315" s="211"/>
      <c r="Q315" s="211"/>
      <c r="R315" s="23"/>
      <c r="T315" s="127"/>
      <c r="U315" s="128" t="s">
        <v>102</v>
      </c>
      <c r="V315" s="129">
        <v>38.118</v>
      </c>
      <c r="W315" s="129">
        <f>$V$315*$K$315</f>
        <v>3.9642720000000002</v>
      </c>
      <c r="X315" s="129">
        <v>1.05515684</v>
      </c>
      <c r="Y315" s="129">
        <f>$X$315*$K$315</f>
        <v>0.10973631135999999</v>
      </c>
      <c r="Z315" s="129">
        <v>0</v>
      </c>
      <c r="AA315" s="130">
        <f>$Z$315*$K$315</f>
        <v>0</v>
      </c>
      <c r="AR315" s="6" t="s">
        <v>218</v>
      </c>
      <c r="AT315" s="6" t="s">
        <v>214</v>
      </c>
      <c r="AU315" s="6" t="s">
        <v>191</v>
      </c>
      <c r="AY315" s="6" t="s">
        <v>213</v>
      </c>
      <c r="BE315" s="80">
        <f>IF($U$315="základní",$N$315,0)</f>
        <v>0</v>
      </c>
      <c r="BF315" s="80">
        <f>IF($U$315="snížená",$N$315,0)</f>
        <v>0</v>
      </c>
      <c r="BG315" s="80">
        <f>IF($U$315="zákl. přenesená",$N$315,0)</f>
        <v>0</v>
      </c>
      <c r="BH315" s="80">
        <f>IF($U$315="sníž. přenesená",$N$315,0)</f>
        <v>0</v>
      </c>
      <c r="BI315" s="80">
        <f>IF($U$315="nulová",$N$315,0)</f>
        <v>0</v>
      </c>
      <c r="BJ315" s="6" t="s">
        <v>191</v>
      </c>
      <c r="BK315" s="80">
        <f>ROUND($L$315*$K$315,2)</f>
        <v>0</v>
      </c>
      <c r="BL315" s="6" t="s">
        <v>218</v>
      </c>
    </row>
    <row r="316" spans="2:51" s="6" customFormat="1" ht="15.75" customHeight="1">
      <c r="B316" s="131"/>
      <c r="E316" s="132"/>
      <c r="F316" s="208" t="s">
        <v>376</v>
      </c>
      <c r="G316" s="209"/>
      <c r="H316" s="209"/>
      <c r="I316" s="209"/>
      <c r="K316" s="132"/>
      <c r="N316" s="132"/>
      <c r="R316" s="133"/>
      <c r="T316" s="134"/>
      <c r="AA316" s="135"/>
      <c r="AT316" s="132" t="s">
        <v>220</v>
      </c>
      <c r="AU316" s="132" t="s">
        <v>191</v>
      </c>
      <c r="AV316" s="136" t="s">
        <v>78</v>
      </c>
      <c r="AW316" s="136" t="s">
        <v>165</v>
      </c>
      <c r="AX316" s="136" t="s">
        <v>135</v>
      </c>
      <c r="AY316" s="132" t="s">
        <v>213</v>
      </c>
    </row>
    <row r="317" spans="2:51" s="6" customFormat="1" ht="15.75" customHeight="1">
      <c r="B317" s="137"/>
      <c r="E317" s="138"/>
      <c r="F317" s="203" t="s">
        <v>377</v>
      </c>
      <c r="G317" s="204"/>
      <c r="H317" s="204"/>
      <c r="I317" s="204"/>
      <c r="K317" s="139">
        <v>0.104</v>
      </c>
      <c r="N317" s="138"/>
      <c r="R317" s="140"/>
      <c r="T317" s="141"/>
      <c r="AA317" s="142"/>
      <c r="AT317" s="138" t="s">
        <v>220</v>
      </c>
      <c r="AU317" s="138" t="s">
        <v>191</v>
      </c>
      <c r="AV317" s="143" t="s">
        <v>191</v>
      </c>
      <c r="AW317" s="143" t="s">
        <v>165</v>
      </c>
      <c r="AX317" s="143" t="s">
        <v>135</v>
      </c>
      <c r="AY317" s="138" t="s">
        <v>213</v>
      </c>
    </row>
    <row r="318" spans="2:51" s="6" customFormat="1" ht="15.75" customHeight="1">
      <c r="B318" s="144"/>
      <c r="E318" s="145"/>
      <c r="F318" s="205" t="s">
        <v>222</v>
      </c>
      <c r="G318" s="206"/>
      <c r="H318" s="206"/>
      <c r="I318" s="206"/>
      <c r="K318" s="146">
        <v>0.104</v>
      </c>
      <c r="N318" s="145"/>
      <c r="R318" s="147"/>
      <c r="T318" s="148"/>
      <c r="AA318" s="149"/>
      <c r="AT318" s="145" t="s">
        <v>220</v>
      </c>
      <c r="AU318" s="145" t="s">
        <v>191</v>
      </c>
      <c r="AV318" s="150" t="s">
        <v>218</v>
      </c>
      <c r="AW318" s="150" t="s">
        <v>165</v>
      </c>
      <c r="AX318" s="150" t="s">
        <v>78</v>
      </c>
      <c r="AY318" s="145" t="s">
        <v>213</v>
      </c>
    </row>
    <row r="319" spans="2:64" s="6" customFormat="1" ht="15.75" customHeight="1">
      <c r="B319" s="22"/>
      <c r="C319" s="123" t="s">
        <v>378</v>
      </c>
      <c r="D319" s="123" t="s">
        <v>214</v>
      </c>
      <c r="E319" s="124" t="s">
        <v>379</v>
      </c>
      <c r="F319" s="210" t="s">
        <v>380</v>
      </c>
      <c r="G319" s="211"/>
      <c r="H319" s="211"/>
      <c r="I319" s="211"/>
      <c r="J319" s="125" t="s">
        <v>239</v>
      </c>
      <c r="K319" s="126">
        <v>0.541</v>
      </c>
      <c r="L319" s="212">
        <v>0</v>
      </c>
      <c r="M319" s="211"/>
      <c r="N319" s="213">
        <f>ROUND($L$319*$K$319,2)</f>
        <v>0</v>
      </c>
      <c r="O319" s="211"/>
      <c r="P319" s="211"/>
      <c r="Q319" s="211"/>
      <c r="R319" s="23"/>
      <c r="T319" s="127"/>
      <c r="U319" s="128" t="s">
        <v>102</v>
      </c>
      <c r="V319" s="129">
        <v>15.211</v>
      </c>
      <c r="W319" s="129">
        <f>$V$319*$K$319</f>
        <v>8.229151</v>
      </c>
      <c r="X319" s="129">
        <v>1.0530555952</v>
      </c>
      <c r="Y319" s="129">
        <f>$X$319*$K$319</f>
        <v>0.5697030770032</v>
      </c>
      <c r="Z319" s="129">
        <v>0</v>
      </c>
      <c r="AA319" s="130">
        <f>$Z$319*$K$319</f>
        <v>0</v>
      </c>
      <c r="AR319" s="6" t="s">
        <v>218</v>
      </c>
      <c r="AT319" s="6" t="s">
        <v>214</v>
      </c>
      <c r="AU319" s="6" t="s">
        <v>191</v>
      </c>
      <c r="AY319" s="6" t="s">
        <v>213</v>
      </c>
      <c r="BE319" s="80">
        <f>IF($U$319="základní",$N$319,0)</f>
        <v>0</v>
      </c>
      <c r="BF319" s="80">
        <f>IF($U$319="snížená",$N$319,0)</f>
        <v>0</v>
      </c>
      <c r="BG319" s="80">
        <f>IF($U$319="zákl. přenesená",$N$319,0)</f>
        <v>0</v>
      </c>
      <c r="BH319" s="80">
        <f>IF($U$319="sníž. přenesená",$N$319,0)</f>
        <v>0</v>
      </c>
      <c r="BI319" s="80">
        <f>IF($U$319="nulová",$N$319,0)</f>
        <v>0</v>
      </c>
      <c r="BJ319" s="6" t="s">
        <v>191</v>
      </c>
      <c r="BK319" s="80">
        <f>ROUND($L$319*$K$319,2)</f>
        <v>0</v>
      </c>
      <c r="BL319" s="6" t="s">
        <v>218</v>
      </c>
    </row>
    <row r="320" spans="2:51" s="6" customFormat="1" ht="15.75" customHeight="1">
      <c r="B320" s="131"/>
      <c r="E320" s="132"/>
      <c r="F320" s="208" t="s">
        <v>381</v>
      </c>
      <c r="G320" s="209"/>
      <c r="H320" s="209"/>
      <c r="I320" s="209"/>
      <c r="K320" s="132"/>
      <c r="N320" s="132"/>
      <c r="R320" s="133"/>
      <c r="T320" s="134"/>
      <c r="AA320" s="135"/>
      <c r="AT320" s="132" t="s">
        <v>220</v>
      </c>
      <c r="AU320" s="132" t="s">
        <v>191</v>
      </c>
      <c r="AV320" s="136" t="s">
        <v>78</v>
      </c>
      <c r="AW320" s="136" t="s">
        <v>165</v>
      </c>
      <c r="AX320" s="136" t="s">
        <v>135</v>
      </c>
      <c r="AY320" s="132" t="s">
        <v>213</v>
      </c>
    </row>
    <row r="321" spans="2:51" s="6" customFormat="1" ht="15.75" customHeight="1">
      <c r="B321" s="137"/>
      <c r="E321" s="138"/>
      <c r="F321" s="203" t="s">
        <v>382</v>
      </c>
      <c r="G321" s="204"/>
      <c r="H321" s="204"/>
      <c r="I321" s="204"/>
      <c r="K321" s="139">
        <v>0.014</v>
      </c>
      <c r="N321" s="138"/>
      <c r="R321" s="140"/>
      <c r="T321" s="141"/>
      <c r="AA321" s="142"/>
      <c r="AT321" s="138" t="s">
        <v>220</v>
      </c>
      <c r="AU321" s="138" t="s">
        <v>191</v>
      </c>
      <c r="AV321" s="143" t="s">
        <v>191</v>
      </c>
      <c r="AW321" s="143" t="s">
        <v>165</v>
      </c>
      <c r="AX321" s="143" t="s">
        <v>135</v>
      </c>
      <c r="AY321" s="138" t="s">
        <v>213</v>
      </c>
    </row>
    <row r="322" spans="2:51" s="6" customFormat="1" ht="15.75" customHeight="1">
      <c r="B322" s="131"/>
      <c r="E322" s="132"/>
      <c r="F322" s="208" t="s">
        <v>383</v>
      </c>
      <c r="G322" s="209"/>
      <c r="H322" s="209"/>
      <c r="I322" s="209"/>
      <c r="K322" s="132"/>
      <c r="N322" s="132"/>
      <c r="R322" s="133"/>
      <c r="T322" s="134"/>
      <c r="AA322" s="135"/>
      <c r="AT322" s="132" t="s">
        <v>220</v>
      </c>
      <c r="AU322" s="132" t="s">
        <v>191</v>
      </c>
      <c r="AV322" s="136" t="s">
        <v>78</v>
      </c>
      <c r="AW322" s="136" t="s">
        <v>165</v>
      </c>
      <c r="AX322" s="136" t="s">
        <v>135</v>
      </c>
      <c r="AY322" s="132" t="s">
        <v>213</v>
      </c>
    </row>
    <row r="323" spans="2:51" s="6" customFormat="1" ht="15.75" customHeight="1">
      <c r="B323" s="137"/>
      <c r="E323" s="138"/>
      <c r="F323" s="203" t="s">
        <v>384</v>
      </c>
      <c r="G323" s="204"/>
      <c r="H323" s="204"/>
      <c r="I323" s="204"/>
      <c r="K323" s="139">
        <v>0.255</v>
      </c>
      <c r="N323" s="138"/>
      <c r="R323" s="140"/>
      <c r="T323" s="141"/>
      <c r="AA323" s="142"/>
      <c r="AT323" s="138" t="s">
        <v>220</v>
      </c>
      <c r="AU323" s="138" t="s">
        <v>191</v>
      </c>
      <c r="AV323" s="143" t="s">
        <v>191</v>
      </c>
      <c r="AW323" s="143" t="s">
        <v>165</v>
      </c>
      <c r="AX323" s="143" t="s">
        <v>135</v>
      </c>
      <c r="AY323" s="138" t="s">
        <v>213</v>
      </c>
    </row>
    <row r="324" spans="2:51" s="6" customFormat="1" ht="15.75" customHeight="1">
      <c r="B324" s="131"/>
      <c r="E324" s="132"/>
      <c r="F324" s="208" t="s">
        <v>385</v>
      </c>
      <c r="G324" s="209"/>
      <c r="H324" s="209"/>
      <c r="I324" s="209"/>
      <c r="K324" s="132"/>
      <c r="N324" s="132"/>
      <c r="R324" s="133"/>
      <c r="T324" s="134"/>
      <c r="AA324" s="135"/>
      <c r="AT324" s="132" t="s">
        <v>220</v>
      </c>
      <c r="AU324" s="132" t="s">
        <v>191</v>
      </c>
      <c r="AV324" s="136" t="s">
        <v>78</v>
      </c>
      <c r="AW324" s="136" t="s">
        <v>165</v>
      </c>
      <c r="AX324" s="136" t="s">
        <v>135</v>
      </c>
      <c r="AY324" s="132" t="s">
        <v>213</v>
      </c>
    </row>
    <row r="325" spans="2:51" s="6" customFormat="1" ht="15.75" customHeight="1">
      <c r="B325" s="137"/>
      <c r="E325" s="138"/>
      <c r="F325" s="203" t="s">
        <v>386</v>
      </c>
      <c r="G325" s="204"/>
      <c r="H325" s="204"/>
      <c r="I325" s="204"/>
      <c r="K325" s="139">
        <v>0.272</v>
      </c>
      <c r="N325" s="138"/>
      <c r="R325" s="140"/>
      <c r="T325" s="141"/>
      <c r="AA325" s="142"/>
      <c r="AT325" s="138" t="s">
        <v>220</v>
      </c>
      <c r="AU325" s="138" t="s">
        <v>191</v>
      </c>
      <c r="AV325" s="143" t="s">
        <v>191</v>
      </c>
      <c r="AW325" s="143" t="s">
        <v>165</v>
      </c>
      <c r="AX325" s="143" t="s">
        <v>135</v>
      </c>
      <c r="AY325" s="138" t="s">
        <v>213</v>
      </c>
    </row>
    <row r="326" spans="2:51" s="6" customFormat="1" ht="15.75" customHeight="1">
      <c r="B326" s="144"/>
      <c r="E326" s="145"/>
      <c r="F326" s="205" t="s">
        <v>222</v>
      </c>
      <c r="G326" s="206"/>
      <c r="H326" s="206"/>
      <c r="I326" s="206"/>
      <c r="K326" s="146">
        <v>0.541</v>
      </c>
      <c r="N326" s="145"/>
      <c r="R326" s="147"/>
      <c r="T326" s="148"/>
      <c r="AA326" s="149"/>
      <c r="AT326" s="145" t="s">
        <v>220</v>
      </c>
      <c r="AU326" s="145" t="s">
        <v>191</v>
      </c>
      <c r="AV326" s="150" t="s">
        <v>218</v>
      </c>
      <c r="AW326" s="150" t="s">
        <v>165</v>
      </c>
      <c r="AX326" s="150" t="s">
        <v>78</v>
      </c>
      <c r="AY326" s="145" t="s">
        <v>213</v>
      </c>
    </row>
    <row r="327" spans="2:64" s="6" customFormat="1" ht="27" customHeight="1">
      <c r="B327" s="22"/>
      <c r="C327" s="123" t="s">
        <v>387</v>
      </c>
      <c r="D327" s="123" t="s">
        <v>214</v>
      </c>
      <c r="E327" s="124" t="s">
        <v>388</v>
      </c>
      <c r="F327" s="210" t="s">
        <v>389</v>
      </c>
      <c r="G327" s="211"/>
      <c r="H327" s="211"/>
      <c r="I327" s="211"/>
      <c r="J327" s="125" t="s">
        <v>287</v>
      </c>
      <c r="K327" s="126">
        <v>46</v>
      </c>
      <c r="L327" s="212">
        <v>0</v>
      </c>
      <c r="M327" s="211"/>
      <c r="N327" s="213">
        <f>ROUND($L$327*$K$327,2)</f>
        <v>0</v>
      </c>
      <c r="O327" s="211"/>
      <c r="P327" s="211"/>
      <c r="Q327" s="211"/>
      <c r="R327" s="23"/>
      <c r="T327" s="127"/>
      <c r="U327" s="128" t="s">
        <v>102</v>
      </c>
      <c r="V327" s="129">
        <v>0.29</v>
      </c>
      <c r="W327" s="129">
        <f>$V$327*$K$327</f>
        <v>13.34</v>
      </c>
      <c r="X327" s="129">
        <v>0.059</v>
      </c>
      <c r="Y327" s="129">
        <f>$X$327*$K$327</f>
        <v>2.714</v>
      </c>
      <c r="Z327" s="129">
        <v>0</v>
      </c>
      <c r="AA327" s="130">
        <f>$Z$327*$K$327</f>
        <v>0</v>
      </c>
      <c r="AR327" s="6" t="s">
        <v>218</v>
      </c>
      <c r="AT327" s="6" t="s">
        <v>214</v>
      </c>
      <c r="AU327" s="6" t="s">
        <v>191</v>
      </c>
      <c r="AY327" s="6" t="s">
        <v>213</v>
      </c>
      <c r="BE327" s="80">
        <f>IF($U$327="základní",$N$327,0)</f>
        <v>0</v>
      </c>
      <c r="BF327" s="80">
        <f>IF($U$327="snížená",$N$327,0)</f>
        <v>0</v>
      </c>
      <c r="BG327" s="80">
        <f>IF($U$327="zákl. přenesená",$N$327,0)</f>
        <v>0</v>
      </c>
      <c r="BH327" s="80">
        <f>IF($U$327="sníž. přenesená",$N$327,0)</f>
        <v>0</v>
      </c>
      <c r="BI327" s="80">
        <f>IF($U$327="nulová",$N$327,0)</f>
        <v>0</v>
      </c>
      <c r="BJ327" s="6" t="s">
        <v>191</v>
      </c>
      <c r="BK327" s="80">
        <f>ROUND($L$327*$K$327,2)</f>
        <v>0</v>
      </c>
      <c r="BL327" s="6" t="s">
        <v>218</v>
      </c>
    </row>
    <row r="328" spans="2:51" s="6" customFormat="1" ht="15.75" customHeight="1">
      <c r="B328" s="131"/>
      <c r="E328" s="132"/>
      <c r="F328" s="208" t="s">
        <v>390</v>
      </c>
      <c r="G328" s="209"/>
      <c r="H328" s="209"/>
      <c r="I328" s="209"/>
      <c r="K328" s="132"/>
      <c r="N328" s="132"/>
      <c r="R328" s="133"/>
      <c r="T328" s="134"/>
      <c r="AA328" s="135"/>
      <c r="AT328" s="132" t="s">
        <v>220</v>
      </c>
      <c r="AU328" s="132" t="s">
        <v>191</v>
      </c>
      <c r="AV328" s="136" t="s">
        <v>78</v>
      </c>
      <c r="AW328" s="136" t="s">
        <v>165</v>
      </c>
      <c r="AX328" s="136" t="s">
        <v>135</v>
      </c>
      <c r="AY328" s="132" t="s">
        <v>213</v>
      </c>
    </row>
    <row r="329" spans="2:51" s="6" customFormat="1" ht="15.75" customHeight="1">
      <c r="B329" s="137"/>
      <c r="E329" s="138"/>
      <c r="F329" s="203" t="s">
        <v>391</v>
      </c>
      <c r="G329" s="204"/>
      <c r="H329" s="204"/>
      <c r="I329" s="204"/>
      <c r="K329" s="139">
        <v>46</v>
      </c>
      <c r="N329" s="138"/>
      <c r="R329" s="140"/>
      <c r="T329" s="141"/>
      <c r="AA329" s="142"/>
      <c r="AT329" s="138" t="s">
        <v>220</v>
      </c>
      <c r="AU329" s="138" t="s">
        <v>191</v>
      </c>
      <c r="AV329" s="143" t="s">
        <v>191</v>
      </c>
      <c r="AW329" s="143" t="s">
        <v>165</v>
      </c>
      <c r="AX329" s="143" t="s">
        <v>135</v>
      </c>
      <c r="AY329" s="138" t="s">
        <v>213</v>
      </c>
    </row>
    <row r="330" spans="2:51" s="6" customFormat="1" ht="15.75" customHeight="1">
      <c r="B330" s="144"/>
      <c r="E330" s="145"/>
      <c r="F330" s="205" t="s">
        <v>222</v>
      </c>
      <c r="G330" s="206"/>
      <c r="H330" s="206"/>
      <c r="I330" s="206"/>
      <c r="K330" s="146">
        <v>46</v>
      </c>
      <c r="N330" s="145"/>
      <c r="R330" s="147"/>
      <c r="T330" s="148"/>
      <c r="AA330" s="149"/>
      <c r="AT330" s="145" t="s">
        <v>220</v>
      </c>
      <c r="AU330" s="145" t="s">
        <v>191</v>
      </c>
      <c r="AV330" s="150" t="s">
        <v>218</v>
      </c>
      <c r="AW330" s="150" t="s">
        <v>165</v>
      </c>
      <c r="AX330" s="150" t="s">
        <v>78</v>
      </c>
      <c r="AY330" s="145" t="s">
        <v>213</v>
      </c>
    </row>
    <row r="331" spans="2:64" s="6" customFormat="1" ht="27" customHeight="1">
      <c r="B331" s="22"/>
      <c r="C331" s="123" t="s">
        <v>392</v>
      </c>
      <c r="D331" s="123" t="s">
        <v>214</v>
      </c>
      <c r="E331" s="124" t="s">
        <v>393</v>
      </c>
      <c r="F331" s="210" t="s">
        <v>394</v>
      </c>
      <c r="G331" s="211"/>
      <c r="H331" s="211"/>
      <c r="I331" s="211"/>
      <c r="J331" s="125" t="s">
        <v>239</v>
      </c>
      <c r="K331" s="126">
        <v>2.709</v>
      </c>
      <c r="L331" s="212">
        <v>0</v>
      </c>
      <c r="M331" s="211"/>
      <c r="N331" s="213">
        <f>ROUND($L$331*$K$331,2)</f>
        <v>0</v>
      </c>
      <c r="O331" s="211"/>
      <c r="P331" s="211"/>
      <c r="Q331" s="211"/>
      <c r="R331" s="23"/>
      <c r="T331" s="127"/>
      <c r="U331" s="128" t="s">
        <v>102</v>
      </c>
      <c r="V331" s="129">
        <v>16.583</v>
      </c>
      <c r="W331" s="129">
        <f>$V$331*$K$331</f>
        <v>44.923347</v>
      </c>
      <c r="X331" s="129">
        <v>0.017094</v>
      </c>
      <c r="Y331" s="129">
        <f>$X$331*$K$331</f>
        <v>0.04630764600000001</v>
      </c>
      <c r="Z331" s="129">
        <v>0</v>
      </c>
      <c r="AA331" s="130">
        <f>$Z$331*$K$331</f>
        <v>0</v>
      </c>
      <c r="AR331" s="6" t="s">
        <v>218</v>
      </c>
      <c r="AT331" s="6" t="s">
        <v>214</v>
      </c>
      <c r="AU331" s="6" t="s">
        <v>191</v>
      </c>
      <c r="AY331" s="6" t="s">
        <v>213</v>
      </c>
      <c r="BE331" s="80">
        <f>IF($U$331="základní",$N$331,0)</f>
        <v>0</v>
      </c>
      <c r="BF331" s="80">
        <f>IF($U$331="snížená",$N$331,0)</f>
        <v>0</v>
      </c>
      <c r="BG331" s="80">
        <f>IF($U$331="zákl. přenesená",$N$331,0)</f>
        <v>0</v>
      </c>
      <c r="BH331" s="80">
        <f>IF($U$331="sníž. přenesená",$N$331,0)</f>
        <v>0</v>
      </c>
      <c r="BI331" s="80">
        <f>IF($U$331="nulová",$N$331,0)</f>
        <v>0</v>
      </c>
      <c r="BJ331" s="6" t="s">
        <v>191</v>
      </c>
      <c r="BK331" s="80">
        <f>ROUND($L$331*$K$331,2)</f>
        <v>0</v>
      </c>
      <c r="BL331" s="6" t="s">
        <v>218</v>
      </c>
    </row>
    <row r="332" spans="2:51" s="6" customFormat="1" ht="15.75" customHeight="1">
      <c r="B332" s="131"/>
      <c r="E332" s="132"/>
      <c r="F332" s="208" t="s">
        <v>395</v>
      </c>
      <c r="G332" s="209"/>
      <c r="H332" s="209"/>
      <c r="I332" s="209"/>
      <c r="K332" s="132"/>
      <c r="N332" s="132"/>
      <c r="R332" s="133"/>
      <c r="T332" s="134"/>
      <c r="AA332" s="135"/>
      <c r="AT332" s="132" t="s">
        <v>220</v>
      </c>
      <c r="AU332" s="132" t="s">
        <v>191</v>
      </c>
      <c r="AV332" s="136" t="s">
        <v>78</v>
      </c>
      <c r="AW332" s="136" t="s">
        <v>165</v>
      </c>
      <c r="AX332" s="136" t="s">
        <v>135</v>
      </c>
      <c r="AY332" s="132" t="s">
        <v>213</v>
      </c>
    </row>
    <row r="333" spans="2:51" s="6" customFormat="1" ht="15.75" customHeight="1">
      <c r="B333" s="137"/>
      <c r="E333" s="138"/>
      <c r="F333" s="203" t="s">
        <v>396</v>
      </c>
      <c r="G333" s="204"/>
      <c r="H333" s="204"/>
      <c r="I333" s="204"/>
      <c r="K333" s="139">
        <v>0.661</v>
      </c>
      <c r="N333" s="138"/>
      <c r="R333" s="140"/>
      <c r="T333" s="141"/>
      <c r="AA333" s="142"/>
      <c r="AT333" s="138" t="s">
        <v>220</v>
      </c>
      <c r="AU333" s="138" t="s">
        <v>191</v>
      </c>
      <c r="AV333" s="143" t="s">
        <v>191</v>
      </c>
      <c r="AW333" s="143" t="s">
        <v>165</v>
      </c>
      <c r="AX333" s="143" t="s">
        <v>135</v>
      </c>
      <c r="AY333" s="138" t="s">
        <v>213</v>
      </c>
    </row>
    <row r="334" spans="2:51" s="6" customFormat="1" ht="15.75" customHeight="1">
      <c r="B334" s="131"/>
      <c r="E334" s="132"/>
      <c r="F334" s="208" t="s">
        <v>390</v>
      </c>
      <c r="G334" s="209"/>
      <c r="H334" s="209"/>
      <c r="I334" s="209"/>
      <c r="K334" s="132"/>
      <c r="N334" s="132"/>
      <c r="R334" s="133"/>
      <c r="T334" s="134"/>
      <c r="AA334" s="135"/>
      <c r="AT334" s="132" t="s">
        <v>220</v>
      </c>
      <c r="AU334" s="132" t="s">
        <v>191</v>
      </c>
      <c r="AV334" s="136" t="s">
        <v>78</v>
      </c>
      <c r="AW334" s="136" t="s">
        <v>165</v>
      </c>
      <c r="AX334" s="136" t="s">
        <v>135</v>
      </c>
      <c r="AY334" s="132" t="s">
        <v>213</v>
      </c>
    </row>
    <row r="335" spans="2:51" s="6" customFormat="1" ht="15.75" customHeight="1">
      <c r="B335" s="137"/>
      <c r="E335" s="138"/>
      <c r="F335" s="203" t="s">
        <v>397</v>
      </c>
      <c r="G335" s="204"/>
      <c r="H335" s="204"/>
      <c r="I335" s="204"/>
      <c r="K335" s="139">
        <v>2.048</v>
      </c>
      <c r="N335" s="138"/>
      <c r="R335" s="140"/>
      <c r="T335" s="141"/>
      <c r="AA335" s="142"/>
      <c r="AT335" s="138" t="s">
        <v>220</v>
      </c>
      <c r="AU335" s="138" t="s">
        <v>191</v>
      </c>
      <c r="AV335" s="143" t="s">
        <v>191</v>
      </c>
      <c r="AW335" s="143" t="s">
        <v>165</v>
      </c>
      <c r="AX335" s="143" t="s">
        <v>135</v>
      </c>
      <c r="AY335" s="138" t="s">
        <v>213</v>
      </c>
    </row>
    <row r="336" spans="2:51" s="6" customFormat="1" ht="15.75" customHeight="1">
      <c r="B336" s="144"/>
      <c r="E336" s="145"/>
      <c r="F336" s="205" t="s">
        <v>222</v>
      </c>
      <c r="G336" s="206"/>
      <c r="H336" s="206"/>
      <c r="I336" s="206"/>
      <c r="K336" s="146">
        <v>2.709</v>
      </c>
      <c r="N336" s="145"/>
      <c r="R336" s="147"/>
      <c r="T336" s="148"/>
      <c r="AA336" s="149"/>
      <c r="AT336" s="145" t="s">
        <v>220</v>
      </c>
      <c r="AU336" s="145" t="s">
        <v>191</v>
      </c>
      <c r="AV336" s="150" t="s">
        <v>218</v>
      </c>
      <c r="AW336" s="150" t="s">
        <v>165</v>
      </c>
      <c r="AX336" s="150" t="s">
        <v>78</v>
      </c>
      <c r="AY336" s="145" t="s">
        <v>213</v>
      </c>
    </row>
    <row r="337" spans="2:64" s="6" customFormat="1" ht="27" customHeight="1">
      <c r="B337" s="22"/>
      <c r="C337" s="151" t="s">
        <v>398</v>
      </c>
      <c r="D337" s="151" t="s">
        <v>399</v>
      </c>
      <c r="E337" s="152" t="s">
        <v>400</v>
      </c>
      <c r="F337" s="214" t="s">
        <v>401</v>
      </c>
      <c r="G337" s="215"/>
      <c r="H337" s="215"/>
      <c r="I337" s="215"/>
      <c r="J337" s="153" t="s">
        <v>239</v>
      </c>
      <c r="K337" s="154">
        <v>2.212</v>
      </c>
      <c r="L337" s="216">
        <v>0</v>
      </c>
      <c r="M337" s="215"/>
      <c r="N337" s="217">
        <f>ROUND($L$337*$K$337,2)</f>
        <v>0</v>
      </c>
      <c r="O337" s="211"/>
      <c r="P337" s="211"/>
      <c r="Q337" s="211"/>
      <c r="R337" s="23"/>
      <c r="T337" s="127"/>
      <c r="U337" s="128" t="s">
        <v>102</v>
      </c>
      <c r="V337" s="129">
        <v>0</v>
      </c>
      <c r="W337" s="129">
        <f>$V$337*$K$337</f>
        <v>0</v>
      </c>
      <c r="X337" s="129">
        <v>1</v>
      </c>
      <c r="Y337" s="129">
        <f>$X$337*$K$337</f>
        <v>2.212</v>
      </c>
      <c r="Z337" s="129">
        <v>0</v>
      </c>
      <c r="AA337" s="130">
        <f>$Z$337*$K$337</f>
        <v>0</v>
      </c>
      <c r="AR337" s="6" t="s">
        <v>240</v>
      </c>
      <c r="AT337" s="6" t="s">
        <v>399</v>
      </c>
      <c r="AU337" s="6" t="s">
        <v>191</v>
      </c>
      <c r="AY337" s="6" t="s">
        <v>213</v>
      </c>
      <c r="BE337" s="80">
        <f>IF($U$337="základní",$N$337,0)</f>
        <v>0</v>
      </c>
      <c r="BF337" s="80">
        <f>IF($U$337="snížená",$N$337,0)</f>
        <v>0</v>
      </c>
      <c r="BG337" s="80">
        <f>IF($U$337="zákl. přenesená",$N$337,0)</f>
        <v>0</v>
      </c>
      <c r="BH337" s="80">
        <f>IF($U$337="sníž. přenesená",$N$337,0)</f>
        <v>0</v>
      </c>
      <c r="BI337" s="80">
        <f>IF($U$337="nulová",$N$337,0)</f>
        <v>0</v>
      </c>
      <c r="BJ337" s="6" t="s">
        <v>191</v>
      </c>
      <c r="BK337" s="80">
        <f>ROUND($L$337*$K$337,2)</f>
        <v>0</v>
      </c>
      <c r="BL337" s="6" t="s">
        <v>218</v>
      </c>
    </row>
    <row r="338" spans="2:51" s="6" customFormat="1" ht="15.75" customHeight="1">
      <c r="B338" s="131"/>
      <c r="E338" s="132"/>
      <c r="F338" s="208" t="s">
        <v>390</v>
      </c>
      <c r="G338" s="209"/>
      <c r="H338" s="209"/>
      <c r="I338" s="209"/>
      <c r="K338" s="132"/>
      <c r="N338" s="132"/>
      <c r="R338" s="133"/>
      <c r="T338" s="134"/>
      <c r="AA338" s="135"/>
      <c r="AT338" s="132" t="s">
        <v>220</v>
      </c>
      <c r="AU338" s="132" t="s">
        <v>191</v>
      </c>
      <c r="AV338" s="136" t="s">
        <v>78</v>
      </c>
      <c r="AW338" s="136" t="s">
        <v>165</v>
      </c>
      <c r="AX338" s="136" t="s">
        <v>135</v>
      </c>
      <c r="AY338" s="132" t="s">
        <v>213</v>
      </c>
    </row>
    <row r="339" spans="2:51" s="6" customFormat="1" ht="15.75" customHeight="1">
      <c r="B339" s="137"/>
      <c r="E339" s="138"/>
      <c r="F339" s="203" t="s">
        <v>397</v>
      </c>
      <c r="G339" s="204"/>
      <c r="H339" s="204"/>
      <c r="I339" s="204"/>
      <c r="K339" s="139">
        <v>2.048</v>
      </c>
      <c r="N339" s="138"/>
      <c r="R339" s="140"/>
      <c r="T339" s="141"/>
      <c r="AA339" s="142"/>
      <c r="AT339" s="138" t="s">
        <v>220</v>
      </c>
      <c r="AU339" s="138" t="s">
        <v>191</v>
      </c>
      <c r="AV339" s="143" t="s">
        <v>191</v>
      </c>
      <c r="AW339" s="143" t="s">
        <v>165</v>
      </c>
      <c r="AX339" s="143" t="s">
        <v>135</v>
      </c>
      <c r="AY339" s="138" t="s">
        <v>213</v>
      </c>
    </row>
    <row r="340" spans="2:51" s="6" customFormat="1" ht="15.75" customHeight="1">
      <c r="B340" s="144"/>
      <c r="E340" s="145"/>
      <c r="F340" s="205" t="s">
        <v>222</v>
      </c>
      <c r="G340" s="206"/>
      <c r="H340" s="206"/>
      <c r="I340" s="206"/>
      <c r="K340" s="146">
        <v>2.048</v>
      </c>
      <c r="N340" s="145"/>
      <c r="R340" s="147"/>
      <c r="T340" s="148"/>
      <c r="AA340" s="149"/>
      <c r="AT340" s="145" t="s">
        <v>220</v>
      </c>
      <c r="AU340" s="145" t="s">
        <v>191</v>
      </c>
      <c r="AV340" s="150" t="s">
        <v>218</v>
      </c>
      <c r="AW340" s="150" t="s">
        <v>165</v>
      </c>
      <c r="AX340" s="150" t="s">
        <v>78</v>
      </c>
      <c r="AY340" s="145" t="s">
        <v>213</v>
      </c>
    </row>
    <row r="341" spans="2:64" s="6" customFormat="1" ht="27" customHeight="1">
      <c r="B341" s="22"/>
      <c r="C341" s="151" t="s">
        <v>402</v>
      </c>
      <c r="D341" s="151" t="s">
        <v>399</v>
      </c>
      <c r="E341" s="152" t="s">
        <v>403</v>
      </c>
      <c r="F341" s="214" t="s">
        <v>404</v>
      </c>
      <c r="G341" s="215"/>
      <c r="H341" s="215"/>
      <c r="I341" s="215"/>
      <c r="J341" s="153" t="s">
        <v>239</v>
      </c>
      <c r="K341" s="154">
        <v>0.714</v>
      </c>
      <c r="L341" s="216">
        <v>0</v>
      </c>
      <c r="M341" s="215"/>
      <c r="N341" s="217">
        <f>ROUND($L$341*$K$341,2)</f>
        <v>0</v>
      </c>
      <c r="O341" s="211"/>
      <c r="P341" s="211"/>
      <c r="Q341" s="211"/>
      <c r="R341" s="23"/>
      <c r="T341" s="127"/>
      <c r="U341" s="128" t="s">
        <v>102</v>
      </c>
      <c r="V341" s="129">
        <v>0</v>
      </c>
      <c r="W341" s="129">
        <f>$V$341*$K$341</f>
        <v>0</v>
      </c>
      <c r="X341" s="129">
        <v>1</v>
      </c>
      <c r="Y341" s="129">
        <f>$X$341*$K$341</f>
        <v>0.714</v>
      </c>
      <c r="Z341" s="129">
        <v>0</v>
      </c>
      <c r="AA341" s="130">
        <f>$Z$341*$K$341</f>
        <v>0</v>
      </c>
      <c r="AR341" s="6" t="s">
        <v>240</v>
      </c>
      <c r="AT341" s="6" t="s">
        <v>399</v>
      </c>
      <c r="AU341" s="6" t="s">
        <v>191</v>
      </c>
      <c r="AY341" s="6" t="s">
        <v>213</v>
      </c>
      <c r="BE341" s="80">
        <f>IF($U$341="základní",$N$341,0)</f>
        <v>0</v>
      </c>
      <c r="BF341" s="80">
        <f>IF($U$341="snížená",$N$341,0)</f>
        <v>0</v>
      </c>
      <c r="BG341" s="80">
        <f>IF($U$341="zákl. přenesená",$N$341,0)</f>
        <v>0</v>
      </c>
      <c r="BH341" s="80">
        <f>IF($U$341="sníž. přenesená",$N$341,0)</f>
        <v>0</v>
      </c>
      <c r="BI341" s="80">
        <f>IF($U$341="nulová",$N$341,0)</f>
        <v>0</v>
      </c>
      <c r="BJ341" s="6" t="s">
        <v>191</v>
      </c>
      <c r="BK341" s="80">
        <f>ROUND($L$341*$K$341,2)</f>
        <v>0</v>
      </c>
      <c r="BL341" s="6" t="s">
        <v>218</v>
      </c>
    </row>
    <row r="342" spans="2:51" s="6" customFormat="1" ht="15.75" customHeight="1">
      <c r="B342" s="131"/>
      <c r="E342" s="132"/>
      <c r="F342" s="208" t="s">
        <v>395</v>
      </c>
      <c r="G342" s="209"/>
      <c r="H342" s="209"/>
      <c r="I342" s="209"/>
      <c r="K342" s="132"/>
      <c r="N342" s="132"/>
      <c r="R342" s="133"/>
      <c r="T342" s="134"/>
      <c r="AA342" s="135"/>
      <c r="AT342" s="132" t="s">
        <v>220</v>
      </c>
      <c r="AU342" s="132" t="s">
        <v>191</v>
      </c>
      <c r="AV342" s="136" t="s">
        <v>78</v>
      </c>
      <c r="AW342" s="136" t="s">
        <v>165</v>
      </c>
      <c r="AX342" s="136" t="s">
        <v>135</v>
      </c>
      <c r="AY342" s="132" t="s">
        <v>213</v>
      </c>
    </row>
    <row r="343" spans="2:51" s="6" customFormat="1" ht="15.75" customHeight="1">
      <c r="B343" s="137"/>
      <c r="E343" s="138"/>
      <c r="F343" s="203" t="s">
        <v>396</v>
      </c>
      <c r="G343" s="204"/>
      <c r="H343" s="204"/>
      <c r="I343" s="204"/>
      <c r="K343" s="139">
        <v>0.661</v>
      </c>
      <c r="N343" s="138"/>
      <c r="R343" s="140"/>
      <c r="T343" s="141"/>
      <c r="AA343" s="142"/>
      <c r="AT343" s="138" t="s">
        <v>220</v>
      </c>
      <c r="AU343" s="138" t="s">
        <v>191</v>
      </c>
      <c r="AV343" s="143" t="s">
        <v>191</v>
      </c>
      <c r="AW343" s="143" t="s">
        <v>165</v>
      </c>
      <c r="AX343" s="143" t="s">
        <v>135</v>
      </c>
      <c r="AY343" s="138" t="s">
        <v>213</v>
      </c>
    </row>
    <row r="344" spans="2:51" s="6" customFormat="1" ht="15.75" customHeight="1">
      <c r="B344" s="144"/>
      <c r="E344" s="145"/>
      <c r="F344" s="205" t="s">
        <v>222</v>
      </c>
      <c r="G344" s="206"/>
      <c r="H344" s="206"/>
      <c r="I344" s="206"/>
      <c r="K344" s="146">
        <v>0.661</v>
      </c>
      <c r="N344" s="145"/>
      <c r="R344" s="147"/>
      <c r="T344" s="148"/>
      <c r="AA344" s="149"/>
      <c r="AT344" s="145" t="s">
        <v>220</v>
      </c>
      <c r="AU344" s="145" t="s">
        <v>191</v>
      </c>
      <c r="AV344" s="150" t="s">
        <v>218</v>
      </c>
      <c r="AW344" s="150" t="s">
        <v>165</v>
      </c>
      <c r="AX344" s="150" t="s">
        <v>78</v>
      </c>
      <c r="AY344" s="145" t="s">
        <v>213</v>
      </c>
    </row>
    <row r="345" spans="2:64" s="6" customFormat="1" ht="39" customHeight="1">
      <c r="B345" s="22"/>
      <c r="C345" s="123" t="s">
        <v>405</v>
      </c>
      <c r="D345" s="123" t="s">
        <v>214</v>
      </c>
      <c r="E345" s="124" t="s">
        <v>406</v>
      </c>
      <c r="F345" s="210" t="s">
        <v>407</v>
      </c>
      <c r="G345" s="211"/>
      <c r="H345" s="211"/>
      <c r="I345" s="211"/>
      <c r="J345" s="125" t="s">
        <v>276</v>
      </c>
      <c r="K345" s="126">
        <v>44.8</v>
      </c>
      <c r="L345" s="212">
        <v>0</v>
      </c>
      <c r="M345" s="211"/>
      <c r="N345" s="213">
        <f>ROUND($L$345*$K$345,2)</f>
        <v>0</v>
      </c>
      <c r="O345" s="211"/>
      <c r="P345" s="211"/>
      <c r="Q345" s="211"/>
      <c r="R345" s="23"/>
      <c r="T345" s="127"/>
      <c r="U345" s="128" t="s">
        <v>102</v>
      </c>
      <c r="V345" s="129">
        <v>0.115</v>
      </c>
      <c r="W345" s="129">
        <f>$V$345*$K$345</f>
        <v>5.152</v>
      </c>
      <c r="X345" s="129">
        <v>0.015006</v>
      </c>
      <c r="Y345" s="129">
        <f>$X$345*$K$345</f>
        <v>0.6722688</v>
      </c>
      <c r="Z345" s="129">
        <v>0</v>
      </c>
      <c r="AA345" s="130">
        <f>$Z$345*$K$345</f>
        <v>0</v>
      </c>
      <c r="AR345" s="6" t="s">
        <v>218</v>
      </c>
      <c r="AT345" s="6" t="s">
        <v>214</v>
      </c>
      <c r="AU345" s="6" t="s">
        <v>191</v>
      </c>
      <c r="AY345" s="6" t="s">
        <v>213</v>
      </c>
      <c r="BE345" s="80">
        <f>IF($U$345="základní",$N$345,0)</f>
        <v>0</v>
      </c>
      <c r="BF345" s="80">
        <f>IF($U$345="snížená",$N$345,0)</f>
        <v>0</v>
      </c>
      <c r="BG345" s="80">
        <f>IF($U$345="zákl. přenesená",$N$345,0)</f>
        <v>0</v>
      </c>
      <c r="BH345" s="80">
        <f>IF($U$345="sníž. přenesená",$N$345,0)</f>
        <v>0</v>
      </c>
      <c r="BI345" s="80">
        <f>IF($U$345="nulová",$N$345,0)</f>
        <v>0</v>
      </c>
      <c r="BJ345" s="6" t="s">
        <v>191</v>
      </c>
      <c r="BK345" s="80">
        <f>ROUND($L$345*$K$345,2)</f>
        <v>0</v>
      </c>
      <c r="BL345" s="6" t="s">
        <v>218</v>
      </c>
    </row>
    <row r="346" spans="2:51" s="6" customFormat="1" ht="15.75" customHeight="1">
      <c r="B346" s="131"/>
      <c r="E346" s="132"/>
      <c r="F346" s="208" t="s">
        <v>408</v>
      </c>
      <c r="G346" s="209"/>
      <c r="H346" s="209"/>
      <c r="I346" s="209"/>
      <c r="K346" s="132"/>
      <c r="N346" s="132"/>
      <c r="R346" s="133"/>
      <c r="T346" s="134"/>
      <c r="AA346" s="135"/>
      <c r="AT346" s="132" t="s">
        <v>220</v>
      </c>
      <c r="AU346" s="132" t="s">
        <v>191</v>
      </c>
      <c r="AV346" s="136" t="s">
        <v>78</v>
      </c>
      <c r="AW346" s="136" t="s">
        <v>165</v>
      </c>
      <c r="AX346" s="136" t="s">
        <v>135</v>
      </c>
      <c r="AY346" s="132" t="s">
        <v>213</v>
      </c>
    </row>
    <row r="347" spans="2:51" s="6" customFormat="1" ht="15.75" customHeight="1">
      <c r="B347" s="137"/>
      <c r="E347" s="138"/>
      <c r="F347" s="203" t="s">
        <v>409</v>
      </c>
      <c r="G347" s="204"/>
      <c r="H347" s="204"/>
      <c r="I347" s="204"/>
      <c r="K347" s="139">
        <v>44.8</v>
      </c>
      <c r="N347" s="138"/>
      <c r="R347" s="140"/>
      <c r="T347" s="141"/>
      <c r="AA347" s="142"/>
      <c r="AT347" s="138" t="s">
        <v>220</v>
      </c>
      <c r="AU347" s="138" t="s">
        <v>191</v>
      </c>
      <c r="AV347" s="143" t="s">
        <v>191</v>
      </c>
      <c r="AW347" s="143" t="s">
        <v>165</v>
      </c>
      <c r="AX347" s="143" t="s">
        <v>135</v>
      </c>
      <c r="AY347" s="138" t="s">
        <v>213</v>
      </c>
    </row>
    <row r="348" spans="2:51" s="6" customFormat="1" ht="15.75" customHeight="1">
      <c r="B348" s="144"/>
      <c r="E348" s="145"/>
      <c r="F348" s="205" t="s">
        <v>222</v>
      </c>
      <c r="G348" s="206"/>
      <c r="H348" s="206"/>
      <c r="I348" s="206"/>
      <c r="K348" s="146">
        <v>44.8</v>
      </c>
      <c r="N348" s="145"/>
      <c r="R348" s="147"/>
      <c r="T348" s="148"/>
      <c r="AA348" s="149"/>
      <c r="AT348" s="145" t="s">
        <v>220</v>
      </c>
      <c r="AU348" s="145" t="s">
        <v>191</v>
      </c>
      <c r="AV348" s="150" t="s">
        <v>218</v>
      </c>
      <c r="AW348" s="150" t="s">
        <v>165</v>
      </c>
      <c r="AX348" s="150" t="s">
        <v>78</v>
      </c>
      <c r="AY348" s="145" t="s">
        <v>213</v>
      </c>
    </row>
    <row r="349" spans="2:64" s="6" customFormat="1" ht="15.75" customHeight="1">
      <c r="B349" s="22"/>
      <c r="C349" s="123" t="s">
        <v>410</v>
      </c>
      <c r="D349" s="123" t="s">
        <v>214</v>
      </c>
      <c r="E349" s="124" t="s">
        <v>411</v>
      </c>
      <c r="F349" s="210" t="s">
        <v>412</v>
      </c>
      <c r="G349" s="211"/>
      <c r="H349" s="211"/>
      <c r="I349" s="211"/>
      <c r="J349" s="125" t="s">
        <v>217</v>
      </c>
      <c r="K349" s="126">
        <v>4.476</v>
      </c>
      <c r="L349" s="212">
        <v>0</v>
      </c>
      <c r="M349" s="211"/>
      <c r="N349" s="213">
        <f>ROUND($L$349*$K$349,2)</f>
        <v>0</v>
      </c>
      <c r="O349" s="211"/>
      <c r="P349" s="211"/>
      <c r="Q349" s="211"/>
      <c r="R349" s="23"/>
      <c r="T349" s="127"/>
      <c r="U349" s="128" t="s">
        <v>102</v>
      </c>
      <c r="V349" s="129">
        <v>1.448</v>
      </c>
      <c r="W349" s="129">
        <f>$V$349*$K$349</f>
        <v>6.481248</v>
      </c>
      <c r="X349" s="129">
        <v>2.453395</v>
      </c>
      <c r="Y349" s="129">
        <f>$X$349*$K$349</f>
        <v>10.98139602</v>
      </c>
      <c r="Z349" s="129">
        <v>0</v>
      </c>
      <c r="AA349" s="130">
        <f>$Z$349*$K$349</f>
        <v>0</v>
      </c>
      <c r="AR349" s="6" t="s">
        <v>218</v>
      </c>
      <c r="AT349" s="6" t="s">
        <v>214</v>
      </c>
      <c r="AU349" s="6" t="s">
        <v>191</v>
      </c>
      <c r="AY349" s="6" t="s">
        <v>213</v>
      </c>
      <c r="BE349" s="80">
        <f>IF($U$349="základní",$N$349,0)</f>
        <v>0</v>
      </c>
      <c r="BF349" s="80">
        <f>IF($U$349="snížená",$N$349,0)</f>
        <v>0</v>
      </c>
      <c r="BG349" s="80">
        <f>IF($U$349="zákl. přenesená",$N$349,0)</f>
        <v>0</v>
      </c>
      <c r="BH349" s="80">
        <f>IF($U$349="sníž. přenesená",$N$349,0)</f>
        <v>0</v>
      </c>
      <c r="BI349" s="80">
        <f>IF($U$349="nulová",$N$349,0)</f>
        <v>0</v>
      </c>
      <c r="BJ349" s="6" t="s">
        <v>191</v>
      </c>
      <c r="BK349" s="80">
        <f>ROUND($L$349*$K$349,2)</f>
        <v>0</v>
      </c>
      <c r="BL349" s="6" t="s">
        <v>218</v>
      </c>
    </row>
    <row r="350" spans="2:51" s="6" customFormat="1" ht="15.75" customHeight="1">
      <c r="B350" s="131"/>
      <c r="E350" s="132"/>
      <c r="F350" s="208" t="s">
        <v>413</v>
      </c>
      <c r="G350" s="209"/>
      <c r="H350" s="209"/>
      <c r="I350" s="209"/>
      <c r="K350" s="132"/>
      <c r="N350" s="132"/>
      <c r="R350" s="133"/>
      <c r="T350" s="134"/>
      <c r="AA350" s="135"/>
      <c r="AT350" s="132" t="s">
        <v>220</v>
      </c>
      <c r="AU350" s="132" t="s">
        <v>191</v>
      </c>
      <c r="AV350" s="136" t="s">
        <v>78</v>
      </c>
      <c r="AW350" s="136" t="s">
        <v>165</v>
      </c>
      <c r="AX350" s="136" t="s">
        <v>135</v>
      </c>
      <c r="AY350" s="132" t="s">
        <v>213</v>
      </c>
    </row>
    <row r="351" spans="2:51" s="6" customFormat="1" ht="15.75" customHeight="1">
      <c r="B351" s="131"/>
      <c r="E351" s="132"/>
      <c r="F351" s="208" t="s">
        <v>414</v>
      </c>
      <c r="G351" s="209"/>
      <c r="H351" s="209"/>
      <c r="I351" s="209"/>
      <c r="K351" s="132"/>
      <c r="N351" s="132"/>
      <c r="R351" s="133"/>
      <c r="T351" s="134"/>
      <c r="AA351" s="135"/>
      <c r="AT351" s="132" t="s">
        <v>220</v>
      </c>
      <c r="AU351" s="132" t="s">
        <v>191</v>
      </c>
      <c r="AV351" s="136" t="s">
        <v>78</v>
      </c>
      <c r="AW351" s="136" t="s">
        <v>165</v>
      </c>
      <c r="AX351" s="136" t="s">
        <v>135</v>
      </c>
      <c r="AY351" s="132" t="s">
        <v>213</v>
      </c>
    </row>
    <row r="352" spans="2:51" s="6" customFormat="1" ht="15.75" customHeight="1">
      <c r="B352" s="137"/>
      <c r="E352" s="138"/>
      <c r="F352" s="203" t="s">
        <v>415</v>
      </c>
      <c r="G352" s="204"/>
      <c r="H352" s="204"/>
      <c r="I352" s="204"/>
      <c r="K352" s="139">
        <v>0.939</v>
      </c>
      <c r="N352" s="138"/>
      <c r="R352" s="140"/>
      <c r="T352" s="141"/>
      <c r="AA352" s="142"/>
      <c r="AT352" s="138" t="s">
        <v>220</v>
      </c>
      <c r="AU352" s="138" t="s">
        <v>191</v>
      </c>
      <c r="AV352" s="143" t="s">
        <v>191</v>
      </c>
      <c r="AW352" s="143" t="s">
        <v>165</v>
      </c>
      <c r="AX352" s="143" t="s">
        <v>135</v>
      </c>
      <c r="AY352" s="138" t="s">
        <v>213</v>
      </c>
    </row>
    <row r="353" spans="2:51" s="6" customFormat="1" ht="15.75" customHeight="1">
      <c r="B353" s="131"/>
      <c r="E353" s="132"/>
      <c r="F353" s="208" t="s">
        <v>416</v>
      </c>
      <c r="G353" s="209"/>
      <c r="H353" s="209"/>
      <c r="I353" s="209"/>
      <c r="K353" s="132"/>
      <c r="N353" s="132"/>
      <c r="R353" s="133"/>
      <c r="T353" s="134"/>
      <c r="AA353" s="135"/>
      <c r="AT353" s="132" t="s">
        <v>220</v>
      </c>
      <c r="AU353" s="132" t="s">
        <v>191</v>
      </c>
      <c r="AV353" s="136" t="s">
        <v>78</v>
      </c>
      <c r="AW353" s="136" t="s">
        <v>165</v>
      </c>
      <c r="AX353" s="136" t="s">
        <v>135</v>
      </c>
      <c r="AY353" s="132" t="s">
        <v>213</v>
      </c>
    </row>
    <row r="354" spans="2:51" s="6" customFormat="1" ht="15.75" customHeight="1">
      <c r="B354" s="137"/>
      <c r="E354" s="138"/>
      <c r="F354" s="203" t="s">
        <v>417</v>
      </c>
      <c r="G354" s="204"/>
      <c r="H354" s="204"/>
      <c r="I354" s="204"/>
      <c r="K354" s="139">
        <v>0.956</v>
      </c>
      <c r="N354" s="138"/>
      <c r="R354" s="140"/>
      <c r="T354" s="141"/>
      <c r="AA354" s="142"/>
      <c r="AT354" s="138" t="s">
        <v>220</v>
      </c>
      <c r="AU354" s="138" t="s">
        <v>191</v>
      </c>
      <c r="AV354" s="143" t="s">
        <v>191</v>
      </c>
      <c r="AW354" s="143" t="s">
        <v>165</v>
      </c>
      <c r="AX354" s="143" t="s">
        <v>135</v>
      </c>
      <c r="AY354" s="138" t="s">
        <v>213</v>
      </c>
    </row>
    <row r="355" spans="2:51" s="6" customFormat="1" ht="15.75" customHeight="1">
      <c r="B355" s="131"/>
      <c r="E355" s="132"/>
      <c r="F355" s="208" t="s">
        <v>418</v>
      </c>
      <c r="G355" s="209"/>
      <c r="H355" s="209"/>
      <c r="I355" s="209"/>
      <c r="K355" s="132"/>
      <c r="N355" s="132"/>
      <c r="R355" s="133"/>
      <c r="T355" s="134"/>
      <c r="AA355" s="135"/>
      <c r="AT355" s="132" t="s">
        <v>220</v>
      </c>
      <c r="AU355" s="132" t="s">
        <v>191</v>
      </c>
      <c r="AV355" s="136" t="s">
        <v>78</v>
      </c>
      <c r="AW355" s="136" t="s">
        <v>165</v>
      </c>
      <c r="AX355" s="136" t="s">
        <v>135</v>
      </c>
      <c r="AY355" s="132" t="s">
        <v>213</v>
      </c>
    </row>
    <row r="356" spans="2:51" s="6" customFormat="1" ht="15.75" customHeight="1">
      <c r="B356" s="131"/>
      <c r="E356" s="132"/>
      <c r="F356" s="208" t="s">
        <v>414</v>
      </c>
      <c r="G356" s="209"/>
      <c r="H356" s="209"/>
      <c r="I356" s="209"/>
      <c r="K356" s="132"/>
      <c r="N356" s="132"/>
      <c r="R356" s="133"/>
      <c r="T356" s="134"/>
      <c r="AA356" s="135"/>
      <c r="AT356" s="132" t="s">
        <v>220</v>
      </c>
      <c r="AU356" s="132" t="s">
        <v>191</v>
      </c>
      <c r="AV356" s="136" t="s">
        <v>78</v>
      </c>
      <c r="AW356" s="136" t="s">
        <v>165</v>
      </c>
      <c r="AX356" s="136" t="s">
        <v>135</v>
      </c>
      <c r="AY356" s="132" t="s">
        <v>213</v>
      </c>
    </row>
    <row r="357" spans="2:51" s="6" customFormat="1" ht="15.75" customHeight="1">
      <c r="B357" s="137"/>
      <c r="E357" s="138"/>
      <c r="F357" s="203" t="s">
        <v>419</v>
      </c>
      <c r="G357" s="204"/>
      <c r="H357" s="204"/>
      <c r="I357" s="204"/>
      <c r="K357" s="139">
        <v>1.299</v>
      </c>
      <c r="N357" s="138"/>
      <c r="R357" s="140"/>
      <c r="T357" s="141"/>
      <c r="AA357" s="142"/>
      <c r="AT357" s="138" t="s">
        <v>220</v>
      </c>
      <c r="AU357" s="138" t="s">
        <v>191</v>
      </c>
      <c r="AV357" s="143" t="s">
        <v>191</v>
      </c>
      <c r="AW357" s="143" t="s">
        <v>165</v>
      </c>
      <c r="AX357" s="143" t="s">
        <v>135</v>
      </c>
      <c r="AY357" s="138" t="s">
        <v>213</v>
      </c>
    </row>
    <row r="358" spans="2:51" s="6" customFormat="1" ht="15.75" customHeight="1">
      <c r="B358" s="131"/>
      <c r="E358" s="132"/>
      <c r="F358" s="208" t="s">
        <v>416</v>
      </c>
      <c r="G358" s="209"/>
      <c r="H358" s="209"/>
      <c r="I358" s="209"/>
      <c r="K358" s="132"/>
      <c r="N358" s="132"/>
      <c r="R358" s="133"/>
      <c r="T358" s="134"/>
      <c r="AA358" s="135"/>
      <c r="AT358" s="132" t="s">
        <v>220</v>
      </c>
      <c r="AU358" s="132" t="s">
        <v>191</v>
      </c>
      <c r="AV358" s="136" t="s">
        <v>78</v>
      </c>
      <c r="AW358" s="136" t="s">
        <v>165</v>
      </c>
      <c r="AX358" s="136" t="s">
        <v>135</v>
      </c>
      <c r="AY358" s="132" t="s">
        <v>213</v>
      </c>
    </row>
    <row r="359" spans="2:51" s="6" customFormat="1" ht="15.75" customHeight="1">
      <c r="B359" s="137"/>
      <c r="E359" s="138"/>
      <c r="F359" s="203" t="s">
        <v>420</v>
      </c>
      <c r="G359" s="204"/>
      <c r="H359" s="204"/>
      <c r="I359" s="204"/>
      <c r="K359" s="139">
        <v>1.282</v>
      </c>
      <c r="N359" s="138"/>
      <c r="R359" s="140"/>
      <c r="T359" s="141"/>
      <c r="AA359" s="142"/>
      <c r="AT359" s="138" t="s">
        <v>220</v>
      </c>
      <c r="AU359" s="138" t="s">
        <v>191</v>
      </c>
      <c r="AV359" s="143" t="s">
        <v>191</v>
      </c>
      <c r="AW359" s="143" t="s">
        <v>165</v>
      </c>
      <c r="AX359" s="143" t="s">
        <v>135</v>
      </c>
      <c r="AY359" s="138" t="s">
        <v>213</v>
      </c>
    </row>
    <row r="360" spans="2:51" s="6" customFormat="1" ht="15.75" customHeight="1">
      <c r="B360" s="144"/>
      <c r="E360" s="145"/>
      <c r="F360" s="205" t="s">
        <v>222</v>
      </c>
      <c r="G360" s="206"/>
      <c r="H360" s="206"/>
      <c r="I360" s="206"/>
      <c r="K360" s="146">
        <v>4.476</v>
      </c>
      <c r="N360" s="145"/>
      <c r="R360" s="147"/>
      <c r="T360" s="148"/>
      <c r="AA360" s="149"/>
      <c r="AT360" s="145" t="s">
        <v>220</v>
      </c>
      <c r="AU360" s="145" t="s">
        <v>191</v>
      </c>
      <c r="AV360" s="150" t="s">
        <v>218</v>
      </c>
      <c r="AW360" s="150" t="s">
        <v>165</v>
      </c>
      <c r="AX360" s="150" t="s">
        <v>78</v>
      </c>
      <c r="AY360" s="145" t="s">
        <v>213</v>
      </c>
    </row>
    <row r="361" spans="2:64" s="6" customFormat="1" ht="15.75" customHeight="1">
      <c r="B361" s="22"/>
      <c r="C361" s="123" t="s">
        <v>421</v>
      </c>
      <c r="D361" s="123" t="s">
        <v>214</v>
      </c>
      <c r="E361" s="124" t="s">
        <v>422</v>
      </c>
      <c r="F361" s="210" t="s">
        <v>423</v>
      </c>
      <c r="G361" s="211"/>
      <c r="H361" s="211"/>
      <c r="I361" s="211"/>
      <c r="J361" s="125" t="s">
        <v>217</v>
      </c>
      <c r="K361" s="126">
        <v>2.408</v>
      </c>
      <c r="L361" s="212">
        <v>0</v>
      </c>
      <c r="M361" s="211"/>
      <c r="N361" s="213">
        <f>ROUND($L$361*$K$361,2)</f>
        <v>0</v>
      </c>
      <c r="O361" s="211"/>
      <c r="P361" s="211"/>
      <c r="Q361" s="211"/>
      <c r="R361" s="23"/>
      <c r="T361" s="127"/>
      <c r="U361" s="128" t="s">
        <v>102</v>
      </c>
      <c r="V361" s="129">
        <v>1.448</v>
      </c>
      <c r="W361" s="129">
        <f>$V$361*$K$361</f>
        <v>3.4867839999999997</v>
      </c>
      <c r="X361" s="129">
        <v>2.453395</v>
      </c>
      <c r="Y361" s="129">
        <f>$X$361*$K$361</f>
        <v>5.90777516</v>
      </c>
      <c r="Z361" s="129">
        <v>0</v>
      </c>
      <c r="AA361" s="130">
        <f>$Z$361*$K$361</f>
        <v>0</v>
      </c>
      <c r="AR361" s="6" t="s">
        <v>218</v>
      </c>
      <c r="AT361" s="6" t="s">
        <v>214</v>
      </c>
      <c r="AU361" s="6" t="s">
        <v>191</v>
      </c>
      <c r="AY361" s="6" t="s">
        <v>213</v>
      </c>
      <c r="BE361" s="80">
        <f>IF($U$361="základní",$N$361,0)</f>
        <v>0</v>
      </c>
      <c r="BF361" s="80">
        <f>IF($U$361="snížená",$N$361,0)</f>
        <v>0</v>
      </c>
      <c r="BG361" s="80">
        <f>IF($U$361="zákl. přenesená",$N$361,0)</f>
        <v>0</v>
      </c>
      <c r="BH361" s="80">
        <f>IF($U$361="sníž. přenesená",$N$361,0)</f>
        <v>0</v>
      </c>
      <c r="BI361" s="80">
        <f>IF($U$361="nulová",$N$361,0)</f>
        <v>0</v>
      </c>
      <c r="BJ361" s="6" t="s">
        <v>191</v>
      </c>
      <c r="BK361" s="80">
        <f>ROUND($L$361*$K$361,2)</f>
        <v>0</v>
      </c>
      <c r="BL361" s="6" t="s">
        <v>218</v>
      </c>
    </row>
    <row r="362" spans="2:51" s="6" customFormat="1" ht="15.75" customHeight="1">
      <c r="B362" s="131"/>
      <c r="E362" s="132"/>
      <c r="F362" s="208" t="s">
        <v>408</v>
      </c>
      <c r="G362" s="209"/>
      <c r="H362" s="209"/>
      <c r="I362" s="209"/>
      <c r="K362" s="132"/>
      <c r="N362" s="132"/>
      <c r="R362" s="133"/>
      <c r="T362" s="134"/>
      <c r="AA362" s="135"/>
      <c r="AT362" s="132" t="s">
        <v>220</v>
      </c>
      <c r="AU362" s="132" t="s">
        <v>191</v>
      </c>
      <c r="AV362" s="136" t="s">
        <v>78</v>
      </c>
      <c r="AW362" s="136" t="s">
        <v>165</v>
      </c>
      <c r="AX362" s="136" t="s">
        <v>135</v>
      </c>
      <c r="AY362" s="132" t="s">
        <v>213</v>
      </c>
    </row>
    <row r="363" spans="2:51" s="6" customFormat="1" ht="15.75" customHeight="1">
      <c r="B363" s="131"/>
      <c r="E363" s="132"/>
      <c r="F363" s="208" t="s">
        <v>424</v>
      </c>
      <c r="G363" s="209"/>
      <c r="H363" s="209"/>
      <c r="I363" s="209"/>
      <c r="K363" s="132"/>
      <c r="N363" s="132"/>
      <c r="R363" s="133"/>
      <c r="T363" s="134"/>
      <c r="AA363" s="135"/>
      <c r="AT363" s="132" t="s">
        <v>220</v>
      </c>
      <c r="AU363" s="132" t="s">
        <v>191</v>
      </c>
      <c r="AV363" s="136" t="s">
        <v>78</v>
      </c>
      <c r="AW363" s="136" t="s">
        <v>165</v>
      </c>
      <c r="AX363" s="136" t="s">
        <v>135</v>
      </c>
      <c r="AY363" s="132" t="s">
        <v>213</v>
      </c>
    </row>
    <row r="364" spans="2:51" s="6" customFormat="1" ht="15.75" customHeight="1">
      <c r="B364" s="137"/>
      <c r="E364" s="138"/>
      <c r="F364" s="203" t="s">
        <v>425</v>
      </c>
      <c r="G364" s="204"/>
      <c r="H364" s="204"/>
      <c r="I364" s="204"/>
      <c r="K364" s="139">
        <v>1.008</v>
      </c>
      <c r="N364" s="138"/>
      <c r="R364" s="140"/>
      <c r="T364" s="141"/>
      <c r="AA364" s="142"/>
      <c r="AT364" s="138" t="s">
        <v>220</v>
      </c>
      <c r="AU364" s="138" t="s">
        <v>191</v>
      </c>
      <c r="AV364" s="143" t="s">
        <v>191</v>
      </c>
      <c r="AW364" s="143" t="s">
        <v>165</v>
      </c>
      <c r="AX364" s="143" t="s">
        <v>135</v>
      </c>
      <c r="AY364" s="138" t="s">
        <v>213</v>
      </c>
    </row>
    <row r="365" spans="2:51" s="6" customFormat="1" ht="15.75" customHeight="1">
      <c r="B365" s="131"/>
      <c r="E365" s="132"/>
      <c r="F365" s="208" t="s">
        <v>426</v>
      </c>
      <c r="G365" s="209"/>
      <c r="H365" s="209"/>
      <c r="I365" s="209"/>
      <c r="K365" s="132"/>
      <c r="N365" s="132"/>
      <c r="R365" s="133"/>
      <c r="T365" s="134"/>
      <c r="AA365" s="135"/>
      <c r="AT365" s="132" t="s">
        <v>220</v>
      </c>
      <c r="AU365" s="132" t="s">
        <v>191</v>
      </c>
      <c r="AV365" s="136" t="s">
        <v>78</v>
      </c>
      <c r="AW365" s="136" t="s">
        <v>165</v>
      </c>
      <c r="AX365" s="136" t="s">
        <v>135</v>
      </c>
      <c r="AY365" s="132" t="s">
        <v>213</v>
      </c>
    </row>
    <row r="366" spans="2:51" s="6" customFormat="1" ht="15.75" customHeight="1">
      <c r="B366" s="137"/>
      <c r="E366" s="138"/>
      <c r="F366" s="203" t="s">
        <v>427</v>
      </c>
      <c r="G366" s="204"/>
      <c r="H366" s="204"/>
      <c r="I366" s="204"/>
      <c r="K366" s="139">
        <v>1.4</v>
      </c>
      <c r="N366" s="138"/>
      <c r="R366" s="140"/>
      <c r="T366" s="141"/>
      <c r="AA366" s="142"/>
      <c r="AT366" s="138" t="s">
        <v>220</v>
      </c>
      <c r="AU366" s="138" t="s">
        <v>191</v>
      </c>
      <c r="AV366" s="143" t="s">
        <v>191</v>
      </c>
      <c r="AW366" s="143" t="s">
        <v>165</v>
      </c>
      <c r="AX366" s="143" t="s">
        <v>135</v>
      </c>
      <c r="AY366" s="138" t="s">
        <v>213</v>
      </c>
    </row>
    <row r="367" spans="2:51" s="6" customFormat="1" ht="15.75" customHeight="1">
      <c r="B367" s="144"/>
      <c r="E367" s="145"/>
      <c r="F367" s="205" t="s">
        <v>222</v>
      </c>
      <c r="G367" s="206"/>
      <c r="H367" s="206"/>
      <c r="I367" s="206"/>
      <c r="K367" s="146">
        <v>2.408</v>
      </c>
      <c r="N367" s="145"/>
      <c r="R367" s="147"/>
      <c r="T367" s="148"/>
      <c r="AA367" s="149"/>
      <c r="AT367" s="145" t="s">
        <v>220</v>
      </c>
      <c r="AU367" s="145" t="s">
        <v>191</v>
      </c>
      <c r="AV367" s="150" t="s">
        <v>218</v>
      </c>
      <c r="AW367" s="150" t="s">
        <v>165</v>
      </c>
      <c r="AX367" s="150" t="s">
        <v>78</v>
      </c>
      <c r="AY367" s="145" t="s">
        <v>213</v>
      </c>
    </row>
    <row r="368" spans="2:64" s="6" customFormat="1" ht="27" customHeight="1">
      <c r="B368" s="22"/>
      <c r="C368" s="123" t="s">
        <v>428</v>
      </c>
      <c r="D368" s="123" t="s">
        <v>214</v>
      </c>
      <c r="E368" s="124" t="s">
        <v>429</v>
      </c>
      <c r="F368" s="210" t="s">
        <v>430</v>
      </c>
      <c r="G368" s="211"/>
      <c r="H368" s="211"/>
      <c r="I368" s="211"/>
      <c r="J368" s="125" t="s">
        <v>276</v>
      </c>
      <c r="K368" s="126">
        <v>43.075</v>
      </c>
      <c r="L368" s="212">
        <v>0</v>
      </c>
      <c r="M368" s="211"/>
      <c r="N368" s="213">
        <f>ROUND($L$368*$K$368,2)</f>
        <v>0</v>
      </c>
      <c r="O368" s="211"/>
      <c r="P368" s="211"/>
      <c r="Q368" s="211"/>
      <c r="R368" s="23"/>
      <c r="T368" s="127"/>
      <c r="U368" s="128" t="s">
        <v>102</v>
      </c>
      <c r="V368" s="129">
        <v>0.181</v>
      </c>
      <c r="W368" s="129">
        <f>$V$368*$K$368</f>
        <v>7.796575000000001</v>
      </c>
      <c r="X368" s="129">
        <v>0.03371</v>
      </c>
      <c r="Y368" s="129">
        <f>$X$368*$K$368</f>
        <v>1.4520582499999999</v>
      </c>
      <c r="Z368" s="129">
        <v>0</v>
      </c>
      <c r="AA368" s="130">
        <f>$Z$368*$K$368</f>
        <v>0</v>
      </c>
      <c r="AR368" s="6" t="s">
        <v>218</v>
      </c>
      <c r="AT368" s="6" t="s">
        <v>214</v>
      </c>
      <c r="AU368" s="6" t="s">
        <v>191</v>
      </c>
      <c r="AY368" s="6" t="s">
        <v>213</v>
      </c>
      <c r="BE368" s="80">
        <f>IF($U$368="základní",$N$368,0)</f>
        <v>0</v>
      </c>
      <c r="BF368" s="80">
        <f>IF($U$368="snížená",$N$368,0)</f>
        <v>0</v>
      </c>
      <c r="BG368" s="80">
        <f>IF($U$368="zákl. přenesená",$N$368,0)</f>
        <v>0</v>
      </c>
      <c r="BH368" s="80">
        <f>IF($U$368="sníž. přenesená",$N$368,0)</f>
        <v>0</v>
      </c>
      <c r="BI368" s="80">
        <f>IF($U$368="nulová",$N$368,0)</f>
        <v>0</v>
      </c>
      <c r="BJ368" s="6" t="s">
        <v>191</v>
      </c>
      <c r="BK368" s="80">
        <f>ROUND($L$368*$K$368,2)</f>
        <v>0</v>
      </c>
      <c r="BL368" s="6" t="s">
        <v>218</v>
      </c>
    </row>
    <row r="369" spans="2:51" s="6" customFormat="1" ht="15.75" customHeight="1">
      <c r="B369" s="131"/>
      <c r="E369" s="132"/>
      <c r="F369" s="208" t="s">
        <v>414</v>
      </c>
      <c r="G369" s="209"/>
      <c r="H369" s="209"/>
      <c r="I369" s="209"/>
      <c r="K369" s="132"/>
      <c r="N369" s="132"/>
      <c r="R369" s="133"/>
      <c r="T369" s="134"/>
      <c r="AA369" s="135"/>
      <c r="AT369" s="132" t="s">
        <v>220</v>
      </c>
      <c r="AU369" s="132" t="s">
        <v>191</v>
      </c>
      <c r="AV369" s="136" t="s">
        <v>78</v>
      </c>
      <c r="AW369" s="136" t="s">
        <v>165</v>
      </c>
      <c r="AX369" s="136" t="s">
        <v>135</v>
      </c>
      <c r="AY369" s="132" t="s">
        <v>213</v>
      </c>
    </row>
    <row r="370" spans="2:51" s="6" customFormat="1" ht="15.75" customHeight="1">
      <c r="B370" s="137"/>
      <c r="E370" s="138"/>
      <c r="F370" s="203" t="s">
        <v>431</v>
      </c>
      <c r="G370" s="204"/>
      <c r="H370" s="204"/>
      <c r="I370" s="204"/>
      <c r="K370" s="139">
        <v>21.35</v>
      </c>
      <c r="N370" s="138"/>
      <c r="R370" s="140"/>
      <c r="T370" s="141"/>
      <c r="AA370" s="142"/>
      <c r="AT370" s="138" t="s">
        <v>220</v>
      </c>
      <c r="AU370" s="138" t="s">
        <v>191</v>
      </c>
      <c r="AV370" s="143" t="s">
        <v>191</v>
      </c>
      <c r="AW370" s="143" t="s">
        <v>165</v>
      </c>
      <c r="AX370" s="143" t="s">
        <v>135</v>
      </c>
      <c r="AY370" s="138" t="s">
        <v>213</v>
      </c>
    </row>
    <row r="371" spans="2:51" s="6" customFormat="1" ht="15.75" customHeight="1">
      <c r="B371" s="131"/>
      <c r="E371" s="132"/>
      <c r="F371" s="208" t="s">
        <v>416</v>
      </c>
      <c r="G371" s="209"/>
      <c r="H371" s="209"/>
      <c r="I371" s="209"/>
      <c r="K371" s="132"/>
      <c r="N371" s="132"/>
      <c r="R371" s="133"/>
      <c r="T371" s="134"/>
      <c r="AA371" s="135"/>
      <c r="AT371" s="132" t="s">
        <v>220</v>
      </c>
      <c r="AU371" s="132" t="s">
        <v>191</v>
      </c>
      <c r="AV371" s="136" t="s">
        <v>78</v>
      </c>
      <c r="AW371" s="136" t="s">
        <v>165</v>
      </c>
      <c r="AX371" s="136" t="s">
        <v>135</v>
      </c>
      <c r="AY371" s="132" t="s">
        <v>213</v>
      </c>
    </row>
    <row r="372" spans="2:51" s="6" customFormat="1" ht="15.75" customHeight="1">
      <c r="B372" s="137"/>
      <c r="E372" s="138"/>
      <c r="F372" s="203" t="s">
        <v>432</v>
      </c>
      <c r="G372" s="204"/>
      <c r="H372" s="204"/>
      <c r="I372" s="204"/>
      <c r="K372" s="139">
        <v>21.725</v>
      </c>
      <c r="N372" s="138"/>
      <c r="R372" s="140"/>
      <c r="T372" s="141"/>
      <c r="AA372" s="142"/>
      <c r="AT372" s="138" t="s">
        <v>220</v>
      </c>
      <c r="AU372" s="138" t="s">
        <v>191</v>
      </c>
      <c r="AV372" s="143" t="s">
        <v>191</v>
      </c>
      <c r="AW372" s="143" t="s">
        <v>165</v>
      </c>
      <c r="AX372" s="143" t="s">
        <v>135</v>
      </c>
      <c r="AY372" s="138" t="s">
        <v>213</v>
      </c>
    </row>
    <row r="373" spans="2:51" s="6" customFormat="1" ht="15.75" customHeight="1">
      <c r="B373" s="144"/>
      <c r="E373" s="145"/>
      <c r="F373" s="205" t="s">
        <v>222</v>
      </c>
      <c r="G373" s="206"/>
      <c r="H373" s="206"/>
      <c r="I373" s="206"/>
      <c r="K373" s="146">
        <v>43.075</v>
      </c>
      <c r="N373" s="145"/>
      <c r="R373" s="147"/>
      <c r="T373" s="148"/>
      <c r="AA373" s="149"/>
      <c r="AT373" s="145" t="s">
        <v>220</v>
      </c>
      <c r="AU373" s="145" t="s">
        <v>191</v>
      </c>
      <c r="AV373" s="150" t="s">
        <v>218</v>
      </c>
      <c r="AW373" s="150" t="s">
        <v>165</v>
      </c>
      <c r="AX373" s="150" t="s">
        <v>78</v>
      </c>
      <c r="AY373" s="145" t="s">
        <v>213</v>
      </c>
    </row>
    <row r="374" spans="2:64" s="6" customFormat="1" ht="27" customHeight="1">
      <c r="B374" s="22"/>
      <c r="C374" s="123" t="s">
        <v>433</v>
      </c>
      <c r="D374" s="123" t="s">
        <v>214</v>
      </c>
      <c r="E374" s="124" t="s">
        <v>434</v>
      </c>
      <c r="F374" s="210" t="s">
        <v>435</v>
      </c>
      <c r="G374" s="211"/>
      <c r="H374" s="211"/>
      <c r="I374" s="211"/>
      <c r="J374" s="125" t="s">
        <v>276</v>
      </c>
      <c r="K374" s="126">
        <v>43.75</v>
      </c>
      <c r="L374" s="212">
        <v>0</v>
      </c>
      <c r="M374" s="211"/>
      <c r="N374" s="213">
        <f>ROUND($L$374*$K$374,2)</f>
        <v>0</v>
      </c>
      <c r="O374" s="211"/>
      <c r="P374" s="211"/>
      <c r="Q374" s="211"/>
      <c r="R374" s="23"/>
      <c r="T374" s="127"/>
      <c r="U374" s="128" t="s">
        <v>102</v>
      </c>
      <c r="V374" s="129">
        <v>0.224</v>
      </c>
      <c r="W374" s="129">
        <f>$V$374*$K$374</f>
        <v>9.8</v>
      </c>
      <c r="X374" s="129">
        <v>0.04945</v>
      </c>
      <c r="Y374" s="129">
        <f>$X$374*$K$374</f>
        <v>2.1634375</v>
      </c>
      <c r="Z374" s="129">
        <v>0</v>
      </c>
      <c r="AA374" s="130">
        <f>$Z$374*$K$374</f>
        <v>0</v>
      </c>
      <c r="AR374" s="6" t="s">
        <v>218</v>
      </c>
      <c r="AT374" s="6" t="s">
        <v>214</v>
      </c>
      <c r="AU374" s="6" t="s">
        <v>191</v>
      </c>
      <c r="AY374" s="6" t="s">
        <v>213</v>
      </c>
      <c r="BE374" s="80">
        <f>IF($U$374="základní",$N$374,0)</f>
        <v>0</v>
      </c>
      <c r="BF374" s="80">
        <f>IF($U$374="snížená",$N$374,0)</f>
        <v>0</v>
      </c>
      <c r="BG374" s="80">
        <f>IF($U$374="zákl. přenesená",$N$374,0)</f>
        <v>0</v>
      </c>
      <c r="BH374" s="80">
        <f>IF($U$374="sníž. přenesená",$N$374,0)</f>
        <v>0</v>
      </c>
      <c r="BI374" s="80">
        <f>IF($U$374="nulová",$N$374,0)</f>
        <v>0</v>
      </c>
      <c r="BJ374" s="6" t="s">
        <v>191</v>
      </c>
      <c r="BK374" s="80">
        <f>ROUND($L$374*$K$374,2)</f>
        <v>0</v>
      </c>
      <c r="BL374" s="6" t="s">
        <v>218</v>
      </c>
    </row>
    <row r="375" spans="2:51" s="6" customFormat="1" ht="15.75" customHeight="1">
      <c r="B375" s="131"/>
      <c r="E375" s="132"/>
      <c r="F375" s="208" t="s">
        <v>414</v>
      </c>
      <c r="G375" s="209"/>
      <c r="H375" s="209"/>
      <c r="I375" s="209"/>
      <c r="K375" s="132"/>
      <c r="N375" s="132"/>
      <c r="R375" s="133"/>
      <c r="T375" s="134"/>
      <c r="AA375" s="135"/>
      <c r="AT375" s="132" t="s">
        <v>220</v>
      </c>
      <c r="AU375" s="132" t="s">
        <v>191</v>
      </c>
      <c r="AV375" s="136" t="s">
        <v>78</v>
      </c>
      <c r="AW375" s="136" t="s">
        <v>165</v>
      </c>
      <c r="AX375" s="136" t="s">
        <v>135</v>
      </c>
      <c r="AY375" s="132" t="s">
        <v>213</v>
      </c>
    </row>
    <row r="376" spans="2:51" s="6" customFormat="1" ht="15.75" customHeight="1">
      <c r="B376" s="137"/>
      <c r="E376" s="138"/>
      <c r="F376" s="203" t="s">
        <v>436</v>
      </c>
      <c r="G376" s="204"/>
      <c r="H376" s="204"/>
      <c r="I376" s="204"/>
      <c r="K376" s="139">
        <v>22.025</v>
      </c>
      <c r="N376" s="138"/>
      <c r="R376" s="140"/>
      <c r="T376" s="141"/>
      <c r="AA376" s="142"/>
      <c r="AT376" s="138" t="s">
        <v>220</v>
      </c>
      <c r="AU376" s="138" t="s">
        <v>191</v>
      </c>
      <c r="AV376" s="143" t="s">
        <v>191</v>
      </c>
      <c r="AW376" s="143" t="s">
        <v>165</v>
      </c>
      <c r="AX376" s="143" t="s">
        <v>135</v>
      </c>
      <c r="AY376" s="138" t="s">
        <v>213</v>
      </c>
    </row>
    <row r="377" spans="2:51" s="6" customFormat="1" ht="15.75" customHeight="1">
      <c r="B377" s="131"/>
      <c r="E377" s="132"/>
      <c r="F377" s="208" t="s">
        <v>416</v>
      </c>
      <c r="G377" s="209"/>
      <c r="H377" s="209"/>
      <c r="I377" s="209"/>
      <c r="K377" s="132"/>
      <c r="N377" s="132"/>
      <c r="R377" s="133"/>
      <c r="T377" s="134"/>
      <c r="AA377" s="135"/>
      <c r="AT377" s="132" t="s">
        <v>220</v>
      </c>
      <c r="AU377" s="132" t="s">
        <v>191</v>
      </c>
      <c r="AV377" s="136" t="s">
        <v>78</v>
      </c>
      <c r="AW377" s="136" t="s">
        <v>165</v>
      </c>
      <c r="AX377" s="136" t="s">
        <v>135</v>
      </c>
      <c r="AY377" s="132" t="s">
        <v>213</v>
      </c>
    </row>
    <row r="378" spans="2:51" s="6" customFormat="1" ht="15.75" customHeight="1">
      <c r="B378" s="137"/>
      <c r="E378" s="138"/>
      <c r="F378" s="203" t="s">
        <v>437</v>
      </c>
      <c r="G378" s="204"/>
      <c r="H378" s="204"/>
      <c r="I378" s="204"/>
      <c r="K378" s="139">
        <v>21.725</v>
      </c>
      <c r="N378" s="138"/>
      <c r="R378" s="140"/>
      <c r="T378" s="141"/>
      <c r="AA378" s="142"/>
      <c r="AT378" s="138" t="s">
        <v>220</v>
      </c>
      <c r="AU378" s="138" t="s">
        <v>191</v>
      </c>
      <c r="AV378" s="143" t="s">
        <v>191</v>
      </c>
      <c r="AW378" s="143" t="s">
        <v>165</v>
      </c>
      <c r="AX378" s="143" t="s">
        <v>135</v>
      </c>
      <c r="AY378" s="138" t="s">
        <v>213</v>
      </c>
    </row>
    <row r="379" spans="2:51" s="6" customFormat="1" ht="15.75" customHeight="1">
      <c r="B379" s="144"/>
      <c r="E379" s="145"/>
      <c r="F379" s="205" t="s">
        <v>222</v>
      </c>
      <c r="G379" s="206"/>
      <c r="H379" s="206"/>
      <c r="I379" s="206"/>
      <c r="K379" s="146">
        <v>43.75</v>
      </c>
      <c r="N379" s="145"/>
      <c r="R379" s="147"/>
      <c r="T379" s="148"/>
      <c r="AA379" s="149"/>
      <c r="AT379" s="145" t="s">
        <v>220</v>
      </c>
      <c r="AU379" s="145" t="s">
        <v>191</v>
      </c>
      <c r="AV379" s="150" t="s">
        <v>218</v>
      </c>
      <c r="AW379" s="150" t="s">
        <v>165</v>
      </c>
      <c r="AX379" s="150" t="s">
        <v>78</v>
      </c>
      <c r="AY379" s="145" t="s">
        <v>213</v>
      </c>
    </row>
    <row r="380" spans="2:64" s="6" customFormat="1" ht="27" customHeight="1">
      <c r="B380" s="22"/>
      <c r="C380" s="123" t="s">
        <v>438</v>
      </c>
      <c r="D380" s="123" t="s">
        <v>214</v>
      </c>
      <c r="E380" s="124" t="s">
        <v>439</v>
      </c>
      <c r="F380" s="210" t="s">
        <v>440</v>
      </c>
      <c r="G380" s="211"/>
      <c r="H380" s="211"/>
      <c r="I380" s="211"/>
      <c r="J380" s="125" t="s">
        <v>239</v>
      </c>
      <c r="K380" s="126">
        <v>0.195</v>
      </c>
      <c r="L380" s="212">
        <v>0</v>
      </c>
      <c r="M380" s="211"/>
      <c r="N380" s="213">
        <f>ROUND($L$380*$K$380,2)</f>
        <v>0</v>
      </c>
      <c r="O380" s="211"/>
      <c r="P380" s="211"/>
      <c r="Q380" s="211"/>
      <c r="R380" s="23"/>
      <c r="T380" s="127"/>
      <c r="U380" s="128" t="s">
        <v>102</v>
      </c>
      <c r="V380" s="129">
        <v>39</v>
      </c>
      <c r="W380" s="129">
        <f>$V$380*$K$380</f>
        <v>7.605</v>
      </c>
      <c r="X380" s="129">
        <v>1.05155814</v>
      </c>
      <c r="Y380" s="129">
        <f>$X$380*$K$380</f>
        <v>0.2050538373</v>
      </c>
      <c r="Z380" s="129">
        <v>0</v>
      </c>
      <c r="AA380" s="130">
        <f>$Z$380*$K$380</f>
        <v>0</v>
      </c>
      <c r="AR380" s="6" t="s">
        <v>218</v>
      </c>
      <c r="AT380" s="6" t="s">
        <v>214</v>
      </c>
      <c r="AU380" s="6" t="s">
        <v>191</v>
      </c>
      <c r="AY380" s="6" t="s">
        <v>213</v>
      </c>
      <c r="BE380" s="80">
        <f>IF($U$380="základní",$N$380,0)</f>
        <v>0</v>
      </c>
      <c r="BF380" s="80">
        <f>IF($U$380="snížená",$N$380,0)</f>
        <v>0</v>
      </c>
      <c r="BG380" s="80">
        <f>IF($U$380="zákl. přenesená",$N$380,0)</f>
        <v>0</v>
      </c>
      <c r="BH380" s="80">
        <f>IF($U$380="sníž. přenesená",$N$380,0)</f>
        <v>0</v>
      </c>
      <c r="BI380" s="80">
        <f>IF($U$380="nulová",$N$380,0)</f>
        <v>0</v>
      </c>
      <c r="BJ380" s="6" t="s">
        <v>191</v>
      </c>
      <c r="BK380" s="80">
        <f>ROUND($L$380*$K$380,2)</f>
        <v>0</v>
      </c>
      <c r="BL380" s="6" t="s">
        <v>218</v>
      </c>
    </row>
    <row r="381" spans="2:51" s="6" customFormat="1" ht="15.75" customHeight="1">
      <c r="B381" s="131"/>
      <c r="E381" s="132"/>
      <c r="F381" s="208" t="s">
        <v>441</v>
      </c>
      <c r="G381" s="209"/>
      <c r="H381" s="209"/>
      <c r="I381" s="209"/>
      <c r="K381" s="132"/>
      <c r="N381" s="132"/>
      <c r="R381" s="133"/>
      <c r="T381" s="134"/>
      <c r="AA381" s="135"/>
      <c r="AT381" s="132" t="s">
        <v>220</v>
      </c>
      <c r="AU381" s="132" t="s">
        <v>191</v>
      </c>
      <c r="AV381" s="136" t="s">
        <v>78</v>
      </c>
      <c r="AW381" s="136" t="s">
        <v>165</v>
      </c>
      <c r="AX381" s="136" t="s">
        <v>135</v>
      </c>
      <c r="AY381" s="132" t="s">
        <v>213</v>
      </c>
    </row>
    <row r="382" spans="2:51" s="6" customFormat="1" ht="15.75" customHeight="1">
      <c r="B382" s="131"/>
      <c r="E382" s="132"/>
      <c r="F382" s="208" t="s">
        <v>413</v>
      </c>
      <c r="G382" s="209"/>
      <c r="H382" s="209"/>
      <c r="I382" s="209"/>
      <c r="K382" s="132"/>
      <c r="N382" s="132"/>
      <c r="R382" s="133"/>
      <c r="T382" s="134"/>
      <c r="AA382" s="135"/>
      <c r="AT382" s="132" t="s">
        <v>220</v>
      </c>
      <c r="AU382" s="132" t="s">
        <v>191</v>
      </c>
      <c r="AV382" s="136" t="s">
        <v>78</v>
      </c>
      <c r="AW382" s="136" t="s">
        <v>165</v>
      </c>
      <c r="AX382" s="136" t="s">
        <v>135</v>
      </c>
      <c r="AY382" s="132" t="s">
        <v>213</v>
      </c>
    </row>
    <row r="383" spans="2:51" s="6" customFormat="1" ht="15.75" customHeight="1">
      <c r="B383" s="131"/>
      <c r="E383" s="132"/>
      <c r="F383" s="208" t="s">
        <v>414</v>
      </c>
      <c r="G383" s="209"/>
      <c r="H383" s="209"/>
      <c r="I383" s="209"/>
      <c r="K383" s="132"/>
      <c r="N383" s="132"/>
      <c r="R383" s="133"/>
      <c r="T383" s="134"/>
      <c r="AA383" s="135"/>
      <c r="AT383" s="132" t="s">
        <v>220</v>
      </c>
      <c r="AU383" s="132" t="s">
        <v>191</v>
      </c>
      <c r="AV383" s="136" t="s">
        <v>78</v>
      </c>
      <c r="AW383" s="136" t="s">
        <v>165</v>
      </c>
      <c r="AX383" s="136" t="s">
        <v>135</v>
      </c>
      <c r="AY383" s="132" t="s">
        <v>213</v>
      </c>
    </row>
    <row r="384" spans="2:51" s="6" customFormat="1" ht="15.75" customHeight="1">
      <c r="B384" s="137"/>
      <c r="E384" s="138"/>
      <c r="F384" s="203" t="s">
        <v>442</v>
      </c>
      <c r="G384" s="204"/>
      <c r="H384" s="204"/>
      <c r="I384" s="204"/>
      <c r="K384" s="139">
        <v>0.029</v>
      </c>
      <c r="N384" s="138"/>
      <c r="R384" s="140"/>
      <c r="T384" s="141"/>
      <c r="AA384" s="142"/>
      <c r="AT384" s="138" t="s">
        <v>220</v>
      </c>
      <c r="AU384" s="138" t="s">
        <v>191</v>
      </c>
      <c r="AV384" s="143" t="s">
        <v>191</v>
      </c>
      <c r="AW384" s="143" t="s">
        <v>165</v>
      </c>
      <c r="AX384" s="143" t="s">
        <v>135</v>
      </c>
      <c r="AY384" s="138" t="s">
        <v>213</v>
      </c>
    </row>
    <row r="385" spans="2:51" s="6" customFormat="1" ht="15.75" customHeight="1">
      <c r="B385" s="131"/>
      <c r="E385" s="132"/>
      <c r="F385" s="208" t="s">
        <v>416</v>
      </c>
      <c r="G385" s="209"/>
      <c r="H385" s="209"/>
      <c r="I385" s="209"/>
      <c r="K385" s="132"/>
      <c r="N385" s="132"/>
      <c r="R385" s="133"/>
      <c r="T385" s="134"/>
      <c r="AA385" s="135"/>
      <c r="AT385" s="132" t="s">
        <v>220</v>
      </c>
      <c r="AU385" s="132" t="s">
        <v>191</v>
      </c>
      <c r="AV385" s="136" t="s">
        <v>78</v>
      </c>
      <c r="AW385" s="136" t="s">
        <v>165</v>
      </c>
      <c r="AX385" s="136" t="s">
        <v>135</v>
      </c>
      <c r="AY385" s="132" t="s">
        <v>213</v>
      </c>
    </row>
    <row r="386" spans="2:51" s="6" customFormat="1" ht="15.75" customHeight="1">
      <c r="B386" s="137"/>
      <c r="E386" s="138"/>
      <c r="F386" s="203" t="s">
        <v>443</v>
      </c>
      <c r="G386" s="204"/>
      <c r="H386" s="204"/>
      <c r="I386" s="204"/>
      <c r="K386" s="139">
        <v>0.029</v>
      </c>
      <c r="N386" s="138"/>
      <c r="R386" s="140"/>
      <c r="T386" s="141"/>
      <c r="AA386" s="142"/>
      <c r="AT386" s="138" t="s">
        <v>220</v>
      </c>
      <c r="AU386" s="138" t="s">
        <v>191</v>
      </c>
      <c r="AV386" s="143" t="s">
        <v>191</v>
      </c>
      <c r="AW386" s="143" t="s">
        <v>165</v>
      </c>
      <c r="AX386" s="143" t="s">
        <v>135</v>
      </c>
      <c r="AY386" s="138" t="s">
        <v>213</v>
      </c>
    </row>
    <row r="387" spans="2:51" s="6" customFormat="1" ht="15.75" customHeight="1">
      <c r="B387" s="131"/>
      <c r="E387" s="132"/>
      <c r="F387" s="208" t="s">
        <v>418</v>
      </c>
      <c r="G387" s="209"/>
      <c r="H387" s="209"/>
      <c r="I387" s="209"/>
      <c r="K387" s="132"/>
      <c r="N387" s="132"/>
      <c r="R387" s="133"/>
      <c r="T387" s="134"/>
      <c r="AA387" s="135"/>
      <c r="AT387" s="132" t="s">
        <v>220</v>
      </c>
      <c r="AU387" s="132" t="s">
        <v>191</v>
      </c>
      <c r="AV387" s="136" t="s">
        <v>78</v>
      </c>
      <c r="AW387" s="136" t="s">
        <v>165</v>
      </c>
      <c r="AX387" s="136" t="s">
        <v>135</v>
      </c>
      <c r="AY387" s="132" t="s">
        <v>213</v>
      </c>
    </row>
    <row r="388" spans="2:51" s="6" customFormat="1" ht="15.75" customHeight="1">
      <c r="B388" s="131"/>
      <c r="E388" s="132"/>
      <c r="F388" s="208" t="s">
        <v>414</v>
      </c>
      <c r="G388" s="209"/>
      <c r="H388" s="209"/>
      <c r="I388" s="209"/>
      <c r="K388" s="132"/>
      <c r="N388" s="132"/>
      <c r="R388" s="133"/>
      <c r="T388" s="134"/>
      <c r="AA388" s="135"/>
      <c r="AT388" s="132" t="s">
        <v>220</v>
      </c>
      <c r="AU388" s="132" t="s">
        <v>191</v>
      </c>
      <c r="AV388" s="136" t="s">
        <v>78</v>
      </c>
      <c r="AW388" s="136" t="s">
        <v>165</v>
      </c>
      <c r="AX388" s="136" t="s">
        <v>135</v>
      </c>
      <c r="AY388" s="132" t="s">
        <v>213</v>
      </c>
    </row>
    <row r="389" spans="2:51" s="6" customFormat="1" ht="15.75" customHeight="1">
      <c r="B389" s="137"/>
      <c r="E389" s="138"/>
      <c r="F389" s="203" t="s">
        <v>444</v>
      </c>
      <c r="G389" s="204"/>
      <c r="H389" s="204"/>
      <c r="I389" s="204"/>
      <c r="K389" s="139">
        <v>0.035</v>
      </c>
      <c r="N389" s="138"/>
      <c r="R389" s="140"/>
      <c r="T389" s="141"/>
      <c r="AA389" s="142"/>
      <c r="AT389" s="138" t="s">
        <v>220</v>
      </c>
      <c r="AU389" s="138" t="s">
        <v>191</v>
      </c>
      <c r="AV389" s="143" t="s">
        <v>191</v>
      </c>
      <c r="AW389" s="143" t="s">
        <v>165</v>
      </c>
      <c r="AX389" s="143" t="s">
        <v>135</v>
      </c>
      <c r="AY389" s="138" t="s">
        <v>213</v>
      </c>
    </row>
    <row r="390" spans="2:51" s="6" customFormat="1" ht="15.75" customHeight="1">
      <c r="B390" s="131"/>
      <c r="E390" s="132"/>
      <c r="F390" s="208" t="s">
        <v>416</v>
      </c>
      <c r="G390" s="209"/>
      <c r="H390" s="209"/>
      <c r="I390" s="209"/>
      <c r="K390" s="132"/>
      <c r="N390" s="132"/>
      <c r="R390" s="133"/>
      <c r="T390" s="134"/>
      <c r="AA390" s="135"/>
      <c r="AT390" s="132" t="s">
        <v>220</v>
      </c>
      <c r="AU390" s="132" t="s">
        <v>191</v>
      </c>
      <c r="AV390" s="136" t="s">
        <v>78</v>
      </c>
      <c r="AW390" s="136" t="s">
        <v>165</v>
      </c>
      <c r="AX390" s="136" t="s">
        <v>135</v>
      </c>
      <c r="AY390" s="132" t="s">
        <v>213</v>
      </c>
    </row>
    <row r="391" spans="2:51" s="6" customFormat="1" ht="15.75" customHeight="1">
      <c r="B391" s="137"/>
      <c r="E391" s="138"/>
      <c r="F391" s="203" t="s">
        <v>445</v>
      </c>
      <c r="G391" s="204"/>
      <c r="H391" s="204"/>
      <c r="I391" s="204"/>
      <c r="K391" s="139">
        <v>0.035</v>
      </c>
      <c r="N391" s="138"/>
      <c r="R391" s="140"/>
      <c r="T391" s="141"/>
      <c r="AA391" s="142"/>
      <c r="AT391" s="138" t="s">
        <v>220</v>
      </c>
      <c r="AU391" s="138" t="s">
        <v>191</v>
      </c>
      <c r="AV391" s="143" t="s">
        <v>191</v>
      </c>
      <c r="AW391" s="143" t="s">
        <v>165</v>
      </c>
      <c r="AX391" s="143" t="s">
        <v>135</v>
      </c>
      <c r="AY391" s="138" t="s">
        <v>213</v>
      </c>
    </row>
    <row r="392" spans="2:51" s="6" customFormat="1" ht="15.75" customHeight="1">
      <c r="B392" s="131"/>
      <c r="E392" s="132"/>
      <c r="F392" s="208" t="s">
        <v>408</v>
      </c>
      <c r="G392" s="209"/>
      <c r="H392" s="209"/>
      <c r="I392" s="209"/>
      <c r="K392" s="132"/>
      <c r="N392" s="132"/>
      <c r="R392" s="133"/>
      <c r="T392" s="134"/>
      <c r="AA392" s="135"/>
      <c r="AT392" s="132" t="s">
        <v>220</v>
      </c>
      <c r="AU392" s="132" t="s">
        <v>191</v>
      </c>
      <c r="AV392" s="136" t="s">
        <v>78</v>
      </c>
      <c r="AW392" s="136" t="s">
        <v>165</v>
      </c>
      <c r="AX392" s="136" t="s">
        <v>135</v>
      </c>
      <c r="AY392" s="132" t="s">
        <v>213</v>
      </c>
    </row>
    <row r="393" spans="2:51" s="6" customFormat="1" ht="15.75" customHeight="1">
      <c r="B393" s="131"/>
      <c r="E393" s="132"/>
      <c r="F393" s="208" t="s">
        <v>424</v>
      </c>
      <c r="G393" s="209"/>
      <c r="H393" s="209"/>
      <c r="I393" s="209"/>
      <c r="K393" s="132"/>
      <c r="N393" s="132"/>
      <c r="R393" s="133"/>
      <c r="T393" s="134"/>
      <c r="AA393" s="135"/>
      <c r="AT393" s="132" t="s">
        <v>220</v>
      </c>
      <c r="AU393" s="132" t="s">
        <v>191</v>
      </c>
      <c r="AV393" s="136" t="s">
        <v>78</v>
      </c>
      <c r="AW393" s="136" t="s">
        <v>165</v>
      </c>
      <c r="AX393" s="136" t="s">
        <v>135</v>
      </c>
      <c r="AY393" s="132" t="s">
        <v>213</v>
      </c>
    </row>
    <row r="394" spans="2:51" s="6" customFormat="1" ht="15.75" customHeight="1">
      <c r="B394" s="137"/>
      <c r="E394" s="138"/>
      <c r="F394" s="203" t="s">
        <v>446</v>
      </c>
      <c r="G394" s="204"/>
      <c r="H394" s="204"/>
      <c r="I394" s="204"/>
      <c r="K394" s="139">
        <v>0.031</v>
      </c>
      <c r="N394" s="138"/>
      <c r="R394" s="140"/>
      <c r="T394" s="141"/>
      <c r="AA394" s="142"/>
      <c r="AT394" s="138" t="s">
        <v>220</v>
      </c>
      <c r="AU394" s="138" t="s">
        <v>191</v>
      </c>
      <c r="AV394" s="143" t="s">
        <v>191</v>
      </c>
      <c r="AW394" s="143" t="s">
        <v>165</v>
      </c>
      <c r="AX394" s="143" t="s">
        <v>135</v>
      </c>
      <c r="AY394" s="138" t="s">
        <v>213</v>
      </c>
    </row>
    <row r="395" spans="2:51" s="6" customFormat="1" ht="15.75" customHeight="1">
      <c r="B395" s="131"/>
      <c r="E395" s="132"/>
      <c r="F395" s="208" t="s">
        <v>426</v>
      </c>
      <c r="G395" s="209"/>
      <c r="H395" s="209"/>
      <c r="I395" s="209"/>
      <c r="K395" s="132"/>
      <c r="N395" s="132"/>
      <c r="R395" s="133"/>
      <c r="T395" s="134"/>
      <c r="AA395" s="135"/>
      <c r="AT395" s="132" t="s">
        <v>220</v>
      </c>
      <c r="AU395" s="132" t="s">
        <v>191</v>
      </c>
      <c r="AV395" s="136" t="s">
        <v>78</v>
      </c>
      <c r="AW395" s="136" t="s">
        <v>165</v>
      </c>
      <c r="AX395" s="136" t="s">
        <v>135</v>
      </c>
      <c r="AY395" s="132" t="s">
        <v>213</v>
      </c>
    </row>
    <row r="396" spans="2:51" s="6" customFormat="1" ht="15.75" customHeight="1">
      <c r="B396" s="137"/>
      <c r="E396" s="138"/>
      <c r="F396" s="203" t="s">
        <v>447</v>
      </c>
      <c r="G396" s="204"/>
      <c r="H396" s="204"/>
      <c r="I396" s="204"/>
      <c r="K396" s="139">
        <v>0.036</v>
      </c>
      <c r="N396" s="138"/>
      <c r="R396" s="140"/>
      <c r="T396" s="141"/>
      <c r="AA396" s="142"/>
      <c r="AT396" s="138" t="s">
        <v>220</v>
      </c>
      <c r="AU396" s="138" t="s">
        <v>191</v>
      </c>
      <c r="AV396" s="143" t="s">
        <v>191</v>
      </c>
      <c r="AW396" s="143" t="s">
        <v>165</v>
      </c>
      <c r="AX396" s="143" t="s">
        <v>135</v>
      </c>
      <c r="AY396" s="138" t="s">
        <v>213</v>
      </c>
    </row>
    <row r="397" spans="2:51" s="6" customFormat="1" ht="15.75" customHeight="1">
      <c r="B397" s="144"/>
      <c r="E397" s="145"/>
      <c r="F397" s="205" t="s">
        <v>222</v>
      </c>
      <c r="G397" s="206"/>
      <c r="H397" s="206"/>
      <c r="I397" s="206"/>
      <c r="K397" s="146">
        <v>0.195</v>
      </c>
      <c r="N397" s="145"/>
      <c r="R397" s="147"/>
      <c r="T397" s="148"/>
      <c r="AA397" s="149"/>
      <c r="AT397" s="145" t="s">
        <v>220</v>
      </c>
      <c r="AU397" s="145" t="s">
        <v>191</v>
      </c>
      <c r="AV397" s="150" t="s">
        <v>218</v>
      </c>
      <c r="AW397" s="150" t="s">
        <v>165</v>
      </c>
      <c r="AX397" s="150" t="s">
        <v>78</v>
      </c>
      <c r="AY397" s="145" t="s">
        <v>213</v>
      </c>
    </row>
    <row r="398" spans="2:64" s="6" customFormat="1" ht="27" customHeight="1">
      <c r="B398" s="22"/>
      <c r="C398" s="123" t="s">
        <v>448</v>
      </c>
      <c r="D398" s="123" t="s">
        <v>214</v>
      </c>
      <c r="E398" s="124" t="s">
        <v>449</v>
      </c>
      <c r="F398" s="210" t="s">
        <v>450</v>
      </c>
      <c r="G398" s="211"/>
      <c r="H398" s="211"/>
      <c r="I398" s="211"/>
      <c r="J398" s="125" t="s">
        <v>239</v>
      </c>
      <c r="K398" s="126">
        <v>0.842</v>
      </c>
      <c r="L398" s="212">
        <v>0</v>
      </c>
      <c r="M398" s="211"/>
      <c r="N398" s="213">
        <f>ROUND($L$398*$K$398,2)</f>
        <v>0</v>
      </c>
      <c r="O398" s="211"/>
      <c r="P398" s="211"/>
      <c r="Q398" s="211"/>
      <c r="R398" s="23"/>
      <c r="T398" s="127"/>
      <c r="U398" s="128" t="s">
        <v>102</v>
      </c>
      <c r="V398" s="129">
        <v>37.704</v>
      </c>
      <c r="W398" s="129">
        <f>$V$398*$K$398</f>
        <v>31.746768</v>
      </c>
      <c r="X398" s="129">
        <v>1.05255814</v>
      </c>
      <c r="Y398" s="129">
        <f>$X$398*$K$398</f>
        <v>0.88625395388</v>
      </c>
      <c r="Z398" s="129">
        <v>0</v>
      </c>
      <c r="AA398" s="130">
        <f>$Z$398*$K$398</f>
        <v>0</v>
      </c>
      <c r="AR398" s="6" t="s">
        <v>218</v>
      </c>
      <c r="AT398" s="6" t="s">
        <v>214</v>
      </c>
      <c r="AU398" s="6" t="s">
        <v>191</v>
      </c>
      <c r="AY398" s="6" t="s">
        <v>213</v>
      </c>
      <c r="BE398" s="80">
        <f>IF($U$398="základní",$N$398,0)</f>
        <v>0</v>
      </c>
      <c r="BF398" s="80">
        <f>IF($U$398="snížená",$N$398,0)</f>
        <v>0</v>
      </c>
      <c r="BG398" s="80">
        <f>IF($U$398="zákl. přenesená",$N$398,0)</f>
        <v>0</v>
      </c>
      <c r="BH398" s="80">
        <f>IF($U$398="sníž. přenesená",$N$398,0)</f>
        <v>0</v>
      </c>
      <c r="BI398" s="80">
        <f>IF($U$398="nulová",$N$398,0)</f>
        <v>0</v>
      </c>
      <c r="BJ398" s="6" t="s">
        <v>191</v>
      </c>
      <c r="BK398" s="80">
        <f>ROUND($L$398*$K$398,2)</f>
        <v>0</v>
      </c>
      <c r="BL398" s="6" t="s">
        <v>218</v>
      </c>
    </row>
    <row r="399" spans="2:51" s="6" customFormat="1" ht="15.75" customHeight="1">
      <c r="B399" s="131"/>
      <c r="E399" s="132"/>
      <c r="F399" s="208" t="s">
        <v>451</v>
      </c>
      <c r="G399" s="209"/>
      <c r="H399" s="209"/>
      <c r="I399" s="209"/>
      <c r="K399" s="132"/>
      <c r="N399" s="132"/>
      <c r="R399" s="133"/>
      <c r="T399" s="134"/>
      <c r="AA399" s="135"/>
      <c r="AT399" s="132" t="s">
        <v>220</v>
      </c>
      <c r="AU399" s="132" t="s">
        <v>191</v>
      </c>
      <c r="AV399" s="136" t="s">
        <v>78</v>
      </c>
      <c r="AW399" s="136" t="s">
        <v>165</v>
      </c>
      <c r="AX399" s="136" t="s">
        <v>135</v>
      </c>
      <c r="AY399" s="132" t="s">
        <v>213</v>
      </c>
    </row>
    <row r="400" spans="2:51" s="6" customFormat="1" ht="15.75" customHeight="1">
      <c r="B400" s="131"/>
      <c r="E400" s="132"/>
      <c r="F400" s="208" t="s">
        <v>413</v>
      </c>
      <c r="G400" s="209"/>
      <c r="H400" s="209"/>
      <c r="I400" s="209"/>
      <c r="K400" s="132"/>
      <c r="N400" s="132"/>
      <c r="R400" s="133"/>
      <c r="T400" s="134"/>
      <c r="AA400" s="135"/>
      <c r="AT400" s="132" t="s">
        <v>220</v>
      </c>
      <c r="AU400" s="132" t="s">
        <v>191</v>
      </c>
      <c r="AV400" s="136" t="s">
        <v>78</v>
      </c>
      <c r="AW400" s="136" t="s">
        <v>165</v>
      </c>
      <c r="AX400" s="136" t="s">
        <v>135</v>
      </c>
      <c r="AY400" s="132" t="s">
        <v>213</v>
      </c>
    </row>
    <row r="401" spans="2:51" s="6" customFormat="1" ht="15.75" customHeight="1">
      <c r="B401" s="131"/>
      <c r="E401" s="132"/>
      <c r="F401" s="208" t="s">
        <v>414</v>
      </c>
      <c r="G401" s="209"/>
      <c r="H401" s="209"/>
      <c r="I401" s="209"/>
      <c r="K401" s="132"/>
      <c r="N401" s="132"/>
      <c r="R401" s="133"/>
      <c r="T401" s="134"/>
      <c r="AA401" s="135"/>
      <c r="AT401" s="132" t="s">
        <v>220</v>
      </c>
      <c r="AU401" s="132" t="s">
        <v>191</v>
      </c>
      <c r="AV401" s="136" t="s">
        <v>78</v>
      </c>
      <c r="AW401" s="136" t="s">
        <v>165</v>
      </c>
      <c r="AX401" s="136" t="s">
        <v>135</v>
      </c>
      <c r="AY401" s="132" t="s">
        <v>213</v>
      </c>
    </row>
    <row r="402" spans="2:51" s="6" customFormat="1" ht="15.75" customHeight="1">
      <c r="B402" s="137"/>
      <c r="E402" s="138"/>
      <c r="F402" s="203" t="s">
        <v>452</v>
      </c>
      <c r="G402" s="204"/>
      <c r="H402" s="204"/>
      <c r="I402" s="204"/>
      <c r="K402" s="139">
        <v>0.137</v>
      </c>
      <c r="N402" s="138"/>
      <c r="R402" s="140"/>
      <c r="T402" s="141"/>
      <c r="AA402" s="142"/>
      <c r="AT402" s="138" t="s">
        <v>220</v>
      </c>
      <c r="AU402" s="138" t="s">
        <v>191</v>
      </c>
      <c r="AV402" s="143" t="s">
        <v>191</v>
      </c>
      <c r="AW402" s="143" t="s">
        <v>165</v>
      </c>
      <c r="AX402" s="143" t="s">
        <v>135</v>
      </c>
      <c r="AY402" s="138" t="s">
        <v>213</v>
      </c>
    </row>
    <row r="403" spans="2:51" s="6" customFormat="1" ht="15.75" customHeight="1">
      <c r="B403" s="131"/>
      <c r="E403" s="132"/>
      <c r="F403" s="208" t="s">
        <v>416</v>
      </c>
      <c r="G403" s="209"/>
      <c r="H403" s="209"/>
      <c r="I403" s="209"/>
      <c r="K403" s="132"/>
      <c r="N403" s="132"/>
      <c r="R403" s="133"/>
      <c r="T403" s="134"/>
      <c r="AA403" s="135"/>
      <c r="AT403" s="132" t="s">
        <v>220</v>
      </c>
      <c r="AU403" s="132" t="s">
        <v>191</v>
      </c>
      <c r="AV403" s="136" t="s">
        <v>78</v>
      </c>
      <c r="AW403" s="136" t="s">
        <v>165</v>
      </c>
      <c r="AX403" s="136" t="s">
        <v>135</v>
      </c>
      <c r="AY403" s="132" t="s">
        <v>213</v>
      </c>
    </row>
    <row r="404" spans="2:51" s="6" customFormat="1" ht="15.75" customHeight="1">
      <c r="B404" s="137"/>
      <c r="E404" s="138"/>
      <c r="F404" s="203" t="s">
        <v>453</v>
      </c>
      <c r="G404" s="204"/>
      <c r="H404" s="204"/>
      <c r="I404" s="204"/>
      <c r="K404" s="139">
        <v>0.139</v>
      </c>
      <c r="N404" s="138"/>
      <c r="R404" s="140"/>
      <c r="T404" s="141"/>
      <c r="AA404" s="142"/>
      <c r="AT404" s="138" t="s">
        <v>220</v>
      </c>
      <c r="AU404" s="138" t="s">
        <v>191</v>
      </c>
      <c r="AV404" s="143" t="s">
        <v>191</v>
      </c>
      <c r="AW404" s="143" t="s">
        <v>165</v>
      </c>
      <c r="AX404" s="143" t="s">
        <v>135</v>
      </c>
      <c r="AY404" s="138" t="s">
        <v>213</v>
      </c>
    </row>
    <row r="405" spans="2:51" s="6" customFormat="1" ht="15.75" customHeight="1">
      <c r="B405" s="131"/>
      <c r="E405" s="132"/>
      <c r="F405" s="208" t="s">
        <v>418</v>
      </c>
      <c r="G405" s="209"/>
      <c r="H405" s="209"/>
      <c r="I405" s="209"/>
      <c r="K405" s="132"/>
      <c r="N405" s="132"/>
      <c r="R405" s="133"/>
      <c r="T405" s="134"/>
      <c r="AA405" s="135"/>
      <c r="AT405" s="132" t="s">
        <v>220</v>
      </c>
      <c r="AU405" s="132" t="s">
        <v>191</v>
      </c>
      <c r="AV405" s="136" t="s">
        <v>78</v>
      </c>
      <c r="AW405" s="136" t="s">
        <v>165</v>
      </c>
      <c r="AX405" s="136" t="s">
        <v>135</v>
      </c>
      <c r="AY405" s="132" t="s">
        <v>213</v>
      </c>
    </row>
    <row r="406" spans="2:51" s="6" customFormat="1" ht="15.75" customHeight="1">
      <c r="B406" s="131"/>
      <c r="E406" s="132"/>
      <c r="F406" s="208" t="s">
        <v>414</v>
      </c>
      <c r="G406" s="209"/>
      <c r="H406" s="209"/>
      <c r="I406" s="209"/>
      <c r="K406" s="132"/>
      <c r="N406" s="132"/>
      <c r="R406" s="133"/>
      <c r="T406" s="134"/>
      <c r="AA406" s="135"/>
      <c r="AT406" s="132" t="s">
        <v>220</v>
      </c>
      <c r="AU406" s="132" t="s">
        <v>191</v>
      </c>
      <c r="AV406" s="136" t="s">
        <v>78</v>
      </c>
      <c r="AW406" s="136" t="s">
        <v>165</v>
      </c>
      <c r="AX406" s="136" t="s">
        <v>135</v>
      </c>
      <c r="AY406" s="132" t="s">
        <v>213</v>
      </c>
    </row>
    <row r="407" spans="2:51" s="6" customFormat="1" ht="15.75" customHeight="1">
      <c r="B407" s="137"/>
      <c r="E407" s="138"/>
      <c r="F407" s="203" t="s">
        <v>454</v>
      </c>
      <c r="G407" s="204"/>
      <c r="H407" s="204"/>
      <c r="I407" s="204"/>
      <c r="K407" s="139">
        <v>0.141</v>
      </c>
      <c r="N407" s="138"/>
      <c r="R407" s="140"/>
      <c r="T407" s="141"/>
      <c r="AA407" s="142"/>
      <c r="AT407" s="138" t="s">
        <v>220</v>
      </c>
      <c r="AU407" s="138" t="s">
        <v>191</v>
      </c>
      <c r="AV407" s="143" t="s">
        <v>191</v>
      </c>
      <c r="AW407" s="143" t="s">
        <v>165</v>
      </c>
      <c r="AX407" s="143" t="s">
        <v>135</v>
      </c>
      <c r="AY407" s="138" t="s">
        <v>213</v>
      </c>
    </row>
    <row r="408" spans="2:51" s="6" customFormat="1" ht="15.75" customHeight="1">
      <c r="B408" s="131"/>
      <c r="E408" s="132"/>
      <c r="F408" s="208" t="s">
        <v>416</v>
      </c>
      <c r="G408" s="209"/>
      <c r="H408" s="209"/>
      <c r="I408" s="209"/>
      <c r="K408" s="132"/>
      <c r="N408" s="132"/>
      <c r="R408" s="133"/>
      <c r="T408" s="134"/>
      <c r="AA408" s="135"/>
      <c r="AT408" s="132" t="s">
        <v>220</v>
      </c>
      <c r="AU408" s="132" t="s">
        <v>191</v>
      </c>
      <c r="AV408" s="136" t="s">
        <v>78</v>
      </c>
      <c r="AW408" s="136" t="s">
        <v>165</v>
      </c>
      <c r="AX408" s="136" t="s">
        <v>135</v>
      </c>
      <c r="AY408" s="132" t="s">
        <v>213</v>
      </c>
    </row>
    <row r="409" spans="2:51" s="6" customFormat="1" ht="15.75" customHeight="1">
      <c r="B409" s="137"/>
      <c r="E409" s="138"/>
      <c r="F409" s="203" t="s">
        <v>455</v>
      </c>
      <c r="G409" s="204"/>
      <c r="H409" s="204"/>
      <c r="I409" s="204"/>
      <c r="K409" s="139">
        <v>0.139</v>
      </c>
      <c r="N409" s="138"/>
      <c r="R409" s="140"/>
      <c r="T409" s="141"/>
      <c r="AA409" s="142"/>
      <c r="AT409" s="138" t="s">
        <v>220</v>
      </c>
      <c r="AU409" s="138" t="s">
        <v>191</v>
      </c>
      <c r="AV409" s="143" t="s">
        <v>191</v>
      </c>
      <c r="AW409" s="143" t="s">
        <v>165</v>
      </c>
      <c r="AX409" s="143" t="s">
        <v>135</v>
      </c>
      <c r="AY409" s="138" t="s">
        <v>213</v>
      </c>
    </row>
    <row r="410" spans="2:51" s="6" customFormat="1" ht="15.75" customHeight="1">
      <c r="B410" s="131"/>
      <c r="E410" s="132"/>
      <c r="F410" s="208" t="s">
        <v>408</v>
      </c>
      <c r="G410" s="209"/>
      <c r="H410" s="209"/>
      <c r="I410" s="209"/>
      <c r="K410" s="132"/>
      <c r="N410" s="132"/>
      <c r="R410" s="133"/>
      <c r="T410" s="134"/>
      <c r="AA410" s="135"/>
      <c r="AT410" s="132" t="s">
        <v>220</v>
      </c>
      <c r="AU410" s="132" t="s">
        <v>191</v>
      </c>
      <c r="AV410" s="136" t="s">
        <v>78</v>
      </c>
      <c r="AW410" s="136" t="s">
        <v>165</v>
      </c>
      <c r="AX410" s="136" t="s">
        <v>135</v>
      </c>
      <c r="AY410" s="132" t="s">
        <v>213</v>
      </c>
    </row>
    <row r="411" spans="2:51" s="6" customFormat="1" ht="15.75" customHeight="1">
      <c r="B411" s="131"/>
      <c r="E411" s="132"/>
      <c r="F411" s="208" t="s">
        <v>424</v>
      </c>
      <c r="G411" s="209"/>
      <c r="H411" s="209"/>
      <c r="I411" s="209"/>
      <c r="K411" s="132"/>
      <c r="N411" s="132"/>
      <c r="R411" s="133"/>
      <c r="T411" s="134"/>
      <c r="AA411" s="135"/>
      <c r="AT411" s="132" t="s">
        <v>220</v>
      </c>
      <c r="AU411" s="132" t="s">
        <v>191</v>
      </c>
      <c r="AV411" s="136" t="s">
        <v>78</v>
      </c>
      <c r="AW411" s="136" t="s">
        <v>165</v>
      </c>
      <c r="AX411" s="136" t="s">
        <v>135</v>
      </c>
      <c r="AY411" s="132" t="s">
        <v>213</v>
      </c>
    </row>
    <row r="412" spans="2:51" s="6" customFormat="1" ht="15.75" customHeight="1">
      <c r="B412" s="137"/>
      <c r="E412" s="138"/>
      <c r="F412" s="203" t="s">
        <v>456</v>
      </c>
      <c r="G412" s="204"/>
      <c r="H412" s="204"/>
      <c r="I412" s="204"/>
      <c r="K412" s="139">
        <v>0.143</v>
      </c>
      <c r="N412" s="138"/>
      <c r="R412" s="140"/>
      <c r="T412" s="141"/>
      <c r="AA412" s="142"/>
      <c r="AT412" s="138" t="s">
        <v>220</v>
      </c>
      <c r="AU412" s="138" t="s">
        <v>191</v>
      </c>
      <c r="AV412" s="143" t="s">
        <v>191</v>
      </c>
      <c r="AW412" s="143" t="s">
        <v>165</v>
      </c>
      <c r="AX412" s="143" t="s">
        <v>135</v>
      </c>
      <c r="AY412" s="138" t="s">
        <v>213</v>
      </c>
    </row>
    <row r="413" spans="2:51" s="6" customFormat="1" ht="15.75" customHeight="1">
      <c r="B413" s="131"/>
      <c r="E413" s="132"/>
      <c r="F413" s="208" t="s">
        <v>426</v>
      </c>
      <c r="G413" s="209"/>
      <c r="H413" s="209"/>
      <c r="I413" s="209"/>
      <c r="K413" s="132"/>
      <c r="N413" s="132"/>
      <c r="R413" s="133"/>
      <c r="T413" s="134"/>
      <c r="AA413" s="135"/>
      <c r="AT413" s="132" t="s">
        <v>220</v>
      </c>
      <c r="AU413" s="132" t="s">
        <v>191</v>
      </c>
      <c r="AV413" s="136" t="s">
        <v>78</v>
      </c>
      <c r="AW413" s="136" t="s">
        <v>165</v>
      </c>
      <c r="AX413" s="136" t="s">
        <v>135</v>
      </c>
      <c r="AY413" s="132" t="s">
        <v>213</v>
      </c>
    </row>
    <row r="414" spans="2:51" s="6" customFormat="1" ht="15.75" customHeight="1">
      <c r="B414" s="137"/>
      <c r="E414" s="138"/>
      <c r="F414" s="203" t="s">
        <v>457</v>
      </c>
      <c r="G414" s="204"/>
      <c r="H414" s="204"/>
      <c r="I414" s="204"/>
      <c r="K414" s="139">
        <v>0.143</v>
      </c>
      <c r="N414" s="138"/>
      <c r="R414" s="140"/>
      <c r="T414" s="141"/>
      <c r="AA414" s="142"/>
      <c r="AT414" s="138" t="s">
        <v>220</v>
      </c>
      <c r="AU414" s="138" t="s">
        <v>191</v>
      </c>
      <c r="AV414" s="143" t="s">
        <v>191</v>
      </c>
      <c r="AW414" s="143" t="s">
        <v>165</v>
      </c>
      <c r="AX414" s="143" t="s">
        <v>135</v>
      </c>
      <c r="AY414" s="138" t="s">
        <v>213</v>
      </c>
    </row>
    <row r="415" spans="2:51" s="6" customFormat="1" ht="15.75" customHeight="1">
      <c r="B415" s="144"/>
      <c r="E415" s="145"/>
      <c r="F415" s="205" t="s">
        <v>222</v>
      </c>
      <c r="G415" s="206"/>
      <c r="H415" s="206"/>
      <c r="I415" s="206"/>
      <c r="K415" s="146">
        <v>0.842</v>
      </c>
      <c r="N415" s="145"/>
      <c r="R415" s="147"/>
      <c r="T415" s="148"/>
      <c r="AA415" s="149"/>
      <c r="AT415" s="145" t="s">
        <v>220</v>
      </c>
      <c r="AU415" s="145" t="s">
        <v>191</v>
      </c>
      <c r="AV415" s="150" t="s">
        <v>218</v>
      </c>
      <c r="AW415" s="150" t="s">
        <v>165</v>
      </c>
      <c r="AX415" s="150" t="s">
        <v>78</v>
      </c>
      <c r="AY415" s="145" t="s">
        <v>213</v>
      </c>
    </row>
    <row r="416" spans="2:64" s="6" customFormat="1" ht="27" customHeight="1">
      <c r="B416" s="22"/>
      <c r="C416" s="123" t="s">
        <v>458</v>
      </c>
      <c r="D416" s="123" t="s">
        <v>214</v>
      </c>
      <c r="E416" s="124" t="s">
        <v>459</v>
      </c>
      <c r="F416" s="210" t="s">
        <v>460</v>
      </c>
      <c r="G416" s="211"/>
      <c r="H416" s="211"/>
      <c r="I416" s="211"/>
      <c r="J416" s="125" t="s">
        <v>276</v>
      </c>
      <c r="K416" s="126">
        <v>3.1</v>
      </c>
      <c r="L416" s="212">
        <v>0</v>
      </c>
      <c r="M416" s="211"/>
      <c r="N416" s="213">
        <f>ROUND($L$416*$K$416,2)</f>
        <v>0</v>
      </c>
      <c r="O416" s="211"/>
      <c r="P416" s="211"/>
      <c r="Q416" s="211"/>
      <c r="R416" s="23"/>
      <c r="T416" s="127"/>
      <c r="U416" s="128" t="s">
        <v>102</v>
      </c>
      <c r="V416" s="129">
        <v>0.379</v>
      </c>
      <c r="W416" s="129">
        <f>$V$416*$K$416</f>
        <v>1.1749</v>
      </c>
      <c r="X416" s="129">
        <v>0.1015983</v>
      </c>
      <c r="Y416" s="129">
        <f>$X$416*$K$416</f>
        <v>0.31495473</v>
      </c>
      <c r="Z416" s="129">
        <v>0</v>
      </c>
      <c r="AA416" s="130">
        <f>$Z$416*$K$416</f>
        <v>0</v>
      </c>
      <c r="AR416" s="6" t="s">
        <v>218</v>
      </c>
      <c r="AT416" s="6" t="s">
        <v>214</v>
      </c>
      <c r="AU416" s="6" t="s">
        <v>191</v>
      </c>
      <c r="AY416" s="6" t="s">
        <v>213</v>
      </c>
      <c r="BE416" s="80">
        <f>IF($U$416="základní",$N$416,0)</f>
        <v>0</v>
      </c>
      <c r="BF416" s="80">
        <f>IF($U$416="snížená",$N$416,0)</f>
        <v>0</v>
      </c>
      <c r="BG416" s="80">
        <f>IF($U$416="zákl. přenesená",$N$416,0)</f>
        <v>0</v>
      </c>
      <c r="BH416" s="80">
        <f>IF($U$416="sníž. přenesená",$N$416,0)</f>
        <v>0</v>
      </c>
      <c r="BI416" s="80">
        <f>IF($U$416="nulová",$N$416,0)</f>
        <v>0</v>
      </c>
      <c r="BJ416" s="6" t="s">
        <v>191</v>
      </c>
      <c r="BK416" s="80">
        <f>ROUND($L$416*$K$416,2)</f>
        <v>0</v>
      </c>
      <c r="BL416" s="6" t="s">
        <v>218</v>
      </c>
    </row>
    <row r="417" spans="2:51" s="6" customFormat="1" ht="15.75" customHeight="1">
      <c r="B417" s="131"/>
      <c r="E417" s="132"/>
      <c r="F417" s="208" t="s">
        <v>461</v>
      </c>
      <c r="G417" s="209"/>
      <c r="H417" s="209"/>
      <c r="I417" s="209"/>
      <c r="K417" s="132"/>
      <c r="N417" s="132"/>
      <c r="R417" s="133"/>
      <c r="T417" s="134"/>
      <c r="AA417" s="135"/>
      <c r="AT417" s="132" t="s">
        <v>220</v>
      </c>
      <c r="AU417" s="132" t="s">
        <v>191</v>
      </c>
      <c r="AV417" s="136" t="s">
        <v>78</v>
      </c>
      <c r="AW417" s="136" t="s">
        <v>165</v>
      </c>
      <c r="AX417" s="136" t="s">
        <v>135</v>
      </c>
      <c r="AY417" s="132" t="s">
        <v>213</v>
      </c>
    </row>
    <row r="418" spans="2:51" s="6" customFormat="1" ht="15.75" customHeight="1">
      <c r="B418" s="137"/>
      <c r="E418" s="138"/>
      <c r="F418" s="203" t="s">
        <v>462</v>
      </c>
      <c r="G418" s="204"/>
      <c r="H418" s="204"/>
      <c r="I418" s="204"/>
      <c r="K418" s="139">
        <v>3.1</v>
      </c>
      <c r="N418" s="138"/>
      <c r="R418" s="140"/>
      <c r="T418" s="141"/>
      <c r="AA418" s="142"/>
      <c r="AT418" s="138" t="s">
        <v>220</v>
      </c>
      <c r="AU418" s="138" t="s">
        <v>191</v>
      </c>
      <c r="AV418" s="143" t="s">
        <v>191</v>
      </c>
      <c r="AW418" s="143" t="s">
        <v>165</v>
      </c>
      <c r="AX418" s="143" t="s">
        <v>135</v>
      </c>
      <c r="AY418" s="138" t="s">
        <v>213</v>
      </c>
    </row>
    <row r="419" spans="2:51" s="6" customFormat="1" ht="15.75" customHeight="1">
      <c r="B419" s="144"/>
      <c r="E419" s="145"/>
      <c r="F419" s="205" t="s">
        <v>222</v>
      </c>
      <c r="G419" s="206"/>
      <c r="H419" s="206"/>
      <c r="I419" s="206"/>
      <c r="K419" s="146">
        <v>3.1</v>
      </c>
      <c r="N419" s="145"/>
      <c r="R419" s="147"/>
      <c r="T419" s="148"/>
      <c r="AA419" s="149"/>
      <c r="AT419" s="145" t="s">
        <v>220</v>
      </c>
      <c r="AU419" s="145" t="s">
        <v>191</v>
      </c>
      <c r="AV419" s="150" t="s">
        <v>218</v>
      </c>
      <c r="AW419" s="150" t="s">
        <v>165</v>
      </c>
      <c r="AX419" s="150" t="s">
        <v>78</v>
      </c>
      <c r="AY419" s="145" t="s">
        <v>213</v>
      </c>
    </row>
    <row r="420" spans="2:64" s="6" customFormat="1" ht="15.75" customHeight="1">
      <c r="B420" s="22"/>
      <c r="C420" s="123" t="s">
        <v>463</v>
      </c>
      <c r="D420" s="123" t="s">
        <v>214</v>
      </c>
      <c r="E420" s="124" t="s">
        <v>464</v>
      </c>
      <c r="F420" s="210" t="s">
        <v>465</v>
      </c>
      <c r="G420" s="211"/>
      <c r="H420" s="211"/>
      <c r="I420" s="211"/>
      <c r="J420" s="125" t="s">
        <v>282</v>
      </c>
      <c r="K420" s="126">
        <v>0.558</v>
      </c>
      <c r="L420" s="212">
        <v>0</v>
      </c>
      <c r="M420" s="211"/>
      <c r="N420" s="213">
        <f>ROUND($L$420*$K$420,2)</f>
        <v>0</v>
      </c>
      <c r="O420" s="211"/>
      <c r="P420" s="211"/>
      <c r="Q420" s="211"/>
      <c r="R420" s="23"/>
      <c r="T420" s="127"/>
      <c r="U420" s="128" t="s">
        <v>102</v>
      </c>
      <c r="V420" s="129">
        <v>1.245</v>
      </c>
      <c r="W420" s="129">
        <f>$V$420*$K$420</f>
        <v>0.6947100000000002</v>
      </c>
      <c r="X420" s="129">
        <v>0.00808314</v>
      </c>
      <c r="Y420" s="129">
        <f>$X$420*$K$420</f>
        <v>0.004510392120000001</v>
      </c>
      <c r="Z420" s="129">
        <v>0</v>
      </c>
      <c r="AA420" s="130">
        <f>$Z$420*$K$420</f>
        <v>0</v>
      </c>
      <c r="AR420" s="6" t="s">
        <v>218</v>
      </c>
      <c r="AT420" s="6" t="s">
        <v>214</v>
      </c>
      <c r="AU420" s="6" t="s">
        <v>191</v>
      </c>
      <c r="AY420" s="6" t="s">
        <v>213</v>
      </c>
      <c r="BE420" s="80">
        <f>IF($U$420="základní",$N$420,0)</f>
        <v>0</v>
      </c>
      <c r="BF420" s="80">
        <f>IF($U$420="snížená",$N$420,0)</f>
        <v>0</v>
      </c>
      <c r="BG420" s="80">
        <f>IF($U$420="zákl. přenesená",$N$420,0)</f>
        <v>0</v>
      </c>
      <c r="BH420" s="80">
        <f>IF($U$420="sníž. přenesená",$N$420,0)</f>
        <v>0</v>
      </c>
      <c r="BI420" s="80">
        <f>IF($U$420="nulová",$N$420,0)</f>
        <v>0</v>
      </c>
      <c r="BJ420" s="6" t="s">
        <v>191</v>
      </c>
      <c r="BK420" s="80">
        <f>ROUND($L$420*$K$420,2)</f>
        <v>0</v>
      </c>
      <c r="BL420" s="6" t="s">
        <v>218</v>
      </c>
    </row>
    <row r="421" spans="2:51" s="6" customFormat="1" ht="15.75" customHeight="1">
      <c r="B421" s="131"/>
      <c r="E421" s="132"/>
      <c r="F421" s="208" t="s">
        <v>461</v>
      </c>
      <c r="G421" s="209"/>
      <c r="H421" s="209"/>
      <c r="I421" s="209"/>
      <c r="K421" s="132"/>
      <c r="N421" s="132"/>
      <c r="R421" s="133"/>
      <c r="T421" s="134"/>
      <c r="AA421" s="135"/>
      <c r="AT421" s="132" t="s">
        <v>220</v>
      </c>
      <c r="AU421" s="132" t="s">
        <v>191</v>
      </c>
      <c r="AV421" s="136" t="s">
        <v>78</v>
      </c>
      <c r="AW421" s="136" t="s">
        <v>165</v>
      </c>
      <c r="AX421" s="136" t="s">
        <v>135</v>
      </c>
      <c r="AY421" s="132" t="s">
        <v>213</v>
      </c>
    </row>
    <row r="422" spans="2:51" s="6" customFormat="1" ht="15.75" customHeight="1">
      <c r="B422" s="137"/>
      <c r="E422" s="138"/>
      <c r="F422" s="203" t="s">
        <v>466</v>
      </c>
      <c r="G422" s="204"/>
      <c r="H422" s="204"/>
      <c r="I422" s="204"/>
      <c r="K422" s="139">
        <v>0.558</v>
      </c>
      <c r="N422" s="138"/>
      <c r="R422" s="140"/>
      <c r="T422" s="141"/>
      <c r="AA422" s="142"/>
      <c r="AT422" s="138" t="s">
        <v>220</v>
      </c>
      <c r="AU422" s="138" t="s">
        <v>191</v>
      </c>
      <c r="AV422" s="143" t="s">
        <v>191</v>
      </c>
      <c r="AW422" s="143" t="s">
        <v>165</v>
      </c>
      <c r="AX422" s="143" t="s">
        <v>135</v>
      </c>
      <c r="AY422" s="138" t="s">
        <v>213</v>
      </c>
    </row>
    <row r="423" spans="2:51" s="6" customFormat="1" ht="15.75" customHeight="1">
      <c r="B423" s="144"/>
      <c r="E423" s="145"/>
      <c r="F423" s="205" t="s">
        <v>222</v>
      </c>
      <c r="G423" s="206"/>
      <c r="H423" s="206"/>
      <c r="I423" s="206"/>
      <c r="K423" s="146">
        <v>0.558</v>
      </c>
      <c r="N423" s="145"/>
      <c r="R423" s="147"/>
      <c r="T423" s="148"/>
      <c r="AA423" s="149"/>
      <c r="AT423" s="145" t="s">
        <v>220</v>
      </c>
      <c r="AU423" s="145" t="s">
        <v>191</v>
      </c>
      <c r="AV423" s="150" t="s">
        <v>218</v>
      </c>
      <c r="AW423" s="150" t="s">
        <v>165</v>
      </c>
      <c r="AX423" s="150" t="s">
        <v>78</v>
      </c>
      <c r="AY423" s="145" t="s">
        <v>213</v>
      </c>
    </row>
    <row r="424" spans="2:64" s="6" customFormat="1" ht="27" customHeight="1">
      <c r="B424" s="22"/>
      <c r="C424" s="123" t="s">
        <v>467</v>
      </c>
      <c r="D424" s="123" t="s">
        <v>214</v>
      </c>
      <c r="E424" s="124" t="s">
        <v>468</v>
      </c>
      <c r="F424" s="210" t="s">
        <v>469</v>
      </c>
      <c r="G424" s="211"/>
      <c r="H424" s="211"/>
      <c r="I424" s="211"/>
      <c r="J424" s="125" t="s">
        <v>282</v>
      </c>
      <c r="K424" s="126">
        <v>0.558</v>
      </c>
      <c r="L424" s="212">
        <v>0</v>
      </c>
      <c r="M424" s="211"/>
      <c r="N424" s="213">
        <f>ROUND($L$424*$K$424,2)</f>
        <v>0</v>
      </c>
      <c r="O424" s="211"/>
      <c r="P424" s="211"/>
      <c r="Q424" s="211"/>
      <c r="R424" s="23"/>
      <c r="T424" s="127"/>
      <c r="U424" s="128" t="s">
        <v>102</v>
      </c>
      <c r="V424" s="129">
        <v>0.26</v>
      </c>
      <c r="W424" s="129">
        <f>$V$424*$K$424</f>
        <v>0.14508000000000001</v>
      </c>
      <c r="X424" s="129">
        <v>0</v>
      </c>
      <c r="Y424" s="129">
        <f>$X$424*$K$424</f>
        <v>0</v>
      </c>
      <c r="Z424" s="129">
        <v>0</v>
      </c>
      <c r="AA424" s="130">
        <f>$Z$424*$K$424</f>
        <v>0</v>
      </c>
      <c r="AR424" s="6" t="s">
        <v>218</v>
      </c>
      <c r="AT424" s="6" t="s">
        <v>214</v>
      </c>
      <c r="AU424" s="6" t="s">
        <v>191</v>
      </c>
      <c r="AY424" s="6" t="s">
        <v>213</v>
      </c>
      <c r="BE424" s="80">
        <f>IF($U$424="základní",$N$424,0)</f>
        <v>0</v>
      </c>
      <c r="BF424" s="80">
        <f>IF($U$424="snížená",$N$424,0)</f>
        <v>0</v>
      </c>
      <c r="BG424" s="80">
        <f>IF($U$424="zákl. přenesená",$N$424,0)</f>
        <v>0</v>
      </c>
      <c r="BH424" s="80">
        <f>IF($U$424="sníž. přenesená",$N$424,0)</f>
        <v>0</v>
      </c>
      <c r="BI424" s="80">
        <f>IF($U$424="nulová",$N$424,0)</f>
        <v>0</v>
      </c>
      <c r="BJ424" s="6" t="s">
        <v>191</v>
      </c>
      <c r="BK424" s="80">
        <f>ROUND($L$424*$K$424,2)</f>
        <v>0</v>
      </c>
      <c r="BL424" s="6" t="s">
        <v>218</v>
      </c>
    </row>
    <row r="425" spans="2:63" s="113" customFormat="1" ht="30.75" customHeight="1">
      <c r="B425" s="114"/>
      <c r="D425" s="122" t="s">
        <v>171</v>
      </c>
      <c r="N425" s="201">
        <f>$BK$425</f>
        <v>0</v>
      </c>
      <c r="O425" s="202"/>
      <c r="P425" s="202"/>
      <c r="Q425" s="202"/>
      <c r="R425" s="117"/>
      <c r="T425" s="118"/>
      <c r="W425" s="119">
        <f>SUM($W$426:$W$746)</f>
        <v>908.3647509999998</v>
      </c>
      <c r="Y425" s="119">
        <f>SUM($Y$426:$Y$746)</f>
        <v>32.7327934495</v>
      </c>
      <c r="AA425" s="120">
        <f>SUM($AA$426:$AA$746)</f>
        <v>0</v>
      </c>
      <c r="AR425" s="116" t="s">
        <v>78</v>
      </c>
      <c r="AT425" s="116" t="s">
        <v>134</v>
      </c>
      <c r="AU425" s="116" t="s">
        <v>78</v>
      </c>
      <c r="AY425" s="116" t="s">
        <v>213</v>
      </c>
      <c r="BK425" s="121">
        <f>SUM($BK$426:$BK$746)</f>
        <v>0</v>
      </c>
    </row>
    <row r="426" spans="2:64" s="6" customFormat="1" ht="27" customHeight="1">
      <c r="B426" s="22"/>
      <c r="C426" s="123" t="s">
        <v>470</v>
      </c>
      <c r="D426" s="123" t="s">
        <v>214</v>
      </c>
      <c r="E426" s="124" t="s">
        <v>471</v>
      </c>
      <c r="F426" s="210" t="s">
        <v>472</v>
      </c>
      <c r="G426" s="211"/>
      <c r="H426" s="211"/>
      <c r="I426" s="211"/>
      <c r="J426" s="125" t="s">
        <v>282</v>
      </c>
      <c r="K426" s="126">
        <v>89.9</v>
      </c>
      <c r="L426" s="212">
        <v>0</v>
      </c>
      <c r="M426" s="211"/>
      <c r="N426" s="213">
        <f>ROUND($L$426*$K$426,2)</f>
        <v>0</v>
      </c>
      <c r="O426" s="211"/>
      <c r="P426" s="211"/>
      <c r="Q426" s="211"/>
      <c r="R426" s="23"/>
      <c r="T426" s="127"/>
      <c r="U426" s="128" t="s">
        <v>102</v>
      </c>
      <c r="V426" s="129">
        <v>0.358</v>
      </c>
      <c r="W426" s="129">
        <f>$V$426*$K$426</f>
        <v>32.184200000000004</v>
      </c>
      <c r="X426" s="129">
        <v>0.003</v>
      </c>
      <c r="Y426" s="129">
        <f>$X$426*$K$426</f>
        <v>0.2697</v>
      </c>
      <c r="Z426" s="129">
        <v>0</v>
      </c>
      <c r="AA426" s="130">
        <f>$Z$426*$K$426</f>
        <v>0</v>
      </c>
      <c r="AR426" s="6" t="s">
        <v>218</v>
      </c>
      <c r="AT426" s="6" t="s">
        <v>214</v>
      </c>
      <c r="AU426" s="6" t="s">
        <v>191</v>
      </c>
      <c r="AY426" s="6" t="s">
        <v>213</v>
      </c>
      <c r="BE426" s="80">
        <f>IF($U$426="základní",$N$426,0)</f>
        <v>0</v>
      </c>
      <c r="BF426" s="80">
        <f>IF($U$426="snížená",$N$426,0)</f>
        <v>0</v>
      </c>
      <c r="BG426" s="80">
        <f>IF($U$426="zákl. přenesená",$N$426,0)</f>
        <v>0</v>
      </c>
      <c r="BH426" s="80">
        <f>IF($U$426="sníž. přenesená",$N$426,0)</f>
        <v>0</v>
      </c>
      <c r="BI426" s="80">
        <f>IF($U$426="nulová",$N$426,0)</f>
        <v>0</v>
      </c>
      <c r="BJ426" s="6" t="s">
        <v>191</v>
      </c>
      <c r="BK426" s="80">
        <f>ROUND($L$426*$K$426,2)</f>
        <v>0</v>
      </c>
      <c r="BL426" s="6" t="s">
        <v>218</v>
      </c>
    </row>
    <row r="427" spans="2:51" s="6" customFormat="1" ht="15.75" customHeight="1">
      <c r="B427" s="131"/>
      <c r="E427" s="132"/>
      <c r="F427" s="208" t="s">
        <v>473</v>
      </c>
      <c r="G427" s="209"/>
      <c r="H427" s="209"/>
      <c r="I427" s="209"/>
      <c r="K427" s="132"/>
      <c r="N427" s="132"/>
      <c r="R427" s="133"/>
      <c r="T427" s="134"/>
      <c r="AA427" s="135"/>
      <c r="AT427" s="132" t="s">
        <v>220</v>
      </c>
      <c r="AU427" s="132" t="s">
        <v>191</v>
      </c>
      <c r="AV427" s="136" t="s">
        <v>78</v>
      </c>
      <c r="AW427" s="136" t="s">
        <v>165</v>
      </c>
      <c r="AX427" s="136" t="s">
        <v>135</v>
      </c>
      <c r="AY427" s="132" t="s">
        <v>213</v>
      </c>
    </row>
    <row r="428" spans="2:51" s="6" customFormat="1" ht="15.75" customHeight="1">
      <c r="B428" s="137"/>
      <c r="E428" s="138"/>
      <c r="F428" s="203" t="s">
        <v>474</v>
      </c>
      <c r="G428" s="204"/>
      <c r="H428" s="204"/>
      <c r="I428" s="204"/>
      <c r="K428" s="139">
        <v>89.9</v>
      </c>
      <c r="N428" s="138"/>
      <c r="R428" s="140"/>
      <c r="T428" s="141"/>
      <c r="AA428" s="142"/>
      <c r="AT428" s="138" t="s">
        <v>220</v>
      </c>
      <c r="AU428" s="138" t="s">
        <v>191</v>
      </c>
      <c r="AV428" s="143" t="s">
        <v>191</v>
      </c>
      <c r="AW428" s="143" t="s">
        <v>165</v>
      </c>
      <c r="AX428" s="143" t="s">
        <v>135</v>
      </c>
      <c r="AY428" s="138" t="s">
        <v>213</v>
      </c>
    </row>
    <row r="429" spans="2:51" s="6" customFormat="1" ht="15.75" customHeight="1">
      <c r="B429" s="144"/>
      <c r="E429" s="145"/>
      <c r="F429" s="205" t="s">
        <v>222</v>
      </c>
      <c r="G429" s="206"/>
      <c r="H429" s="206"/>
      <c r="I429" s="206"/>
      <c r="K429" s="146">
        <v>89.9</v>
      </c>
      <c r="N429" s="145"/>
      <c r="R429" s="147"/>
      <c r="T429" s="148"/>
      <c r="AA429" s="149"/>
      <c r="AT429" s="145" t="s">
        <v>220</v>
      </c>
      <c r="AU429" s="145" t="s">
        <v>191</v>
      </c>
      <c r="AV429" s="150" t="s">
        <v>218</v>
      </c>
      <c r="AW429" s="150" t="s">
        <v>165</v>
      </c>
      <c r="AX429" s="150" t="s">
        <v>78</v>
      </c>
      <c r="AY429" s="145" t="s">
        <v>213</v>
      </c>
    </row>
    <row r="430" spans="2:64" s="6" customFormat="1" ht="39" customHeight="1">
      <c r="B430" s="22"/>
      <c r="C430" s="123" t="s">
        <v>475</v>
      </c>
      <c r="D430" s="123" t="s">
        <v>214</v>
      </c>
      <c r="E430" s="124" t="s">
        <v>476</v>
      </c>
      <c r="F430" s="210" t="s">
        <v>477</v>
      </c>
      <c r="G430" s="211"/>
      <c r="H430" s="211"/>
      <c r="I430" s="211"/>
      <c r="J430" s="125" t="s">
        <v>282</v>
      </c>
      <c r="K430" s="126">
        <v>89.9</v>
      </c>
      <c r="L430" s="212">
        <v>0</v>
      </c>
      <c r="M430" s="211"/>
      <c r="N430" s="213">
        <f>ROUND($L$430*$K$430,2)</f>
        <v>0</v>
      </c>
      <c r="O430" s="211"/>
      <c r="P430" s="211"/>
      <c r="Q430" s="211"/>
      <c r="R430" s="23"/>
      <c r="T430" s="127"/>
      <c r="U430" s="128" t="s">
        <v>102</v>
      </c>
      <c r="V430" s="129">
        <v>0.42</v>
      </c>
      <c r="W430" s="129">
        <f>$V$430*$K$430</f>
        <v>37.758</v>
      </c>
      <c r="X430" s="129">
        <v>0.01575</v>
      </c>
      <c r="Y430" s="129">
        <f>$X$430*$K$430</f>
        <v>1.415925</v>
      </c>
      <c r="Z430" s="129">
        <v>0</v>
      </c>
      <c r="AA430" s="130">
        <f>$Z$430*$K$430</f>
        <v>0</v>
      </c>
      <c r="AR430" s="6" t="s">
        <v>218</v>
      </c>
      <c r="AT430" s="6" t="s">
        <v>214</v>
      </c>
      <c r="AU430" s="6" t="s">
        <v>191</v>
      </c>
      <c r="AY430" s="6" t="s">
        <v>213</v>
      </c>
      <c r="BE430" s="80">
        <f>IF($U$430="základní",$N$430,0)</f>
        <v>0</v>
      </c>
      <c r="BF430" s="80">
        <f>IF($U$430="snížená",$N$430,0)</f>
        <v>0</v>
      </c>
      <c r="BG430" s="80">
        <f>IF($U$430="zákl. přenesená",$N$430,0)</f>
        <v>0</v>
      </c>
      <c r="BH430" s="80">
        <f>IF($U$430="sníž. přenesená",$N$430,0)</f>
        <v>0</v>
      </c>
      <c r="BI430" s="80">
        <f>IF($U$430="nulová",$N$430,0)</f>
        <v>0</v>
      </c>
      <c r="BJ430" s="6" t="s">
        <v>191</v>
      </c>
      <c r="BK430" s="80">
        <f>ROUND($L$430*$K$430,2)</f>
        <v>0</v>
      </c>
      <c r="BL430" s="6" t="s">
        <v>218</v>
      </c>
    </row>
    <row r="431" spans="2:51" s="6" customFormat="1" ht="15.75" customHeight="1">
      <c r="B431" s="131"/>
      <c r="E431" s="132"/>
      <c r="F431" s="208" t="s">
        <v>473</v>
      </c>
      <c r="G431" s="209"/>
      <c r="H431" s="209"/>
      <c r="I431" s="209"/>
      <c r="K431" s="132"/>
      <c r="N431" s="132"/>
      <c r="R431" s="133"/>
      <c r="T431" s="134"/>
      <c r="AA431" s="135"/>
      <c r="AT431" s="132" t="s">
        <v>220</v>
      </c>
      <c r="AU431" s="132" t="s">
        <v>191</v>
      </c>
      <c r="AV431" s="136" t="s">
        <v>78</v>
      </c>
      <c r="AW431" s="136" t="s">
        <v>165</v>
      </c>
      <c r="AX431" s="136" t="s">
        <v>135</v>
      </c>
      <c r="AY431" s="132" t="s">
        <v>213</v>
      </c>
    </row>
    <row r="432" spans="2:51" s="6" customFormat="1" ht="15.75" customHeight="1">
      <c r="B432" s="137"/>
      <c r="E432" s="138"/>
      <c r="F432" s="203" t="s">
        <v>474</v>
      </c>
      <c r="G432" s="204"/>
      <c r="H432" s="204"/>
      <c r="I432" s="204"/>
      <c r="K432" s="139">
        <v>89.9</v>
      </c>
      <c r="N432" s="138"/>
      <c r="R432" s="140"/>
      <c r="T432" s="141"/>
      <c r="AA432" s="142"/>
      <c r="AT432" s="138" t="s">
        <v>220</v>
      </c>
      <c r="AU432" s="138" t="s">
        <v>191</v>
      </c>
      <c r="AV432" s="143" t="s">
        <v>191</v>
      </c>
      <c r="AW432" s="143" t="s">
        <v>165</v>
      </c>
      <c r="AX432" s="143" t="s">
        <v>135</v>
      </c>
      <c r="AY432" s="138" t="s">
        <v>213</v>
      </c>
    </row>
    <row r="433" spans="2:51" s="6" customFormat="1" ht="15.75" customHeight="1">
      <c r="B433" s="144"/>
      <c r="E433" s="145"/>
      <c r="F433" s="205" t="s">
        <v>222</v>
      </c>
      <c r="G433" s="206"/>
      <c r="H433" s="206"/>
      <c r="I433" s="206"/>
      <c r="K433" s="146">
        <v>89.9</v>
      </c>
      <c r="N433" s="145"/>
      <c r="R433" s="147"/>
      <c r="T433" s="148"/>
      <c r="AA433" s="149"/>
      <c r="AT433" s="145" t="s">
        <v>220</v>
      </c>
      <c r="AU433" s="145" t="s">
        <v>191</v>
      </c>
      <c r="AV433" s="150" t="s">
        <v>218</v>
      </c>
      <c r="AW433" s="150" t="s">
        <v>165</v>
      </c>
      <c r="AX433" s="150" t="s">
        <v>78</v>
      </c>
      <c r="AY433" s="145" t="s">
        <v>213</v>
      </c>
    </row>
    <row r="434" spans="2:64" s="6" customFormat="1" ht="27" customHeight="1">
      <c r="B434" s="22"/>
      <c r="C434" s="123" t="s">
        <v>478</v>
      </c>
      <c r="D434" s="123" t="s">
        <v>214</v>
      </c>
      <c r="E434" s="124" t="s">
        <v>479</v>
      </c>
      <c r="F434" s="210" t="s">
        <v>480</v>
      </c>
      <c r="G434" s="211"/>
      <c r="H434" s="211"/>
      <c r="I434" s="211"/>
      <c r="J434" s="125" t="s">
        <v>282</v>
      </c>
      <c r="K434" s="126">
        <v>89.9</v>
      </c>
      <c r="L434" s="212">
        <v>0</v>
      </c>
      <c r="M434" s="211"/>
      <c r="N434" s="213">
        <f>ROUND($L$434*$K$434,2)</f>
        <v>0</v>
      </c>
      <c r="O434" s="211"/>
      <c r="P434" s="211"/>
      <c r="Q434" s="211"/>
      <c r="R434" s="23"/>
      <c r="T434" s="127"/>
      <c r="U434" s="128" t="s">
        <v>102</v>
      </c>
      <c r="V434" s="129">
        <v>0.1</v>
      </c>
      <c r="W434" s="129">
        <f>$V$434*$K$434</f>
        <v>8.99</v>
      </c>
      <c r="X434" s="129">
        <v>0.0079</v>
      </c>
      <c r="Y434" s="129">
        <f>$X$434*$K$434</f>
        <v>0.7102100000000001</v>
      </c>
      <c r="Z434" s="129">
        <v>0</v>
      </c>
      <c r="AA434" s="130">
        <f>$Z$434*$K$434</f>
        <v>0</v>
      </c>
      <c r="AR434" s="6" t="s">
        <v>218</v>
      </c>
      <c r="AT434" s="6" t="s">
        <v>214</v>
      </c>
      <c r="AU434" s="6" t="s">
        <v>191</v>
      </c>
      <c r="AY434" s="6" t="s">
        <v>213</v>
      </c>
      <c r="BE434" s="80">
        <f>IF($U$434="základní",$N$434,0)</f>
        <v>0</v>
      </c>
      <c r="BF434" s="80">
        <f>IF($U$434="snížená",$N$434,0)</f>
        <v>0</v>
      </c>
      <c r="BG434" s="80">
        <f>IF($U$434="zákl. přenesená",$N$434,0)</f>
        <v>0</v>
      </c>
      <c r="BH434" s="80">
        <f>IF($U$434="sníž. přenesená",$N$434,0)</f>
        <v>0</v>
      </c>
      <c r="BI434" s="80">
        <f>IF($U$434="nulová",$N$434,0)</f>
        <v>0</v>
      </c>
      <c r="BJ434" s="6" t="s">
        <v>191</v>
      </c>
      <c r="BK434" s="80">
        <f>ROUND($L$434*$K$434,2)</f>
        <v>0</v>
      </c>
      <c r="BL434" s="6" t="s">
        <v>218</v>
      </c>
    </row>
    <row r="435" spans="2:51" s="6" customFormat="1" ht="15.75" customHeight="1">
      <c r="B435" s="131"/>
      <c r="E435" s="132"/>
      <c r="F435" s="208" t="s">
        <v>473</v>
      </c>
      <c r="G435" s="209"/>
      <c r="H435" s="209"/>
      <c r="I435" s="209"/>
      <c r="K435" s="132"/>
      <c r="N435" s="132"/>
      <c r="R435" s="133"/>
      <c r="T435" s="134"/>
      <c r="AA435" s="135"/>
      <c r="AT435" s="132" t="s">
        <v>220</v>
      </c>
      <c r="AU435" s="132" t="s">
        <v>191</v>
      </c>
      <c r="AV435" s="136" t="s">
        <v>78</v>
      </c>
      <c r="AW435" s="136" t="s">
        <v>165</v>
      </c>
      <c r="AX435" s="136" t="s">
        <v>135</v>
      </c>
      <c r="AY435" s="132" t="s">
        <v>213</v>
      </c>
    </row>
    <row r="436" spans="2:51" s="6" customFormat="1" ht="15.75" customHeight="1">
      <c r="B436" s="137"/>
      <c r="E436" s="138"/>
      <c r="F436" s="203" t="s">
        <v>474</v>
      </c>
      <c r="G436" s="204"/>
      <c r="H436" s="204"/>
      <c r="I436" s="204"/>
      <c r="K436" s="139">
        <v>89.9</v>
      </c>
      <c r="N436" s="138"/>
      <c r="R436" s="140"/>
      <c r="T436" s="141"/>
      <c r="AA436" s="142"/>
      <c r="AT436" s="138" t="s">
        <v>220</v>
      </c>
      <c r="AU436" s="138" t="s">
        <v>191</v>
      </c>
      <c r="AV436" s="143" t="s">
        <v>191</v>
      </c>
      <c r="AW436" s="143" t="s">
        <v>165</v>
      </c>
      <c r="AX436" s="143" t="s">
        <v>135</v>
      </c>
      <c r="AY436" s="138" t="s">
        <v>213</v>
      </c>
    </row>
    <row r="437" spans="2:51" s="6" customFormat="1" ht="15.75" customHeight="1">
      <c r="B437" s="144"/>
      <c r="E437" s="145"/>
      <c r="F437" s="205" t="s">
        <v>222</v>
      </c>
      <c r="G437" s="206"/>
      <c r="H437" s="206"/>
      <c r="I437" s="206"/>
      <c r="K437" s="146">
        <v>89.9</v>
      </c>
      <c r="N437" s="145"/>
      <c r="R437" s="147"/>
      <c r="T437" s="148"/>
      <c r="AA437" s="149"/>
      <c r="AT437" s="145" t="s">
        <v>220</v>
      </c>
      <c r="AU437" s="145" t="s">
        <v>191</v>
      </c>
      <c r="AV437" s="150" t="s">
        <v>218</v>
      </c>
      <c r="AW437" s="150" t="s">
        <v>165</v>
      </c>
      <c r="AX437" s="150" t="s">
        <v>78</v>
      </c>
      <c r="AY437" s="145" t="s">
        <v>213</v>
      </c>
    </row>
    <row r="438" spans="2:64" s="6" customFormat="1" ht="27" customHeight="1">
      <c r="B438" s="22"/>
      <c r="C438" s="123" t="s">
        <v>481</v>
      </c>
      <c r="D438" s="123" t="s">
        <v>214</v>
      </c>
      <c r="E438" s="124" t="s">
        <v>482</v>
      </c>
      <c r="F438" s="210" t="s">
        <v>483</v>
      </c>
      <c r="G438" s="211"/>
      <c r="H438" s="211"/>
      <c r="I438" s="211"/>
      <c r="J438" s="125" t="s">
        <v>282</v>
      </c>
      <c r="K438" s="126">
        <v>48.86</v>
      </c>
      <c r="L438" s="212">
        <v>0</v>
      </c>
      <c r="M438" s="211"/>
      <c r="N438" s="213">
        <f>ROUND($L$438*$K$438,2)</f>
        <v>0</v>
      </c>
      <c r="O438" s="211"/>
      <c r="P438" s="211"/>
      <c r="Q438" s="211"/>
      <c r="R438" s="23"/>
      <c r="T438" s="127"/>
      <c r="U438" s="128" t="s">
        <v>102</v>
      </c>
      <c r="V438" s="129">
        <v>0.36</v>
      </c>
      <c r="W438" s="129">
        <f>$V$438*$K$438</f>
        <v>17.5896</v>
      </c>
      <c r="X438" s="129">
        <v>0.00489</v>
      </c>
      <c r="Y438" s="129">
        <f>$X$438*$K$438</f>
        <v>0.2389254</v>
      </c>
      <c r="Z438" s="129">
        <v>0</v>
      </c>
      <c r="AA438" s="130">
        <f>$Z$438*$K$438</f>
        <v>0</v>
      </c>
      <c r="AR438" s="6" t="s">
        <v>218</v>
      </c>
      <c r="AT438" s="6" t="s">
        <v>214</v>
      </c>
      <c r="AU438" s="6" t="s">
        <v>191</v>
      </c>
      <c r="AY438" s="6" t="s">
        <v>213</v>
      </c>
      <c r="BE438" s="80">
        <f>IF($U$438="základní",$N$438,0)</f>
        <v>0</v>
      </c>
      <c r="BF438" s="80">
        <f>IF($U$438="snížená",$N$438,0)</f>
        <v>0</v>
      </c>
      <c r="BG438" s="80">
        <f>IF($U$438="zákl. přenesená",$N$438,0)</f>
        <v>0</v>
      </c>
      <c r="BH438" s="80">
        <f>IF($U$438="sníž. přenesená",$N$438,0)</f>
        <v>0</v>
      </c>
      <c r="BI438" s="80">
        <f>IF($U$438="nulová",$N$438,0)</f>
        <v>0</v>
      </c>
      <c r="BJ438" s="6" t="s">
        <v>191</v>
      </c>
      <c r="BK438" s="80">
        <f>ROUND($L$438*$K$438,2)</f>
        <v>0</v>
      </c>
      <c r="BL438" s="6" t="s">
        <v>218</v>
      </c>
    </row>
    <row r="439" spans="2:51" s="6" customFormat="1" ht="15.75" customHeight="1">
      <c r="B439" s="131"/>
      <c r="E439" s="132"/>
      <c r="F439" s="208" t="s">
        <v>414</v>
      </c>
      <c r="G439" s="209"/>
      <c r="H439" s="209"/>
      <c r="I439" s="209"/>
      <c r="K439" s="132"/>
      <c r="N439" s="132"/>
      <c r="R439" s="133"/>
      <c r="T439" s="134"/>
      <c r="AA439" s="135"/>
      <c r="AT439" s="132" t="s">
        <v>220</v>
      </c>
      <c r="AU439" s="132" t="s">
        <v>191</v>
      </c>
      <c r="AV439" s="136" t="s">
        <v>78</v>
      </c>
      <c r="AW439" s="136" t="s">
        <v>165</v>
      </c>
      <c r="AX439" s="136" t="s">
        <v>135</v>
      </c>
      <c r="AY439" s="132" t="s">
        <v>213</v>
      </c>
    </row>
    <row r="440" spans="2:51" s="6" customFormat="1" ht="15.75" customHeight="1">
      <c r="B440" s="137"/>
      <c r="E440" s="138"/>
      <c r="F440" s="203" t="s">
        <v>484</v>
      </c>
      <c r="G440" s="204"/>
      <c r="H440" s="204"/>
      <c r="I440" s="204"/>
      <c r="K440" s="139">
        <v>22.09</v>
      </c>
      <c r="N440" s="138"/>
      <c r="R440" s="140"/>
      <c r="T440" s="141"/>
      <c r="AA440" s="142"/>
      <c r="AT440" s="138" t="s">
        <v>220</v>
      </c>
      <c r="AU440" s="138" t="s">
        <v>191</v>
      </c>
      <c r="AV440" s="143" t="s">
        <v>191</v>
      </c>
      <c r="AW440" s="143" t="s">
        <v>165</v>
      </c>
      <c r="AX440" s="143" t="s">
        <v>135</v>
      </c>
      <c r="AY440" s="138" t="s">
        <v>213</v>
      </c>
    </row>
    <row r="441" spans="2:51" s="6" customFormat="1" ht="15.75" customHeight="1">
      <c r="B441" s="131"/>
      <c r="E441" s="132"/>
      <c r="F441" s="208" t="s">
        <v>416</v>
      </c>
      <c r="G441" s="209"/>
      <c r="H441" s="209"/>
      <c r="I441" s="209"/>
      <c r="K441" s="132"/>
      <c r="N441" s="132"/>
      <c r="R441" s="133"/>
      <c r="T441" s="134"/>
      <c r="AA441" s="135"/>
      <c r="AT441" s="132" t="s">
        <v>220</v>
      </c>
      <c r="AU441" s="132" t="s">
        <v>191</v>
      </c>
      <c r="AV441" s="136" t="s">
        <v>78</v>
      </c>
      <c r="AW441" s="136" t="s">
        <v>165</v>
      </c>
      <c r="AX441" s="136" t="s">
        <v>135</v>
      </c>
      <c r="AY441" s="132" t="s">
        <v>213</v>
      </c>
    </row>
    <row r="442" spans="2:51" s="6" customFormat="1" ht="15.75" customHeight="1">
      <c r="B442" s="137"/>
      <c r="E442" s="138"/>
      <c r="F442" s="203" t="s">
        <v>484</v>
      </c>
      <c r="G442" s="204"/>
      <c r="H442" s="204"/>
      <c r="I442" s="204"/>
      <c r="K442" s="139">
        <v>22.09</v>
      </c>
      <c r="N442" s="138"/>
      <c r="R442" s="140"/>
      <c r="T442" s="141"/>
      <c r="AA442" s="142"/>
      <c r="AT442" s="138" t="s">
        <v>220</v>
      </c>
      <c r="AU442" s="138" t="s">
        <v>191</v>
      </c>
      <c r="AV442" s="143" t="s">
        <v>191</v>
      </c>
      <c r="AW442" s="143" t="s">
        <v>165</v>
      </c>
      <c r="AX442" s="143" t="s">
        <v>135</v>
      </c>
      <c r="AY442" s="138" t="s">
        <v>213</v>
      </c>
    </row>
    <row r="443" spans="2:51" s="6" customFormat="1" ht="15.75" customHeight="1">
      <c r="B443" s="131"/>
      <c r="E443" s="132"/>
      <c r="F443" s="208" t="s">
        <v>485</v>
      </c>
      <c r="G443" s="209"/>
      <c r="H443" s="209"/>
      <c r="I443" s="209"/>
      <c r="K443" s="132"/>
      <c r="N443" s="132"/>
      <c r="R443" s="133"/>
      <c r="T443" s="134"/>
      <c r="AA443" s="135"/>
      <c r="AT443" s="132" t="s">
        <v>220</v>
      </c>
      <c r="AU443" s="132" t="s">
        <v>191</v>
      </c>
      <c r="AV443" s="136" t="s">
        <v>78</v>
      </c>
      <c r="AW443" s="136" t="s">
        <v>165</v>
      </c>
      <c r="AX443" s="136" t="s">
        <v>135</v>
      </c>
      <c r="AY443" s="132" t="s">
        <v>213</v>
      </c>
    </row>
    <row r="444" spans="2:51" s="6" customFormat="1" ht="15.75" customHeight="1">
      <c r="B444" s="137"/>
      <c r="E444" s="138"/>
      <c r="F444" s="203" t="s">
        <v>486</v>
      </c>
      <c r="G444" s="204"/>
      <c r="H444" s="204"/>
      <c r="I444" s="204"/>
      <c r="K444" s="139">
        <v>3.12</v>
      </c>
      <c r="N444" s="138"/>
      <c r="R444" s="140"/>
      <c r="T444" s="141"/>
      <c r="AA444" s="142"/>
      <c r="AT444" s="138" t="s">
        <v>220</v>
      </c>
      <c r="AU444" s="138" t="s">
        <v>191</v>
      </c>
      <c r="AV444" s="143" t="s">
        <v>191</v>
      </c>
      <c r="AW444" s="143" t="s">
        <v>165</v>
      </c>
      <c r="AX444" s="143" t="s">
        <v>135</v>
      </c>
      <c r="AY444" s="138" t="s">
        <v>213</v>
      </c>
    </row>
    <row r="445" spans="2:51" s="6" customFormat="1" ht="15.75" customHeight="1">
      <c r="B445" s="137"/>
      <c r="E445" s="138"/>
      <c r="F445" s="203" t="s">
        <v>487</v>
      </c>
      <c r="G445" s="204"/>
      <c r="H445" s="204"/>
      <c r="I445" s="204"/>
      <c r="K445" s="139">
        <v>1.56</v>
      </c>
      <c r="N445" s="138"/>
      <c r="R445" s="140"/>
      <c r="T445" s="141"/>
      <c r="AA445" s="142"/>
      <c r="AT445" s="138" t="s">
        <v>220</v>
      </c>
      <c r="AU445" s="138" t="s">
        <v>191</v>
      </c>
      <c r="AV445" s="143" t="s">
        <v>191</v>
      </c>
      <c r="AW445" s="143" t="s">
        <v>165</v>
      </c>
      <c r="AX445" s="143" t="s">
        <v>135</v>
      </c>
      <c r="AY445" s="138" t="s">
        <v>213</v>
      </c>
    </row>
    <row r="446" spans="2:51" s="6" customFormat="1" ht="15.75" customHeight="1">
      <c r="B446" s="144"/>
      <c r="E446" s="145"/>
      <c r="F446" s="205" t="s">
        <v>222</v>
      </c>
      <c r="G446" s="206"/>
      <c r="H446" s="206"/>
      <c r="I446" s="206"/>
      <c r="K446" s="146">
        <v>48.86</v>
      </c>
      <c r="N446" s="145"/>
      <c r="R446" s="147"/>
      <c r="T446" s="148"/>
      <c r="AA446" s="149"/>
      <c r="AT446" s="145" t="s">
        <v>220</v>
      </c>
      <c r="AU446" s="145" t="s">
        <v>191</v>
      </c>
      <c r="AV446" s="150" t="s">
        <v>218</v>
      </c>
      <c r="AW446" s="150" t="s">
        <v>165</v>
      </c>
      <c r="AX446" s="150" t="s">
        <v>78</v>
      </c>
      <c r="AY446" s="145" t="s">
        <v>213</v>
      </c>
    </row>
    <row r="447" spans="2:64" s="6" customFormat="1" ht="27" customHeight="1">
      <c r="B447" s="22"/>
      <c r="C447" s="123" t="s">
        <v>488</v>
      </c>
      <c r="D447" s="123" t="s">
        <v>214</v>
      </c>
      <c r="E447" s="124" t="s">
        <v>489</v>
      </c>
      <c r="F447" s="210" t="s">
        <v>490</v>
      </c>
      <c r="G447" s="211"/>
      <c r="H447" s="211"/>
      <c r="I447" s="211"/>
      <c r="J447" s="125" t="s">
        <v>282</v>
      </c>
      <c r="K447" s="126">
        <v>363.175</v>
      </c>
      <c r="L447" s="212">
        <v>0</v>
      </c>
      <c r="M447" s="211"/>
      <c r="N447" s="213">
        <f>ROUND($L$447*$K$447,2)</f>
        <v>0</v>
      </c>
      <c r="O447" s="211"/>
      <c r="P447" s="211"/>
      <c r="Q447" s="211"/>
      <c r="R447" s="23"/>
      <c r="T447" s="127"/>
      <c r="U447" s="128" t="s">
        <v>102</v>
      </c>
      <c r="V447" s="129">
        <v>0.272</v>
      </c>
      <c r="W447" s="129">
        <f>$V$447*$K$447</f>
        <v>98.7836</v>
      </c>
      <c r="X447" s="129">
        <v>0.003</v>
      </c>
      <c r="Y447" s="129">
        <f>$X$447*$K$447</f>
        <v>1.089525</v>
      </c>
      <c r="Z447" s="129">
        <v>0</v>
      </c>
      <c r="AA447" s="130">
        <f>$Z$447*$K$447</f>
        <v>0</v>
      </c>
      <c r="AR447" s="6" t="s">
        <v>218</v>
      </c>
      <c r="AT447" s="6" t="s">
        <v>214</v>
      </c>
      <c r="AU447" s="6" t="s">
        <v>191</v>
      </c>
      <c r="AY447" s="6" t="s">
        <v>213</v>
      </c>
      <c r="BE447" s="80">
        <f>IF($U$447="základní",$N$447,0)</f>
        <v>0</v>
      </c>
      <c r="BF447" s="80">
        <f>IF($U$447="snížená",$N$447,0)</f>
        <v>0</v>
      </c>
      <c r="BG447" s="80">
        <f>IF($U$447="zákl. přenesená",$N$447,0)</f>
        <v>0</v>
      </c>
      <c r="BH447" s="80">
        <f>IF($U$447="sníž. přenesená",$N$447,0)</f>
        <v>0</v>
      </c>
      <c r="BI447" s="80">
        <f>IF($U$447="nulová",$N$447,0)</f>
        <v>0</v>
      </c>
      <c r="BJ447" s="6" t="s">
        <v>191</v>
      </c>
      <c r="BK447" s="80">
        <f>ROUND($L$447*$K$447,2)</f>
        <v>0</v>
      </c>
      <c r="BL447" s="6" t="s">
        <v>218</v>
      </c>
    </row>
    <row r="448" spans="2:51" s="6" customFormat="1" ht="15.75" customHeight="1">
      <c r="B448" s="131"/>
      <c r="E448" s="132"/>
      <c r="F448" s="208" t="s">
        <v>491</v>
      </c>
      <c r="G448" s="209"/>
      <c r="H448" s="209"/>
      <c r="I448" s="209"/>
      <c r="K448" s="132"/>
      <c r="N448" s="132"/>
      <c r="R448" s="133"/>
      <c r="T448" s="134"/>
      <c r="AA448" s="135"/>
      <c r="AT448" s="132" t="s">
        <v>220</v>
      </c>
      <c r="AU448" s="132" t="s">
        <v>191</v>
      </c>
      <c r="AV448" s="136" t="s">
        <v>78</v>
      </c>
      <c r="AW448" s="136" t="s">
        <v>165</v>
      </c>
      <c r="AX448" s="136" t="s">
        <v>135</v>
      </c>
      <c r="AY448" s="132" t="s">
        <v>213</v>
      </c>
    </row>
    <row r="449" spans="2:51" s="6" customFormat="1" ht="27" customHeight="1">
      <c r="B449" s="137"/>
      <c r="E449" s="138"/>
      <c r="F449" s="203" t="s">
        <v>492</v>
      </c>
      <c r="G449" s="204"/>
      <c r="H449" s="204"/>
      <c r="I449" s="204"/>
      <c r="K449" s="139">
        <v>285.168</v>
      </c>
      <c r="N449" s="138"/>
      <c r="R449" s="140"/>
      <c r="T449" s="141"/>
      <c r="AA449" s="142"/>
      <c r="AT449" s="138" t="s">
        <v>220</v>
      </c>
      <c r="AU449" s="138" t="s">
        <v>191</v>
      </c>
      <c r="AV449" s="143" t="s">
        <v>191</v>
      </c>
      <c r="AW449" s="143" t="s">
        <v>165</v>
      </c>
      <c r="AX449" s="143" t="s">
        <v>135</v>
      </c>
      <c r="AY449" s="138" t="s">
        <v>213</v>
      </c>
    </row>
    <row r="450" spans="2:51" s="6" customFormat="1" ht="15.75" customHeight="1">
      <c r="B450" s="131"/>
      <c r="E450" s="132"/>
      <c r="F450" s="208" t="s">
        <v>493</v>
      </c>
      <c r="G450" s="209"/>
      <c r="H450" s="209"/>
      <c r="I450" s="209"/>
      <c r="K450" s="132"/>
      <c r="N450" s="132"/>
      <c r="R450" s="133"/>
      <c r="T450" s="134"/>
      <c r="AA450" s="135"/>
      <c r="AT450" s="132" t="s">
        <v>220</v>
      </c>
      <c r="AU450" s="132" t="s">
        <v>191</v>
      </c>
      <c r="AV450" s="136" t="s">
        <v>78</v>
      </c>
      <c r="AW450" s="136" t="s">
        <v>165</v>
      </c>
      <c r="AX450" s="136" t="s">
        <v>135</v>
      </c>
      <c r="AY450" s="132" t="s">
        <v>213</v>
      </c>
    </row>
    <row r="451" spans="2:51" s="6" customFormat="1" ht="15.75" customHeight="1">
      <c r="B451" s="131"/>
      <c r="E451" s="132"/>
      <c r="F451" s="208" t="s">
        <v>494</v>
      </c>
      <c r="G451" s="209"/>
      <c r="H451" s="209"/>
      <c r="I451" s="209"/>
      <c r="K451" s="132"/>
      <c r="N451" s="132"/>
      <c r="R451" s="133"/>
      <c r="T451" s="134"/>
      <c r="AA451" s="135"/>
      <c r="AT451" s="132" t="s">
        <v>220</v>
      </c>
      <c r="AU451" s="132" t="s">
        <v>191</v>
      </c>
      <c r="AV451" s="136" t="s">
        <v>78</v>
      </c>
      <c r="AW451" s="136" t="s">
        <v>165</v>
      </c>
      <c r="AX451" s="136" t="s">
        <v>135</v>
      </c>
      <c r="AY451" s="132" t="s">
        <v>213</v>
      </c>
    </row>
    <row r="452" spans="2:51" s="6" customFormat="1" ht="15.75" customHeight="1">
      <c r="B452" s="137"/>
      <c r="E452" s="138"/>
      <c r="F452" s="203" t="s">
        <v>495</v>
      </c>
      <c r="G452" s="204"/>
      <c r="H452" s="204"/>
      <c r="I452" s="204"/>
      <c r="K452" s="139">
        <v>-29.8</v>
      </c>
      <c r="N452" s="138"/>
      <c r="R452" s="140"/>
      <c r="T452" s="141"/>
      <c r="AA452" s="142"/>
      <c r="AT452" s="138" t="s">
        <v>220</v>
      </c>
      <c r="AU452" s="138" t="s">
        <v>191</v>
      </c>
      <c r="AV452" s="143" t="s">
        <v>191</v>
      </c>
      <c r="AW452" s="143" t="s">
        <v>165</v>
      </c>
      <c r="AX452" s="143" t="s">
        <v>135</v>
      </c>
      <c r="AY452" s="138" t="s">
        <v>213</v>
      </c>
    </row>
    <row r="453" spans="2:51" s="6" customFormat="1" ht="15.75" customHeight="1">
      <c r="B453" s="131"/>
      <c r="E453" s="132"/>
      <c r="F453" s="208" t="s">
        <v>496</v>
      </c>
      <c r="G453" s="209"/>
      <c r="H453" s="209"/>
      <c r="I453" s="209"/>
      <c r="K453" s="132"/>
      <c r="N453" s="132"/>
      <c r="R453" s="133"/>
      <c r="T453" s="134"/>
      <c r="AA453" s="135"/>
      <c r="AT453" s="132" t="s">
        <v>220</v>
      </c>
      <c r="AU453" s="132" t="s">
        <v>191</v>
      </c>
      <c r="AV453" s="136" t="s">
        <v>78</v>
      </c>
      <c r="AW453" s="136" t="s">
        <v>165</v>
      </c>
      <c r="AX453" s="136" t="s">
        <v>135</v>
      </c>
      <c r="AY453" s="132" t="s">
        <v>213</v>
      </c>
    </row>
    <row r="454" spans="2:51" s="6" customFormat="1" ht="15.75" customHeight="1">
      <c r="B454" s="137"/>
      <c r="E454" s="138"/>
      <c r="F454" s="203" t="s">
        <v>497</v>
      </c>
      <c r="G454" s="204"/>
      <c r="H454" s="204"/>
      <c r="I454" s="204"/>
      <c r="K454" s="139">
        <v>-8.4</v>
      </c>
      <c r="N454" s="138"/>
      <c r="R454" s="140"/>
      <c r="T454" s="141"/>
      <c r="AA454" s="142"/>
      <c r="AT454" s="138" t="s">
        <v>220</v>
      </c>
      <c r="AU454" s="138" t="s">
        <v>191</v>
      </c>
      <c r="AV454" s="143" t="s">
        <v>191</v>
      </c>
      <c r="AW454" s="143" t="s">
        <v>165</v>
      </c>
      <c r="AX454" s="143" t="s">
        <v>135</v>
      </c>
      <c r="AY454" s="138" t="s">
        <v>213</v>
      </c>
    </row>
    <row r="455" spans="2:51" s="6" customFormat="1" ht="15.75" customHeight="1">
      <c r="B455" s="131"/>
      <c r="E455" s="132"/>
      <c r="F455" s="208" t="s">
        <v>498</v>
      </c>
      <c r="G455" s="209"/>
      <c r="H455" s="209"/>
      <c r="I455" s="209"/>
      <c r="K455" s="132"/>
      <c r="N455" s="132"/>
      <c r="R455" s="133"/>
      <c r="T455" s="134"/>
      <c r="AA455" s="135"/>
      <c r="AT455" s="132" t="s">
        <v>220</v>
      </c>
      <c r="AU455" s="132" t="s">
        <v>191</v>
      </c>
      <c r="AV455" s="136" t="s">
        <v>78</v>
      </c>
      <c r="AW455" s="136" t="s">
        <v>165</v>
      </c>
      <c r="AX455" s="136" t="s">
        <v>135</v>
      </c>
      <c r="AY455" s="132" t="s">
        <v>213</v>
      </c>
    </row>
    <row r="456" spans="2:51" s="6" customFormat="1" ht="15.75" customHeight="1">
      <c r="B456" s="137"/>
      <c r="E456" s="138"/>
      <c r="F456" s="203" t="s">
        <v>499</v>
      </c>
      <c r="G456" s="204"/>
      <c r="H456" s="204"/>
      <c r="I456" s="204"/>
      <c r="K456" s="139">
        <v>-4.821</v>
      </c>
      <c r="N456" s="138"/>
      <c r="R456" s="140"/>
      <c r="T456" s="141"/>
      <c r="AA456" s="142"/>
      <c r="AT456" s="138" t="s">
        <v>220</v>
      </c>
      <c r="AU456" s="138" t="s">
        <v>191</v>
      </c>
      <c r="AV456" s="143" t="s">
        <v>191</v>
      </c>
      <c r="AW456" s="143" t="s">
        <v>165</v>
      </c>
      <c r="AX456" s="143" t="s">
        <v>135</v>
      </c>
      <c r="AY456" s="138" t="s">
        <v>213</v>
      </c>
    </row>
    <row r="457" spans="2:51" s="6" customFormat="1" ht="15.75" customHeight="1">
      <c r="B457" s="131"/>
      <c r="E457" s="132"/>
      <c r="F457" s="208" t="s">
        <v>500</v>
      </c>
      <c r="G457" s="209"/>
      <c r="H457" s="209"/>
      <c r="I457" s="209"/>
      <c r="K457" s="132"/>
      <c r="N457" s="132"/>
      <c r="R457" s="133"/>
      <c r="T457" s="134"/>
      <c r="AA457" s="135"/>
      <c r="AT457" s="132" t="s">
        <v>220</v>
      </c>
      <c r="AU457" s="132" t="s">
        <v>191</v>
      </c>
      <c r="AV457" s="136" t="s">
        <v>78</v>
      </c>
      <c r="AW457" s="136" t="s">
        <v>165</v>
      </c>
      <c r="AX457" s="136" t="s">
        <v>135</v>
      </c>
      <c r="AY457" s="132" t="s">
        <v>213</v>
      </c>
    </row>
    <row r="458" spans="2:51" s="6" customFormat="1" ht="15.75" customHeight="1">
      <c r="B458" s="137"/>
      <c r="E458" s="138"/>
      <c r="F458" s="203" t="s">
        <v>501</v>
      </c>
      <c r="G458" s="204"/>
      <c r="H458" s="204"/>
      <c r="I458" s="204"/>
      <c r="K458" s="139">
        <v>-6.61</v>
      </c>
      <c r="N458" s="138"/>
      <c r="R458" s="140"/>
      <c r="T458" s="141"/>
      <c r="AA458" s="142"/>
      <c r="AT458" s="138" t="s">
        <v>220</v>
      </c>
      <c r="AU458" s="138" t="s">
        <v>191</v>
      </c>
      <c r="AV458" s="143" t="s">
        <v>191</v>
      </c>
      <c r="AW458" s="143" t="s">
        <v>165</v>
      </c>
      <c r="AX458" s="143" t="s">
        <v>135</v>
      </c>
      <c r="AY458" s="138" t="s">
        <v>213</v>
      </c>
    </row>
    <row r="459" spans="2:51" s="6" customFormat="1" ht="15.75" customHeight="1">
      <c r="B459" s="131"/>
      <c r="E459" s="132"/>
      <c r="F459" s="208" t="s">
        <v>502</v>
      </c>
      <c r="G459" s="209"/>
      <c r="H459" s="209"/>
      <c r="I459" s="209"/>
      <c r="K459" s="132"/>
      <c r="N459" s="132"/>
      <c r="R459" s="133"/>
      <c r="T459" s="134"/>
      <c r="AA459" s="135"/>
      <c r="AT459" s="132" t="s">
        <v>220</v>
      </c>
      <c r="AU459" s="132" t="s">
        <v>191</v>
      </c>
      <c r="AV459" s="136" t="s">
        <v>78</v>
      </c>
      <c r="AW459" s="136" t="s">
        <v>165</v>
      </c>
      <c r="AX459" s="136" t="s">
        <v>135</v>
      </c>
      <c r="AY459" s="132" t="s">
        <v>213</v>
      </c>
    </row>
    <row r="460" spans="2:51" s="6" customFormat="1" ht="15.75" customHeight="1">
      <c r="B460" s="137"/>
      <c r="E460" s="138"/>
      <c r="F460" s="203" t="s">
        <v>503</v>
      </c>
      <c r="G460" s="204"/>
      <c r="H460" s="204"/>
      <c r="I460" s="204"/>
      <c r="K460" s="139">
        <v>-18</v>
      </c>
      <c r="N460" s="138"/>
      <c r="R460" s="140"/>
      <c r="T460" s="141"/>
      <c r="AA460" s="142"/>
      <c r="AT460" s="138" t="s">
        <v>220</v>
      </c>
      <c r="AU460" s="138" t="s">
        <v>191</v>
      </c>
      <c r="AV460" s="143" t="s">
        <v>191</v>
      </c>
      <c r="AW460" s="143" t="s">
        <v>165</v>
      </c>
      <c r="AX460" s="143" t="s">
        <v>135</v>
      </c>
      <c r="AY460" s="138" t="s">
        <v>213</v>
      </c>
    </row>
    <row r="461" spans="2:51" s="6" customFormat="1" ht="15.75" customHeight="1">
      <c r="B461" s="131"/>
      <c r="E461" s="132"/>
      <c r="F461" s="208" t="s">
        <v>504</v>
      </c>
      <c r="G461" s="209"/>
      <c r="H461" s="209"/>
      <c r="I461" s="209"/>
      <c r="K461" s="132"/>
      <c r="N461" s="132"/>
      <c r="R461" s="133"/>
      <c r="T461" s="134"/>
      <c r="AA461" s="135"/>
      <c r="AT461" s="132" t="s">
        <v>220</v>
      </c>
      <c r="AU461" s="132" t="s">
        <v>191</v>
      </c>
      <c r="AV461" s="136" t="s">
        <v>78</v>
      </c>
      <c r="AW461" s="136" t="s">
        <v>165</v>
      </c>
      <c r="AX461" s="136" t="s">
        <v>135</v>
      </c>
      <c r="AY461" s="132" t="s">
        <v>213</v>
      </c>
    </row>
    <row r="462" spans="2:51" s="6" customFormat="1" ht="15.75" customHeight="1">
      <c r="B462" s="137"/>
      <c r="E462" s="138"/>
      <c r="F462" s="203" t="s">
        <v>505</v>
      </c>
      <c r="G462" s="204"/>
      <c r="H462" s="204"/>
      <c r="I462" s="204"/>
      <c r="K462" s="139">
        <v>59.643</v>
      </c>
      <c r="N462" s="138"/>
      <c r="R462" s="140"/>
      <c r="T462" s="141"/>
      <c r="AA462" s="142"/>
      <c r="AT462" s="138" t="s">
        <v>220</v>
      </c>
      <c r="AU462" s="138" t="s">
        <v>191</v>
      </c>
      <c r="AV462" s="143" t="s">
        <v>191</v>
      </c>
      <c r="AW462" s="143" t="s">
        <v>165</v>
      </c>
      <c r="AX462" s="143" t="s">
        <v>135</v>
      </c>
      <c r="AY462" s="138" t="s">
        <v>213</v>
      </c>
    </row>
    <row r="463" spans="2:51" s="6" customFormat="1" ht="15.75" customHeight="1">
      <c r="B463" s="137"/>
      <c r="E463" s="138"/>
      <c r="F463" s="203" t="s">
        <v>506</v>
      </c>
      <c r="G463" s="204"/>
      <c r="H463" s="204"/>
      <c r="I463" s="204"/>
      <c r="K463" s="139">
        <v>26.33</v>
      </c>
      <c r="N463" s="138"/>
      <c r="R463" s="140"/>
      <c r="T463" s="141"/>
      <c r="AA463" s="142"/>
      <c r="AT463" s="138" t="s">
        <v>220</v>
      </c>
      <c r="AU463" s="138" t="s">
        <v>191</v>
      </c>
      <c r="AV463" s="143" t="s">
        <v>191</v>
      </c>
      <c r="AW463" s="143" t="s">
        <v>165</v>
      </c>
      <c r="AX463" s="143" t="s">
        <v>135</v>
      </c>
      <c r="AY463" s="138" t="s">
        <v>213</v>
      </c>
    </row>
    <row r="464" spans="2:51" s="6" customFormat="1" ht="15.75" customHeight="1">
      <c r="B464" s="137"/>
      <c r="E464" s="138"/>
      <c r="F464" s="203" t="s">
        <v>507</v>
      </c>
      <c r="G464" s="204"/>
      <c r="H464" s="204"/>
      <c r="I464" s="204"/>
      <c r="K464" s="139">
        <v>5.28</v>
      </c>
      <c r="N464" s="138"/>
      <c r="R464" s="140"/>
      <c r="T464" s="141"/>
      <c r="AA464" s="142"/>
      <c r="AT464" s="138" t="s">
        <v>220</v>
      </c>
      <c r="AU464" s="138" t="s">
        <v>191</v>
      </c>
      <c r="AV464" s="143" t="s">
        <v>191</v>
      </c>
      <c r="AW464" s="143" t="s">
        <v>165</v>
      </c>
      <c r="AX464" s="143" t="s">
        <v>135</v>
      </c>
      <c r="AY464" s="138" t="s">
        <v>213</v>
      </c>
    </row>
    <row r="465" spans="2:51" s="6" customFormat="1" ht="27" customHeight="1">
      <c r="B465" s="137"/>
      <c r="E465" s="138"/>
      <c r="F465" s="203" t="s">
        <v>508</v>
      </c>
      <c r="G465" s="204"/>
      <c r="H465" s="204"/>
      <c r="I465" s="204"/>
      <c r="K465" s="139">
        <v>60.075</v>
      </c>
      <c r="N465" s="138"/>
      <c r="R465" s="140"/>
      <c r="T465" s="141"/>
      <c r="AA465" s="142"/>
      <c r="AT465" s="138" t="s">
        <v>220</v>
      </c>
      <c r="AU465" s="138" t="s">
        <v>191</v>
      </c>
      <c r="AV465" s="143" t="s">
        <v>191</v>
      </c>
      <c r="AW465" s="143" t="s">
        <v>165</v>
      </c>
      <c r="AX465" s="143" t="s">
        <v>135</v>
      </c>
      <c r="AY465" s="138" t="s">
        <v>213</v>
      </c>
    </row>
    <row r="466" spans="2:51" s="6" customFormat="1" ht="15.75" customHeight="1">
      <c r="B466" s="131"/>
      <c r="E466" s="132"/>
      <c r="F466" s="208" t="s">
        <v>500</v>
      </c>
      <c r="G466" s="209"/>
      <c r="H466" s="209"/>
      <c r="I466" s="209"/>
      <c r="K466" s="132"/>
      <c r="N466" s="132"/>
      <c r="R466" s="133"/>
      <c r="T466" s="134"/>
      <c r="AA466" s="135"/>
      <c r="AT466" s="132" t="s">
        <v>220</v>
      </c>
      <c r="AU466" s="132" t="s">
        <v>191</v>
      </c>
      <c r="AV466" s="136" t="s">
        <v>78</v>
      </c>
      <c r="AW466" s="136" t="s">
        <v>165</v>
      </c>
      <c r="AX466" s="136" t="s">
        <v>135</v>
      </c>
      <c r="AY466" s="132" t="s">
        <v>213</v>
      </c>
    </row>
    <row r="467" spans="2:51" s="6" customFormat="1" ht="15.75" customHeight="1">
      <c r="B467" s="137"/>
      <c r="E467" s="138"/>
      <c r="F467" s="203" t="s">
        <v>509</v>
      </c>
      <c r="G467" s="204"/>
      <c r="H467" s="204"/>
      <c r="I467" s="204"/>
      <c r="K467" s="139">
        <v>-2.49</v>
      </c>
      <c r="N467" s="138"/>
      <c r="R467" s="140"/>
      <c r="T467" s="141"/>
      <c r="AA467" s="142"/>
      <c r="AT467" s="138" t="s">
        <v>220</v>
      </c>
      <c r="AU467" s="138" t="s">
        <v>191</v>
      </c>
      <c r="AV467" s="143" t="s">
        <v>191</v>
      </c>
      <c r="AW467" s="143" t="s">
        <v>165</v>
      </c>
      <c r="AX467" s="143" t="s">
        <v>135</v>
      </c>
      <c r="AY467" s="138" t="s">
        <v>213</v>
      </c>
    </row>
    <row r="468" spans="2:51" s="6" customFormat="1" ht="15.75" customHeight="1">
      <c r="B468" s="131"/>
      <c r="E468" s="132"/>
      <c r="F468" s="208" t="s">
        <v>502</v>
      </c>
      <c r="G468" s="209"/>
      <c r="H468" s="209"/>
      <c r="I468" s="209"/>
      <c r="K468" s="132"/>
      <c r="N468" s="132"/>
      <c r="R468" s="133"/>
      <c r="T468" s="134"/>
      <c r="AA468" s="135"/>
      <c r="AT468" s="132" t="s">
        <v>220</v>
      </c>
      <c r="AU468" s="132" t="s">
        <v>191</v>
      </c>
      <c r="AV468" s="136" t="s">
        <v>78</v>
      </c>
      <c r="AW468" s="136" t="s">
        <v>165</v>
      </c>
      <c r="AX468" s="136" t="s">
        <v>135</v>
      </c>
      <c r="AY468" s="132" t="s">
        <v>213</v>
      </c>
    </row>
    <row r="469" spans="2:51" s="6" customFormat="1" ht="15.75" customHeight="1">
      <c r="B469" s="137"/>
      <c r="E469" s="138"/>
      <c r="F469" s="203" t="s">
        <v>510</v>
      </c>
      <c r="G469" s="204"/>
      <c r="H469" s="204"/>
      <c r="I469" s="204"/>
      <c r="K469" s="139">
        <v>-3.2</v>
      </c>
      <c r="N469" s="138"/>
      <c r="R469" s="140"/>
      <c r="T469" s="141"/>
      <c r="AA469" s="142"/>
      <c r="AT469" s="138" t="s">
        <v>220</v>
      </c>
      <c r="AU469" s="138" t="s">
        <v>191</v>
      </c>
      <c r="AV469" s="143" t="s">
        <v>191</v>
      </c>
      <c r="AW469" s="143" t="s">
        <v>165</v>
      </c>
      <c r="AX469" s="143" t="s">
        <v>135</v>
      </c>
      <c r="AY469" s="138" t="s">
        <v>213</v>
      </c>
    </row>
    <row r="470" spans="2:51" s="6" customFormat="1" ht="15.75" customHeight="1">
      <c r="B470" s="144"/>
      <c r="E470" s="145"/>
      <c r="F470" s="205" t="s">
        <v>222</v>
      </c>
      <c r="G470" s="206"/>
      <c r="H470" s="206"/>
      <c r="I470" s="206"/>
      <c r="K470" s="146">
        <v>363.175</v>
      </c>
      <c r="N470" s="145"/>
      <c r="R470" s="147"/>
      <c r="T470" s="148"/>
      <c r="AA470" s="149"/>
      <c r="AT470" s="145" t="s">
        <v>220</v>
      </c>
      <c r="AU470" s="145" t="s">
        <v>191</v>
      </c>
      <c r="AV470" s="150" t="s">
        <v>218</v>
      </c>
      <c r="AW470" s="150" t="s">
        <v>165</v>
      </c>
      <c r="AX470" s="150" t="s">
        <v>78</v>
      </c>
      <c r="AY470" s="145" t="s">
        <v>213</v>
      </c>
    </row>
    <row r="471" spans="2:64" s="6" customFormat="1" ht="27" customHeight="1">
      <c r="B471" s="22"/>
      <c r="C471" s="123" t="s">
        <v>511</v>
      </c>
      <c r="D471" s="123" t="s">
        <v>214</v>
      </c>
      <c r="E471" s="124" t="s">
        <v>512</v>
      </c>
      <c r="F471" s="210" t="s">
        <v>513</v>
      </c>
      <c r="G471" s="211"/>
      <c r="H471" s="211"/>
      <c r="I471" s="211"/>
      <c r="J471" s="125" t="s">
        <v>282</v>
      </c>
      <c r="K471" s="126">
        <v>363.175</v>
      </c>
      <c r="L471" s="212">
        <v>0</v>
      </c>
      <c r="M471" s="211"/>
      <c r="N471" s="213">
        <f>ROUND($L$471*$K$471,2)</f>
        <v>0</v>
      </c>
      <c r="O471" s="211"/>
      <c r="P471" s="211"/>
      <c r="Q471" s="211"/>
      <c r="R471" s="23"/>
      <c r="T471" s="127"/>
      <c r="U471" s="128" t="s">
        <v>102</v>
      </c>
      <c r="V471" s="129">
        <v>0.35</v>
      </c>
      <c r="W471" s="129">
        <f>$V$471*$K$471</f>
        <v>127.11125</v>
      </c>
      <c r="X471" s="129">
        <v>0.01575</v>
      </c>
      <c r="Y471" s="129">
        <f>$X$471*$K$471</f>
        <v>5.72000625</v>
      </c>
      <c r="Z471" s="129">
        <v>0</v>
      </c>
      <c r="AA471" s="130">
        <f>$Z$471*$K$471</f>
        <v>0</v>
      </c>
      <c r="AR471" s="6" t="s">
        <v>218</v>
      </c>
      <c r="AT471" s="6" t="s">
        <v>214</v>
      </c>
      <c r="AU471" s="6" t="s">
        <v>191</v>
      </c>
      <c r="AY471" s="6" t="s">
        <v>213</v>
      </c>
      <c r="BE471" s="80">
        <f>IF($U$471="základní",$N$471,0)</f>
        <v>0</v>
      </c>
      <c r="BF471" s="80">
        <f>IF($U$471="snížená",$N$471,0)</f>
        <v>0</v>
      </c>
      <c r="BG471" s="80">
        <f>IF($U$471="zákl. přenesená",$N$471,0)</f>
        <v>0</v>
      </c>
      <c r="BH471" s="80">
        <f>IF($U$471="sníž. přenesená",$N$471,0)</f>
        <v>0</v>
      </c>
      <c r="BI471" s="80">
        <f>IF($U$471="nulová",$N$471,0)</f>
        <v>0</v>
      </c>
      <c r="BJ471" s="6" t="s">
        <v>191</v>
      </c>
      <c r="BK471" s="80">
        <f>ROUND($L$471*$K$471,2)</f>
        <v>0</v>
      </c>
      <c r="BL471" s="6" t="s">
        <v>218</v>
      </c>
    </row>
    <row r="472" spans="2:51" s="6" customFormat="1" ht="15.75" customHeight="1">
      <c r="B472" s="131"/>
      <c r="E472" s="132"/>
      <c r="F472" s="208" t="s">
        <v>491</v>
      </c>
      <c r="G472" s="209"/>
      <c r="H472" s="209"/>
      <c r="I472" s="209"/>
      <c r="K472" s="132"/>
      <c r="N472" s="132"/>
      <c r="R472" s="133"/>
      <c r="T472" s="134"/>
      <c r="AA472" s="135"/>
      <c r="AT472" s="132" t="s">
        <v>220</v>
      </c>
      <c r="AU472" s="132" t="s">
        <v>191</v>
      </c>
      <c r="AV472" s="136" t="s">
        <v>78</v>
      </c>
      <c r="AW472" s="136" t="s">
        <v>165</v>
      </c>
      <c r="AX472" s="136" t="s">
        <v>135</v>
      </c>
      <c r="AY472" s="132" t="s">
        <v>213</v>
      </c>
    </row>
    <row r="473" spans="2:51" s="6" customFormat="1" ht="27" customHeight="1">
      <c r="B473" s="137"/>
      <c r="E473" s="138"/>
      <c r="F473" s="203" t="s">
        <v>492</v>
      </c>
      <c r="G473" s="204"/>
      <c r="H473" s="204"/>
      <c r="I473" s="204"/>
      <c r="K473" s="139">
        <v>285.168</v>
      </c>
      <c r="N473" s="138"/>
      <c r="R473" s="140"/>
      <c r="T473" s="141"/>
      <c r="AA473" s="142"/>
      <c r="AT473" s="138" t="s">
        <v>220</v>
      </c>
      <c r="AU473" s="138" t="s">
        <v>191</v>
      </c>
      <c r="AV473" s="143" t="s">
        <v>191</v>
      </c>
      <c r="AW473" s="143" t="s">
        <v>165</v>
      </c>
      <c r="AX473" s="143" t="s">
        <v>135</v>
      </c>
      <c r="AY473" s="138" t="s">
        <v>213</v>
      </c>
    </row>
    <row r="474" spans="2:51" s="6" customFormat="1" ht="15.75" customHeight="1">
      <c r="B474" s="131"/>
      <c r="E474" s="132"/>
      <c r="F474" s="208" t="s">
        <v>493</v>
      </c>
      <c r="G474" s="209"/>
      <c r="H474" s="209"/>
      <c r="I474" s="209"/>
      <c r="K474" s="132"/>
      <c r="N474" s="132"/>
      <c r="R474" s="133"/>
      <c r="T474" s="134"/>
      <c r="AA474" s="135"/>
      <c r="AT474" s="132" t="s">
        <v>220</v>
      </c>
      <c r="AU474" s="132" t="s">
        <v>191</v>
      </c>
      <c r="AV474" s="136" t="s">
        <v>78</v>
      </c>
      <c r="AW474" s="136" t="s">
        <v>165</v>
      </c>
      <c r="AX474" s="136" t="s">
        <v>135</v>
      </c>
      <c r="AY474" s="132" t="s">
        <v>213</v>
      </c>
    </row>
    <row r="475" spans="2:51" s="6" customFormat="1" ht="15.75" customHeight="1">
      <c r="B475" s="131"/>
      <c r="E475" s="132"/>
      <c r="F475" s="208" t="s">
        <v>494</v>
      </c>
      <c r="G475" s="209"/>
      <c r="H475" s="209"/>
      <c r="I475" s="209"/>
      <c r="K475" s="132"/>
      <c r="N475" s="132"/>
      <c r="R475" s="133"/>
      <c r="T475" s="134"/>
      <c r="AA475" s="135"/>
      <c r="AT475" s="132" t="s">
        <v>220</v>
      </c>
      <c r="AU475" s="132" t="s">
        <v>191</v>
      </c>
      <c r="AV475" s="136" t="s">
        <v>78</v>
      </c>
      <c r="AW475" s="136" t="s">
        <v>165</v>
      </c>
      <c r="AX475" s="136" t="s">
        <v>135</v>
      </c>
      <c r="AY475" s="132" t="s">
        <v>213</v>
      </c>
    </row>
    <row r="476" spans="2:51" s="6" customFormat="1" ht="15.75" customHeight="1">
      <c r="B476" s="137"/>
      <c r="E476" s="138"/>
      <c r="F476" s="203" t="s">
        <v>495</v>
      </c>
      <c r="G476" s="204"/>
      <c r="H476" s="204"/>
      <c r="I476" s="204"/>
      <c r="K476" s="139">
        <v>-29.8</v>
      </c>
      <c r="N476" s="138"/>
      <c r="R476" s="140"/>
      <c r="T476" s="141"/>
      <c r="AA476" s="142"/>
      <c r="AT476" s="138" t="s">
        <v>220</v>
      </c>
      <c r="AU476" s="138" t="s">
        <v>191</v>
      </c>
      <c r="AV476" s="143" t="s">
        <v>191</v>
      </c>
      <c r="AW476" s="143" t="s">
        <v>165</v>
      </c>
      <c r="AX476" s="143" t="s">
        <v>135</v>
      </c>
      <c r="AY476" s="138" t="s">
        <v>213</v>
      </c>
    </row>
    <row r="477" spans="2:51" s="6" customFormat="1" ht="15.75" customHeight="1">
      <c r="B477" s="131"/>
      <c r="E477" s="132"/>
      <c r="F477" s="208" t="s">
        <v>496</v>
      </c>
      <c r="G477" s="209"/>
      <c r="H477" s="209"/>
      <c r="I477" s="209"/>
      <c r="K477" s="132"/>
      <c r="N477" s="132"/>
      <c r="R477" s="133"/>
      <c r="T477" s="134"/>
      <c r="AA477" s="135"/>
      <c r="AT477" s="132" t="s">
        <v>220</v>
      </c>
      <c r="AU477" s="132" t="s">
        <v>191</v>
      </c>
      <c r="AV477" s="136" t="s">
        <v>78</v>
      </c>
      <c r="AW477" s="136" t="s">
        <v>165</v>
      </c>
      <c r="AX477" s="136" t="s">
        <v>135</v>
      </c>
      <c r="AY477" s="132" t="s">
        <v>213</v>
      </c>
    </row>
    <row r="478" spans="2:51" s="6" customFormat="1" ht="15.75" customHeight="1">
      <c r="B478" s="137"/>
      <c r="E478" s="138"/>
      <c r="F478" s="203" t="s">
        <v>497</v>
      </c>
      <c r="G478" s="204"/>
      <c r="H478" s="204"/>
      <c r="I478" s="204"/>
      <c r="K478" s="139">
        <v>-8.4</v>
      </c>
      <c r="N478" s="138"/>
      <c r="R478" s="140"/>
      <c r="T478" s="141"/>
      <c r="AA478" s="142"/>
      <c r="AT478" s="138" t="s">
        <v>220</v>
      </c>
      <c r="AU478" s="138" t="s">
        <v>191</v>
      </c>
      <c r="AV478" s="143" t="s">
        <v>191</v>
      </c>
      <c r="AW478" s="143" t="s">
        <v>165</v>
      </c>
      <c r="AX478" s="143" t="s">
        <v>135</v>
      </c>
      <c r="AY478" s="138" t="s">
        <v>213</v>
      </c>
    </row>
    <row r="479" spans="2:51" s="6" customFormat="1" ht="15.75" customHeight="1">
      <c r="B479" s="131"/>
      <c r="E479" s="132"/>
      <c r="F479" s="208" t="s">
        <v>498</v>
      </c>
      <c r="G479" s="209"/>
      <c r="H479" s="209"/>
      <c r="I479" s="209"/>
      <c r="K479" s="132"/>
      <c r="N479" s="132"/>
      <c r="R479" s="133"/>
      <c r="T479" s="134"/>
      <c r="AA479" s="135"/>
      <c r="AT479" s="132" t="s">
        <v>220</v>
      </c>
      <c r="AU479" s="132" t="s">
        <v>191</v>
      </c>
      <c r="AV479" s="136" t="s">
        <v>78</v>
      </c>
      <c r="AW479" s="136" t="s">
        <v>165</v>
      </c>
      <c r="AX479" s="136" t="s">
        <v>135</v>
      </c>
      <c r="AY479" s="132" t="s">
        <v>213</v>
      </c>
    </row>
    <row r="480" spans="2:51" s="6" customFormat="1" ht="15.75" customHeight="1">
      <c r="B480" s="137"/>
      <c r="E480" s="138"/>
      <c r="F480" s="203" t="s">
        <v>499</v>
      </c>
      <c r="G480" s="204"/>
      <c r="H480" s="204"/>
      <c r="I480" s="204"/>
      <c r="K480" s="139">
        <v>-4.821</v>
      </c>
      <c r="N480" s="138"/>
      <c r="R480" s="140"/>
      <c r="T480" s="141"/>
      <c r="AA480" s="142"/>
      <c r="AT480" s="138" t="s">
        <v>220</v>
      </c>
      <c r="AU480" s="138" t="s">
        <v>191</v>
      </c>
      <c r="AV480" s="143" t="s">
        <v>191</v>
      </c>
      <c r="AW480" s="143" t="s">
        <v>165</v>
      </c>
      <c r="AX480" s="143" t="s">
        <v>135</v>
      </c>
      <c r="AY480" s="138" t="s">
        <v>213</v>
      </c>
    </row>
    <row r="481" spans="2:51" s="6" customFormat="1" ht="15.75" customHeight="1">
      <c r="B481" s="131"/>
      <c r="E481" s="132"/>
      <c r="F481" s="208" t="s">
        <v>500</v>
      </c>
      <c r="G481" s="209"/>
      <c r="H481" s="209"/>
      <c r="I481" s="209"/>
      <c r="K481" s="132"/>
      <c r="N481" s="132"/>
      <c r="R481" s="133"/>
      <c r="T481" s="134"/>
      <c r="AA481" s="135"/>
      <c r="AT481" s="132" t="s">
        <v>220</v>
      </c>
      <c r="AU481" s="132" t="s">
        <v>191</v>
      </c>
      <c r="AV481" s="136" t="s">
        <v>78</v>
      </c>
      <c r="AW481" s="136" t="s">
        <v>165</v>
      </c>
      <c r="AX481" s="136" t="s">
        <v>135</v>
      </c>
      <c r="AY481" s="132" t="s">
        <v>213</v>
      </c>
    </row>
    <row r="482" spans="2:51" s="6" customFormat="1" ht="15.75" customHeight="1">
      <c r="B482" s="137"/>
      <c r="E482" s="138"/>
      <c r="F482" s="203" t="s">
        <v>501</v>
      </c>
      <c r="G482" s="204"/>
      <c r="H482" s="204"/>
      <c r="I482" s="204"/>
      <c r="K482" s="139">
        <v>-6.61</v>
      </c>
      <c r="N482" s="138"/>
      <c r="R482" s="140"/>
      <c r="T482" s="141"/>
      <c r="AA482" s="142"/>
      <c r="AT482" s="138" t="s">
        <v>220</v>
      </c>
      <c r="AU482" s="138" t="s">
        <v>191</v>
      </c>
      <c r="AV482" s="143" t="s">
        <v>191</v>
      </c>
      <c r="AW482" s="143" t="s">
        <v>165</v>
      </c>
      <c r="AX482" s="143" t="s">
        <v>135</v>
      </c>
      <c r="AY482" s="138" t="s">
        <v>213</v>
      </c>
    </row>
    <row r="483" spans="2:51" s="6" customFormat="1" ht="15.75" customHeight="1">
      <c r="B483" s="131"/>
      <c r="E483" s="132"/>
      <c r="F483" s="208" t="s">
        <v>502</v>
      </c>
      <c r="G483" s="209"/>
      <c r="H483" s="209"/>
      <c r="I483" s="209"/>
      <c r="K483" s="132"/>
      <c r="N483" s="132"/>
      <c r="R483" s="133"/>
      <c r="T483" s="134"/>
      <c r="AA483" s="135"/>
      <c r="AT483" s="132" t="s">
        <v>220</v>
      </c>
      <c r="AU483" s="132" t="s">
        <v>191</v>
      </c>
      <c r="AV483" s="136" t="s">
        <v>78</v>
      </c>
      <c r="AW483" s="136" t="s">
        <v>165</v>
      </c>
      <c r="AX483" s="136" t="s">
        <v>135</v>
      </c>
      <c r="AY483" s="132" t="s">
        <v>213</v>
      </c>
    </row>
    <row r="484" spans="2:51" s="6" customFormat="1" ht="15.75" customHeight="1">
      <c r="B484" s="137"/>
      <c r="E484" s="138"/>
      <c r="F484" s="203" t="s">
        <v>503</v>
      </c>
      <c r="G484" s="204"/>
      <c r="H484" s="204"/>
      <c r="I484" s="204"/>
      <c r="K484" s="139">
        <v>-18</v>
      </c>
      <c r="N484" s="138"/>
      <c r="R484" s="140"/>
      <c r="T484" s="141"/>
      <c r="AA484" s="142"/>
      <c r="AT484" s="138" t="s">
        <v>220</v>
      </c>
      <c r="AU484" s="138" t="s">
        <v>191</v>
      </c>
      <c r="AV484" s="143" t="s">
        <v>191</v>
      </c>
      <c r="AW484" s="143" t="s">
        <v>165</v>
      </c>
      <c r="AX484" s="143" t="s">
        <v>135</v>
      </c>
      <c r="AY484" s="138" t="s">
        <v>213</v>
      </c>
    </row>
    <row r="485" spans="2:51" s="6" customFormat="1" ht="15.75" customHeight="1">
      <c r="B485" s="131"/>
      <c r="E485" s="132"/>
      <c r="F485" s="208" t="s">
        <v>504</v>
      </c>
      <c r="G485" s="209"/>
      <c r="H485" s="209"/>
      <c r="I485" s="209"/>
      <c r="K485" s="132"/>
      <c r="N485" s="132"/>
      <c r="R485" s="133"/>
      <c r="T485" s="134"/>
      <c r="AA485" s="135"/>
      <c r="AT485" s="132" t="s">
        <v>220</v>
      </c>
      <c r="AU485" s="132" t="s">
        <v>191</v>
      </c>
      <c r="AV485" s="136" t="s">
        <v>78</v>
      </c>
      <c r="AW485" s="136" t="s">
        <v>165</v>
      </c>
      <c r="AX485" s="136" t="s">
        <v>135</v>
      </c>
      <c r="AY485" s="132" t="s">
        <v>213</v>
      </c>
    </row>
    <row r="486" spans="2:51" s="6" customFormat="1" ht="15.75" customHeight="1">
      <c r="B486" s="137"/>
      <c r="E486" s="138"/>
      <c r="F486" s="203" t="s">
        <v>505</v>
      </c>
      <c r="G486" s="204"/>
      <c r="H486" s="204"/>
      <c r="I486" s="204"/>
      <c r="K486" s="139">
        <v>59.643</v>
      </c>
      <c r="N486" s="138"/>
      <c r="R486" s="140"/>
      <c r="T486" s="141"/>
      <c r="AA486" s="142"/>
      <c r="AT486" s="138" t="s">
        <v>220</v>
      </c>
      <c r="AU486" s="138" t="s">
        <v>191</v>
      </c>
      <c r="AV486" s="143" t="s">
        <v>191</v>
      </c>
      <c r="AW486" s="143" t="s">
        <v>165</v>
      </c>
      <c r="AX486" s="143" t="s">
        <v>135</v>
      </c>
      <c r="AY486" s="138" t="s">
        <v>213</v>
      </c>
    </row>
    <row r="487" spans="2:51" s="6" customFormat="1" ht="15.75" customHeight="1">
      <c r="B487" s="137"/>
      <c r="E487" s="138"/>
      <c r="F487" s="203" t="s">
        <v>506</v>
      </c>
      <c r="G487" s="204"/>
      <c r="H487" s="204"/>
      <c r="I487" s="204"/>
      <c r="K487" s="139">
        <v>26.33</v>
      </c>
      <c r="N487" s="138"/>
      <c r="R487" s="140"/>
      <c r="T487" s="141"/>
      <c r="AA487" s="142"/>
      <c r="AT487" s="138" t="s">
        <v>220</v>
      </c>
      <c r="AU487" s="138" t="s">
        <v>191</v>
      </c>
      <c r="AV487" s="143" t="s">
        <v>191</v>
      </c>
      <c r="AW487" s="143" t="s">
        <v>165</v>
      </c>
      <c r="AX487" s="143" t="s">
        <v>135</v>
      </c>
      <c r="AY487" s="138" t="s">
        <v>213</v>
      </c>
    </row>
    <row r="488" spans="2:51" s="6" customFormat="1" ht="15.75" customHeight="1">
      <c r="B488" s="137"/>
      <c r="E488" s="138"/>
      <c r="F488" s="203" t="s">
        <v>507</v>
      </c>
      <c r="G488" s="204"/>
      <c r="H488" s="204"/>
      <c r="I488" s="204"/>
      <c r="K488" s="139">
        <v>5.28</v>
      </c>
      <c r="N488" s="138"/>
      <c r="R488" s="140"/>
      <c r="T488" s="141"/>
      <c r="AA488" s="142"/>
      <c r="AT488" s="138" t="s">
        <v>220</v>
      </c>
      <c r="AU488" s="138" t="s">
        <v>191</v>
      </c>
      <c r="AV488" s="143" t="s">
        <v>191</v>
      </c>
      <c r="AW488" s="143" t="s">
        <v>165</v>
      </c>
      <c r="AX488" s="143" t="s">
        <v>135</v>
      </c>
      <c r="AY488" s="138" t="s">
        <v>213</v>
      </c>
    </row>
    <row r="489" spans="2:51" s="6" customFormat="1" ht="27" customHeight="1">
      <c r="B489" s="137"/>
      <c r="E489" s="138"/>
      <c r="F489" s="203" t="s">
        <v>508</v>
      </c>
      <c r="G489" s="204"/>
      <c r="H489" s="204"/>
      <c r="I489" s="204"/>
      <c r="K489" s="139">
        <v>60.075</v>
      </c>
      <c r="N489" s="138"/>
      <c r="R489" s="140"/>
      <c r="T489" s="141"/>
      <c r="AA489" s="142"/>
      <c r="AT489" s="138" t="s">
        <v>220</v>
      </c>
      <c r="AU489" s="138" t="s">
        <v>191</v>
      </c>
      <c r="AV489" s="143" t="s">
        <v>191</v>
      </c>
      <c r="AW489" s="143" t="s">
        <v>165</v>
      </c>
      <c r="AX489" s="143" t="s">
        <v>135</v>
      </c>
      <c r="AY489" s="138" t="s">
        <v>213</v>
      </c>
    </row>
    <row r="490" spans="2:51" s="6" customFormat="1" ht="15.75" customHeight="1">
      <c r="B490" s="131"/>
      <c r="E490" s="132"/>
      <c r="F490" s="208" t="s">
        <v>500</v>
      </c>
      <c r="G490" s="209"/>
      <c r="H490" s="209"/>
      <c r="I490" s="209"/>
      <c r="K490" s="132"/>
      <c r="N490" s="132"/>
      <c r="R490" s="133"/>
      <c r="T490" s="134"/>
      <c r="AA490" s="135"/>
      <c r="AT490" s="132" t="s">
        <v>220</v>
      </c>
      <c r="AU490" s="132" t="s">
        <v>191</v>
      </c>
      <c r="AV490" s="136" t="s">
        <v>78</v>
      </c>
      <c r="AW490" s="136" t="s">
        <v>165</v>
      </c>
      <c r="AX490" s="136" t="s">
        <v>135</v>
      </c>
      <c r="AY490" s="132" t="s">
        <v>213</v>
      </c>
    </row>
    <row r="491" spans="2:51" s="6" customFormat="1" ht="15.75" customHeight="1">
      <c r="B491" s="137"/>
      <c r="E491" s="138"/>
      <c r="F491" s="203" t="s">
        <v>509</v>
      </c>
      <c r="G491" s="204"/>
      <c r="H491" s="204"/>
      <c r="I491" s="204"/>
      <c r="K491" s="139">
        <v>-2.49</v>
      </c>
      <c r="N491" s="138"/>
      <c r="R491" s="140"/>
      <c r="T491" s="141"/>
      <c r="AA491" s="142"/>
      <c r="AT491" s="138" t="s">
        <v>220</v>
      </c>
      <c r="AU491" s="138" t="s">
        <v>191</v>
      </c>
      <c r="AV491" s="143" t="s">
        <v>191</v>
      </c>
      <c r="AW491" s="143" t="s">
        <v>165</v>
      </c>
      <c r="AX491" s="143" t="s">
        <v>135</v>
      </c>
      <c r="AY491" s="138" t="s">
        <v>213</v>
      </c>
    </row>
    <row r="492" spans="2:51" s="6" customFormat="1" ht="15.75" customHeight="1">
      <c r="B492" s="131"/>
      <c r="E492" s="132"/>
      <c r="F492" s="208" t="s">
        <v>502</v>
      </c>
      <c r="G492" s="209"/>
      <c r="H492" s="209"/>
      <c r="I492" s="209"/>
      <c r="K492" s="132"/>
      <c r="N492" s="132"/>
      <c r="R492" s="133"/>
      <c r="T492" s="134"/>
      <c r="AA492" s="135"/>
      <c r="AT492" s="132" t="s">
        <v>220</v>
      </c>
      <c r="AU492" s="132" t="s">
        <v>191</v>
      </c>
      <c r="AV492" s="136" t="s">
        <v>78</v>
      </c>
      <c r="AW492" s="136" t="s">
        <v>165</v>
      </c>
      <c r="AX492" s="136" t="s">
        <v>135</v>
      </c>
      <c r="AY492" s="132" t="s">
        <v>213</v>
      </c>
    </row>
    <row r="493" spans="2:51" s="6" customFormat="1" ht="15.75" customHeight="1">
      <c r="B493" s="137"/>
      <c r="E493" s="138"/>
      <c r="F493" s="203" t="s">
        <v>510</v>
      </c>
      <c r="G493" s="204"/>
      <c r="H493" s="204"/>
      <c r="I493" s="204"/>
      <c r="K493" s="139">
        <v>-3.2</v>
      </c>
      <c r="N493" s="138"/>
      <c r="R493" s="140"/>
      <c r="T493" s="141"/>
      <c r="AA493" s="142"/>
      <c r="AT493" s="138" t="s">
        <v>220</v>
      </c>
      <c r="AU493" s="138" t="s">
        <v>191</v>
      </c>
      <c r="AV493" s="143" t="s">
        <v>191</v>
      </c>
      <c r="AW493" s="143" t="s">
        <v>165</v>
      </c>
      <c r="AX493" s="143" t="s">
        <v>135</v>
      </c>
      <c r="AY493" s="138" t="s">
        <v>213</v>
      </c>
    </row>
    <row r="494" spans="2:51" s="6" customFormat="1" ht="15.75" customHeight="1">
      <c r="B494" s="144"/>
      <c r="E494" s="145"/>
      <c r="F494" s="205" t="s">
        <v>222</v>
      </c>
      <c r="G494" s="206"/>
      <c r="H494" s="206"/>
      <c r="I494" s="206"/>
      <c r="K494" s="146">
        <v>363.175</v>
      </c>
      <c r="N494" s="145"/>
      <c r="R494" s="147"/>
      <c r="T494" s="148"/>
      <c r="AA494" s="149"/>
      <c r="AT494" s="145" t="s">
        <v>220</v>
      </c>
      <c r="AU494" s="145" t="s">
        <v>191</v>
      </c>
      <c r="AV494" s="150" t="s">
        <v>218</v>
      </c>
      <c r="AW494" s="150" t="s">
        <v>165</v>
      </c>
      <c r="AX494" s="150" t="s">
        <v>78</v>
      </c>
      <c r="AY494" s="145" t="s">
        <v>213</v>
      </c>
    </row>
    <row r="495" spans="2:64" s="6" customFormat="1" ht="27" customHeight="1">
      <c r="B495" s="22"/>
      <c r="C495" s="123" t="s">
        <v>514</v>
      </c>
      <c r="D495" s="123" t="s">
        <v>214</v>
      </c>
      <c r="E495" s="124" t="s">
        <v>515</v>
      </c>
      <c r="F495" s="210" t="s">
        <v>516</v>
      </c>
      <c r="G495" s="211"/>
      <c r="H495" s="211"/>
      <c r="I495" s="211"/>
      <c r="J495" s="125" t="s">
        <v>276</v>
      </c>
      <c r="K495" s="126">
        <v>47.58</v>
      </c>
      <c r="L495" s="212">
        <v>0</v>
      </c>
      <c r="M495" s="211"/>
      <c r="N495" s="213">
        <f>ROUND($L$495*$K$495,2)</f>
        <v>0</v>
      </c>
      <c r="O495" s="211"/>
      <c r="P495" s="211"/>
      <c r="Q495" s="211"/>
      <c r="R495" s="23"/>
      <c r="T495" s="127"/>
      <c r="U495" s="128" t="s">
        <v>102</v>
      </c>
      <c r="V495" s="129">
        <v>0.37</v>
      </c>
      <c r="W495" s="129">
        <f>$V$495*$K$495</f>
        <v>17.604599999999998</v>
      </c>
      <c r="X495" s="129">
        <v>0.0015</v>
      </c>
      <c r="Y495" s="129">
        <f>$X$495*$K$495</f>
        <v>0.07137</v>
      </c>
      <c r="Z495" s="129">
        <v>0</v>
      </c>
      <c r="AA495" s="130">
        <f>$Z$495*$K$495</f>
        <v>0</v>
      </c>
      <c r="AR495" s="6" t="s">
        <v>218</v>
      </c>
      <c r="AT495" s="6" t="s">
        <v>214</v>
      </c>
      <c r="AU495" s="6" t="s">
        <v>191</v>
      </c>
      <c r="AY495" s="6" t="s">
        <v>213</v>
      </c>
      <c r="BE495" s="80">
        <f>IF($U$495="základní",$N$495,0)</f>
        <v>0</v>
      </c>
      <c r="BF495" s="80">
        <f>IF($U$495="snížená",$N$495,0)</f>
        <v>0</v>
      </c>
      <c r="BG495" s="80">
        <f>IF($U$495="zákl. přenesená",$N$495,0)</f>
        <v>0</v>
      </c>
      <c r="BH495" s="80">
        <f>IF($U$495="sníž. přenesená",$N$495,0)</f>
        <v>0</v>
      </c>
      <c r="BI495" s="80">
        <f>IF($U$495="nulová",$N$495,0)</f>
        <v>0</v>
      </c>
      <c r="BJ495" s="6" t="s">
        <v>191</v>
      </c>
      <c r="BK495" s="80">
        <f>ROUND($L$495*$K$495,2)</f>
        <v>0</v>
      </c>
      <c r="BL495" s="6" t="s">
        <v>218</v>
      </c>
    </row>
    <row r="496" spans="2:51" s="6" customFormat="1" ht="15.75" customHeight="1">
      <c r="B496" s="131"/>
      <c r="E496" s="132"/>
      <c r="F496" s="208" t="s">
        <v>517</v>
      </c>
      <c r="G496" s="209"/>
      <c r="H496" s="209"/>
      <c r="I496" s="209"/>
      <c r="K496" s="132"/>
      <c r="N496" s="132"/>
      <c r="R496" s="133"/>
      <c r="T496" s="134"/>
      <c r="AA496" s="135"/>
      <c r="AT496" s="132" t="s">
        <v>220</v>
      </c>
      <c r="AU496" s="132" t="s">
        <v>191</v>
      </c>
      <c r="AV496" s="136" t="s">
        <v>78</v>
      </c>
      <c r="AW496" s="136" t="s">
        <v>165</v>
      </c>
      <c r="AX496" s="136" t="s">
        <v>135</v>
      </c>
      <c r="AY496" s="132" t="s">
        <v>213</v>
      </c>
    </row>
    <row r="497" spans="2:51" s="6" customFormat="1" ht="15.75" customHeight="1">
      <c r="B497" s="137"/>
      <c r="E497" s="138"/>
      <c r="F497" s="203" t="s">
        <v>518</v>
      </c>
      <c r="G497" s="204"/>
      <c r="H497" s="204"/>
      <c r="I497" s="204"/>
      <c r="K497" s="139">
        <v>11.54</v>
      </c>
      <c r="N497" s="138"/>
      <c r="R497" s="140"/>
      <c r="T497" s="141"/>
      <c r="AA497" s="142"/>
      <c r="AT497" s="138" t="s">
        <v>220</v>
      </c>
      <c r="AU497" s="138" t="s">
        <v>191</v>
      </c>
      <c r="AV497" s="143" t="s">
        <v>191</v>
      </c>
      <c r="AW497" s="143" t="s">
        <v>165</v>
      </c>
      <c r="AX497" s="143" t="s">
        <v>135</v>
      </c>
      <c r="AY497" s="138" t="s">
        <v>213</v>
      </c>
    </row>
    <row r="498" spans="2:51" s="6" customFormat="1" ht="15.75" customHeight="1">
      <c r="B498" s="131"/>
      <c r="E498" s="132"/>
      <c r="F498" s="208" t="s">
        <v>519</v>
      </c>
      <c r="G498" s="209"/>
      <c r="H498" s="209"/>
      <c r="I498" s="209"/>
      <c r="K498" s="132"/>
      <c r="N498" s="132"/>
      <c r="R498" s="133"/>
      <c r="T498" s="134"/>
      <c r="AA498" s="135"/>
      <c r="AT498" s="132" t="s">
        <v>220</v>
      </c>
      <c r="AU498" s="132" t="s">
        <v>191</v>
      </c>
      <c r="AV498" s="136" t="s">
        <v>78</v>
      </c>
      <c r="AW498" s="136" t="s">
        <v>165</v>
      </c>
      <c r="AX498" s="136" t="s">
        <v>135</v>
      </c>
      <c r="AY498" s="132" t="s">
        <v>213</v>
      </c>
    </row>
    <row r="499" spans="2:51" s="6" customFormat="1" ht="15.75" customHeight="1">
      <c r="B499" s="137"/>
      <c r="E499" s="138"/>
      <c r="F499" s="203" t="s">
        <v>520</v>
      </c>
      <c r="G499" s="204"/>
      <c r="H499" s="204"/>
      <c r="I499" s="204"/>
      <c r="K499" s="139">
        <v>10.28</v>
      </c>
      <c r="N499" s="138"/>
      <c r="R499" s="140"/>
      <c r="T499" s="141"/>
      <c r="AA499" s="142"/>
      <c r="AT499" s="138" t="s">
        <v>220</v>
      </c>
      <c r="AU499" s="138" t="s">
        <v>191</v>
      </c>
      <c r="AV499" s="143" t="s">
        <v>191</v>
      </c>
      <c r="AW499" s="143" t="s">
        <v>165</v>
      </c>
      <c r="AX499" s="143" t="s">
        <v>135</v>
      </c>
      <c r="AY499" s="138" t="s">
        <v>213</v>
      </c>
    </row>
    <row r="500" spans="2:51" s="6" customFormat="1" ht="15.75" customHeight="1">
      <c r="B500" s="131"/>
      <c r="E500" s="132"/>
      <c r="F500" s="208" t="s">
        <v>521</v>
      </c>
      <c r="G500" s="209"/>
      <c r="H500" s="209"/>
      <c r="I500" s="209"/>
      <c r="K500" s="132"/>
      <c r="N500" s="132"/>
      <c r="R500" s="133"/>
      <c r="T500" s="134"/>
      <c r="AA500" s="135"/>
      <c r="AT500" s="132" t="s">
        <v>220</v>
      </c>
      <c r="AU500" s="132" t="s">
        <v>191</v>
      </c>
      <c r="AV500" s="136" t="s">
        <v>78</v>
      </c>
      <c r="AW500" s="136" t="s">
        <v>165</v>
      </c>
      <c r="AX500" s="136" t="s">
        <v>135</v>
      </c>
      <c r="AY500" s="132" t="s">
        <v>213</v>
      </c>
    </row>
    <row r="501" spans="2:51" s="6" customFormat="1" ht="15.75" customHeight="1">
      <c r="B501" s="131"/>
      <c r="E501" s="132"/>
      <c r="F501" s="208" t="s">
        <v>293</v>
      </c>
      <c r="G501" s="209"/>
      <c r="H501" s="209"/>
      <c r="I501" s="209"/>
      <c r="K501" s="132"/>
      <c r="N501" s="132"/>
      <c r="R501" s="133"/>
      <c r="T501" s="134"/>
      <c r="AA501" s="135"/>
      <c r="AT501" s="132" t="s">
        <v>220</v>
      </c>
      <c r="AU501" s="132" t="s">
        <v>191</v>
      </c>
      <c r="AV501" s="136" t="s">
        <v>78</v>
      </c>
      <c r="AW501" s="136" t="s">
        <v>165</v>
      </c>
      <c r="AX501" s="136" t="s">
        <v>135</v>
      </c>
      <c r="AY501" s="132" t="s">
        <v>213</v>
      </c>
    </row>
    <row r="502" spans="2:51" s="6" customFormat="1" ht="15.75" customHeight="1">
      <c r="B502" s="137"/>
      <c r="E502" s="138"/>
      <c r="F502" s="203" t="s">
        <v>522</v>
      </c>
      <c r="G502" s="204"/>
      <c r="H502" s="204"/>
      <c r="I502" s="204"/>
      <c r="K502" s="139">
        <v>12.9</v>
      </c>
      <c r="N502" s="138"/>
      <c r="R502" s="140"/>
      <c r="T502" s="141"/>
      <c r="AA502" s="142"/>
      <c r="AT502" s="138" t="s">
        <v>220</v>
      </c>
      <c r="AU502" s="138" t="s">
        <v>191</v>
      </c>
      <c r="AV502" s="143" t="s">
        <v>191</v>
      </c>
      <c r="AW502" s="143" t="s">
        <v>165</v>
      </c>
      <c r="AX502" s="143" t="s">
        <v>135</v>
      </c>
      <c r="AY502" s="138" t="s">
        <v>213</v>
      </c>
    </row>
    <row r="503" spans="2:51" s="6" customFormat="1" ht="15.75" customHeight="1">
      <c r="B503" s="131"/>
      <c r="E503" s="132"/>
      <c r="F503" s="208" t="s">
        <v>289</v>
      </c>
      <c r="G503" s="209"/>
      <c r="H503" s="209"/>
      <c r="I503" s="209"/>
      <c r="K503" s="132"/>
      <c r="N503" s="132"/>
      <c r="R503" s="133"/>
      <c r="T503" s="134"/>
      <c r="AA503" s="135"/>
      <c r="AT503" s="132" t="s">
        <v>220</v>
      </c>
      <c r="AU503" s="132" t="s">
        <v>191</v>
      </c>
      <c r="AV503" s="136" t="s">
        <v>78</v>
      </c>
      <c r="AW503" s="136" t="s">
        <v>165</v>
      </c>
      <c r="AX503" s="136" t="s">
        <v>135</v>
      </c>
      <c r="AY503" s="132" t="s">
        <v>213</v>
      </c>
    </row>
    <row r="504" spans="2:51" s="6" customFormat="1" ht="15.75" customHeight="1">
      <c r="B504" s="137"/>
      <c r="E504" s="138"/>
      <c r="F504" s="203" t="s">
        <v>523</v>
      </c>
      <c r="G504" s="204"/>
      <c r="H504" s="204"/>
      <c r="I504" s="204"/>
      <c r="K504" s="139">
        <v>7.15</v>
      </c>
      <c r="N504" s="138"/>
      <c r="R504" s="140"/>
      <c r="T504" s="141"/>
      <c r="AA504" s="142"/>
      <c r="AT504" s="138" t="s">
        <v>220</v>
      </c>
      <c r="AU504" s="138" t="s">
        <v>191</v>
      </c>
      <c r="AV504" s="143" t="s">
        <v>191</v>
      </c>
      <c r="AW504" s="143" t="s">
        <v>165</v>
      </c>
      <c r="AX504" s="143" t="s">
        <v>135</v>
      </c>
      <c r="AY504" s="138" t="s">
        <v>213</v>
      </c>
    </row>
    <row r="505" spans="2:51" s="6" customFormat="1" ht="15.75" customHeight="1">
      <c r="B505" s="131"/>
      <c r="E505" s="132"/>
      <c r="F505" s="208" t="s">
        <v>524</v>
      </c>
      <c r="G505" s="209"/>
      <c r="H505" s="209"/>
      <c r="I505" s="209"/>
      <c r="K505" s="132"/>
      <c r="N505" s="132"/>
      <c r="R505" s="133"/>
      <c r="T505" s="134"/>
      <c r="AA505" s="135"/>
      <c r="AT505" s="132" t="s">
        <v>220</v>
      </c>
      <c r="AU505" s="132" t="s">
        <v>191</v>
      </c>
      <c r="AV505" s="136" t="s">
        <v>78</v>
      </c>
      <c r="AW505" s="136" t="s">
        <v>165</v>
      </c>
      <c r="AX505" s="136" t="s">
        <v>135</v>
      </c>
      <c r="AY505" s="132" t="s">
        <v>213</v>
      </c>
    </row>
    <row r="506" spans="2:51" s="6" customFormat="1" ht="15.75" customHeight="1">
      <c r="B506" s="137"/>
      <c r="E506" s="138"/>
      <c r="F506" s="203" t="s">
        <v>525</v>
      </c>
      <c r="G506" s="204"/>
      <c r="H506" s="204"/>
      <c r="I506" s="204"/>
      <c r="K506" s="139">
        <v>5.71</v>
      </c>
      <c r="N506" s="138"/>
      <c r="R506" s="140"/>
      <c r="T506" s="141"/>
      <c r="AA506" s="142"/>
      <c r="AT506" s="138" t="s">
        <v>220</v>
      </c>
      <c r="AU506" s="138" t="s">
        <v>191</v>
      </c>
      <c r="AV506" s="143" t="s">
        <v>191</v>
      </c>
      <c r="AW506" s="143" t="s">
        <v>165</v>
      </c>
      <c r="AX506" s="143" t="s">
        <v>135</v>
      </c>
      <c r="AY506" s="138" t="s">
        <v>213</v>
      </c>
    </row>
    <row r="507" spans="2:51" s="6" customFormat="1" ht="15.75" customHeight="1">
      <c r="B507" s="144"/>
      <c r="E507" s="145"/>
      <c r="F507" s="205" t="s">
        <v>222</v>
      </c>
      <c r="G507" s="206"/>
      <c r="H507" s="206"/>
      <c r="I507" s="206"/>
      <c r="K507" s="146">
        <v>47.58</v>
      </c>
      <c r="N507" s="145"/>
      <c r="R507" s="147"/>
      <c r="T507" s="148"/>
      <c r="AA507" s="149"/>
      <c r="AT507" s="145" t="s">
        <v>220</v>
      </c>
      <c r="AU507" s="145" t="s">
        <v>191</v>
      </c>
      <c r="AV507" s="150" t="s">
        <v>218</v>
      </c>
      <c r="AW507" s="150" t="s">
        <v>165</v>
      </c>
      <c r="AX507" s="150" t="s">
        <v>78</v>
      </c>
      <c r="AY507" s="145" t="s">
        <v>213</v>
      </c>
    </row>
    <row r="508" spans="2:64" s="6" customFormat="1" ht="27" customHeight="1">
      <c r="B508" s="22"/>
      <c r="C508" s="123" t="s">
        <v>526</v>
      </c>
      <c r="D508" s="123" t="s">
        <v>214</v>
      </c>
      <c r="E508" s="124" t="s">
        <v>527</v>
      </c>
      <c r="F508" s="210" t="s">
        <v>528</v>
      </c>
      <c r="G508" s="211"/>
      <c r="H508" s="211"/>
      <c r="I508" s="211"/>
      <c r="J508" s="125" t="s">
        <v>282</v>
      </c>
      <c r="K508" s="126">
        <v>5.945</v>
      </c>
      <c r="L508" s="212">
        <v>0</v>
      </c>
      <c r="M508" s="211"/>
      <c r="N508" s="213">
        <f>ROUND($L$508*$K$508,2)</f>
        <v>0</v>
      </c>
      <c r="O508" s="211"/>
      <c r="P508" s="211"/>
      <c r="Q508" s="211"/>
      <c r="R508" s="23"/>
      <c r="T508" s="127"/>
      <c r="U508" s="128" t="s">
        <v>102</v>
      </c>
      <c r="V508" s="129">
        <v>1.36</v>
      </c>
      <c r="W508" s="129">
        <f>$V$508*$K$508</f>
        <v>8.0852</v>
      </c>
      <c r="X508" s="129">
        <v>0.00837744</v>
      </c>
      <c r="Y508" s="129">
        <f>$X$508*$K$508</f>
        <v>0.0498038808</v>
      </c>
      <c r="Z508" s="129">
        <v>0</v>
      </c>
      <c r="AA508" s="130">
        <f>$Z$508*$K$508</f>
        <v>0</v>
      </c>
      <c r="AR508" s="6" t="s">
        <v>218</v>
      </c>
      <c r="AT508" s="6" t="s">
        <v>214</v>
      </c>
      <c r="AU508" s="6" t="s">
        <v>191</v>
      </c>
      <c r="AY508" s="6" t="s">
        <v>213</v>
      </c>
      <c r="BE508" s="80">
        <f>IF($U$508="základní",$N$508,0)</f>
        <v>0</v>
      </c>
      <c r="BF508" s="80">
        <f>IF($U$508="snížená",$N$508,0)</f>
        <v>0</v>
      </c>
      <c r="BG508" s="80">
        <f>IF($U$508="zákl. přenesená",$N$508,0)</f>
        <v>0</v>
      </c>
      <c r="BH508" s="80">
        <f>IF($U$508="sníž. přenesená",$N$508,0)</f>
        <v>0</v>
      </c>
      <c r="BI508" s="80">
        <f>IF($U$508="nulová",$N$508,0)</f>
        <v>0</v>
      </c>
      <c r="BJ508" s="6" t="s">
        <v>191</v>
      </c>
      <c r="BK508" s="80">
        <f>ROUND($L$508*$K$508,2)</f>
        <v>0</v>
      </c>
      <c r="BL508" s="6" t="s">
        <v>218</v>
      </c>
    </row>
    <row r="509" spans="2:51" s="6" customFormat="1" ht="15.75" customHeight="1">
      <c r="B509" s="131"/>
      <c r="E509" s="132"/>
      <c r="F509" s="208" t="s">
        <v>529</v>
      </c>
      <c r="G509" s="209"/>
      <c r="H509" s="209"/>
      <c r="I509" s="209"/>
      <c r="K509" s="132"/>
      <c r="N509" s="132"/>
      <c r="R509" s="133"/>
      <c r="T509" s="134"/>
      <c r="AA509" s="135"/>
      <c r="AT509" s="132" t="s">
        <v>220</v>
      </c>
      <c r="AU509" s="132" t="s">
        <v>191</v>
      </c>
      <c r="AV509" s="136" t="s">
        <v>78</v>
      </c>
      <c r="AW509" s="136" t="s">
        <v>165</v>
      </c>
      <c r="AX509" s="136" t="s">
        <v>135</v>
      </c>
      <c r="AY509" s="132" t="s">
        <v>213</v>
      </c>
    </row>
    <row r="510" spans="2:51" s="6" customFormat="1" ht="15.75" customHeight="1">
      <c r="B510" s="131"/>
      <c r="E510" s="132"/>
      <c r="F510" s="208" t="s">
        <v>530</v>
      </c>
      <c r="G510" s="209"/>
      <c r="H510" s="209"/>
      <c r="I510" s="209"/>
      <c r="K510" s="132"/>
      <c r="N510" s="132"/>
      <c r="R510" s="133"/>
      <c r="T510" s="134"/>
      <c r="AA510" s="135"/>
      <c r="AT510" s="132" t="s">
        <v>220</v>
      </c>
      <c r="AU510" s="132" t="s">
        <v>191</v>
      </c>
      <c r="AV510" s="136" t="s">
        <v>78</v>
      </c>
      <c r="AW510" s="136" t="s">
        <v>165</v>
      </c>
      <c r="AX510" s="136" t="s">
        <v>135</v>
      </c>
      <c r="AY510" s="132" t="s">
        <v>213</v>
      </c>
    </row>
    <row r="511" spans="2:51" s="6" customFormat="1" ht="15.75" customHeight="1">
      <c r="B511" s="137"/>
      <c r="E511" s="138"/>
      <c r="F511" s="203" t="s">
        <v>531</v>
      </c>
      <c r="G511" s="204"/>
      <c r="H511" s="204"/>
      <c r="I511" s="204"/>
      <c r="K511" s="139">
        <v>5.945</v>
      </c>
      <c r="N511" s="138"/>
      <c r="R511" s="140"/>
      <c r="T511" s="141"/>
      <c r="AA511" s="142"/>
      <c r="AT511" s="138" t="s">
        <v>220</v>
      </c>
      <c r="AU511" s="138" t="s">
        <v>191</v>
      </c>
      <c r="AV511" s="143" t="s">
        <v>191</v>
      </c>
      <c r="AW511" s="143" t="s">
        <v>165</v>
      </c>
      <c r="AX511" s="143" t="s">
        <v>135</v>
      </c>
      <c r="AY511" s="138" t="s">
        <v>213</v>
      </c>
    </row>
    <row r="512" spans="2:51" s="6" customFormat="1" ht="15.75" customHeight="1">
      <c r="B512" s="144"/>
      <c r="E512" s="145"/>
      <c r="F512" s="205" t="s">
        <v>222</v>
      </c>
      <c r="G512" s="206"/>
      <c r="H512" s="206"/>
      <c r="I512" s="206"/>
      <c r="K512" s="146">
        <v>5.945</v>
      </c>
      <c r="N512" s="145"/>
      <c r="R512" s="147"/>
      <c r="T512" s="148"/>
      <c r="AA512" s="149"/>
      <c r="AT512" s="145" t="s">
        <v>220</v>
      </c>
      <c r="AU512" s="145" t="s">
        <v>191</v>
      </c>
      <c r="AV512" s="150" t="s">
        <v>218</v>
      </c>
      <c r="AW512" s="150" t="s">
        <v>165</v>
      </c>
      <c r="AX512" s="150" t="s">
        <v>78</v>
      </c>
      <c r="AY512" s="145" t="s">
        <v>213</v>
      </c>
    </row>
    <row r="513" spans="2:64" s="6" customFormat="1" ht="27" customHeight="1">
      <c r="B513" s="22"/>
      <c r="C513" s="151" t="s">
        <v>532</v>
      </c>
      <c r="D513" s="151" t="s">
        <v>399</v>
      </c>
      <c r="E513" s="152" t="s">
        <v>533</v>
      </c>
      <c r="F513" s="214" t="s">
        <v>534</v>
      </c>
      <c r="G513" s="215"/>
      <c r="H513" s="215"/>
      <c r="I513" s="215"/>
      <c r="J513" s="153" t="s">
        <v>282</v>
      </c>
      <c r="K513" s="154">
        <v>6.242</v>
      </c>
      <c r="L513" s="216">
        <v>0</v>
      </c>
      <c r="M513" s="215"/>
      <c r="N513" s="217">
        <f>ROUND($L$513*$K$513,2)</f>
        <v>0</v>
      </c>
      <c r="O513" s="211"/>
      <c r="P513" s="211"/>
      <c r="Q513" s="211"/>
      <c r="R513" s="23"/>
      <c r="T513" s="127"/>
      <c r="U513" s="128" t="s">
        <v>102</v>
      </c>
      <c r="V513" s="129">
        <v>0</v>
      </c>
      <c r="W513" s="129">
        <f>$V$513*$K$513</f>
        <v>0</v>
      </c>
      <c r="X513" s="129">
        <v>0.0017</v>
      </c>
      <c r="Y513" s="129">
        <f>$X$513*$K$513</f>
        <v>0.0106114</v>
      </c>
      <c r="Z513" s="129">
        <v>0</v>
      </c>
      <c r="AA513" s="130">
        <f>$Z$513*$K$513</f>
        <v>0</v>
      </c>
      <c r="AR513" s="6" t="s">
        <v>240</v>
      </c>
      <c r="AT513" s="6" t="s">
        <v>399</v>
      </c>
      <c r="AU513" s="6" t="s">
        <v>191</v>
      </c>
      <c r="AY513" s="6" t="s">
        <v>213</v>
      </c>
      <c r="BE513" s="80">
        <f>IF($U$513="základní",$N$513,0)</f>
        <v>0</v>
      </c>
      <c r="BF513" s="80">
        <f>IF($U$513="snížená",$N$513,0)</f>
        <v>0</v>
      </c>
      <c r="BG513" s="80">
        <f>IF($U$513="zákl. přenesená",$N$513,0)</f>
        <v>0</v>
      </c>
      <c r="BH513" s="80">
        <f>IF($U$513="sníž. přenesená",$N$513,0)</f>
        <v>0</v>
      </c>
      <c r="BI513" s="80">
        <f>IF($U$513="nulová",$N$513,0)</f>
        <v>0</v>
      </c>
      <c r="BJ513" s="6" t="s">
        <v>191</v>
      </c>
      <c r="BK513" s="80">
        <f>ROUND($L$513*$K$513,2)</f>
        <v>0</v>
      </c>
      <c r="BL513" s="6" t="s">
        <v>218</v>
      </c>
    </row>
    <row r="514" spans="2:51" s="6" customFormat="1" ht="15.75" customHeight="1">
      <c r="B514" s="131"/>
      <c r="E514" s="132"/>
      <c r="F514" s="208" t="s">
        <v>529</v>
      </c>
      <c r="G514" s="209"/>
      <c r="H514" s="209"/>
      <c r="I514" s="209"/>
      <c r="K514" s="132"/>
      <c r="N514" s="132"/>
      <c r="R514" s="133"/>
      <c r="T514" s="134"/>
      <c r="AA514" s="135"/>
      <c r="AT514" s="132" t="s">
        <v>220</v>
      </c>
      <c r="AU514" s="132" t="s">
        <v>191</v>
      </c>
      <c r="AV514" s="136" t="s">
        <v>78</v>
      </c>
      <c r="AW514" s="136" t="s">
        <v>165</v>
      </c>
      <c r="AX514" s="136" t="s">
        <v>135</v>
      </c>
      <c r="AY514" s="132" t="s">
        <v>213</v>
      </c>
    </row>
    <row r="515" spans="2:51" s="6" customFormat="1" ht="15.75" customHeight="1">
      <c r="B515" s="131"/>
      <c r="E515" s="132"/>
      <c r="F515" s="208" t="s">
        <v>530</v>
      </c>
      <c r="G515" s="209"/>
      <c r="H515" s="209"/>
      <c r="I515" s="209"/>
      <c r="K515" s="132"/>
      <c r="N515" s="132"/>
      <c r="R515" s="133"/>
      <c r="T515" s="134"/>
      <c r="AA515" s="135"/>
      <c r="AT515" s="132" t="s">
        <v>220</v>
      </c>
      <c r="AU515" s="132" t="s">
        <v>191</v>
      </c>
      <c r="AV515" s="136" t="s">
        <v>78</v>
      </c>
      <c r="AW515" s="136" t="s">
        <v>165</v>
      </c>
      <c r="AX515" s="136" t="s">
        <v>135</v>
      </c>
      <c r="AY515" s="132" t="s">
        <v>213</v>
      </c>
    </row>
    <row r="516" spans="2:51" s="6" customFormat="1" ht="15.75" customHeight="1">
      <c r="B516" s="137"/>
      <c r="E516" s="138"/>
      <c r="F516" s="203" t="s">
        <v>531</v>
      </c>
      <c r="G516" s="204"/>
      <c r="H516" s="204"/>
      <c r="I516" s="204"/>
      <c r="K516" s="139">
        <v>5.945</v>
      </c>
      <c r="N516" s="138"/>
      <c r="R516" s="140"/>
      <c r="T516" s="141"/>
      <c r="AA516" s="142"/>
      <c r="AT516" s="138" t="s">
        <v>220</v>
      </c>
      <c r="AU516" s="138" t="s">
        <v>191</v>
      </c>
      <c r="AV516" s="143" t="s">
        <v>191</v>
      </c>
      <c r="AW516" s="143" t="s">
        <v>165</v>
      </c>
      <c r="AX516" s="143" t="s">
        <v>135</v>
      </c>
      <c r="AY516" s="138" t="s">
        <v>213</v>
      </c>
    </row>
    <row r="517" spans="2:51" s="6" customFormat="1" ht="15.75" customHeight="1">
      <c r="B517" s="144"/>
      <c r="E517" s="145"/>
      <c r="F517" s="205" t="s">
        <v>222</v>
      </c>
      <c r="G517" s="206"/>
      <c r="H517" s="206"/>
      <c r="I517" s="206"/>
      <c r="K517" s="146">
        <v>5.945</v>
      </c>
      <c r="N517" s="145"/>
      <c r="R517" s="147"/>
      <c r="T517" s="148"/>
      <c r="AA517" s="149"/>
      <c r="AT517" s="145" t="s">
        <v>220</v>
      </c>
      <c r="AU517" s="145" t="s">
        <v>191</v>
      </c>
      <c r="AV517" s="150" t="s">
        <v>218</v>
      </c>
      <c r="AW517" s="150" t="s">
        <v>165</v>
      </c>
      <c r="AX517" s="150" t="s">
        <v>78</v>
      </c>
      <c r="AY517" s="145" t="s">
        <v>213</v>
      </c>
    </row>
    <row r="518" spans="2:64" s="6" customFormat="1" ht="27" customHeight="1">
      <c r="B518" s="22"/>
      <c r="C518" s="123" t="s">
        <v>535</v>
      </c>
      <c r="D518" s="123" t="s">
        <v>214</v>
      </c>
      <c r="E518" s="124" t="s">
        <v>536</v>
      </c>
      <c r="F518" s="210" t="s">
        <v>537</v>
      </c>
      <c r="G518" s="211"/>
      <c r="H518" s="211"/>
      <c r="I518" s="211"/>
      <c r="J518" s="125" t="s">
        <v>282</v>
      </c>
      <c r="K518" s="126">
        <v>5.945</v>
      </c>
      <c r="L518" s="212">
        <v>0</v>
      </c>
      <c r="M518" s="211"/>
      <c r="N518" s="213">
        <f>ROUND($L$518*$K$518,2)</f>
        <v>0</v>
      </c>
      <c r="O518" s="211"/>
      <c r="P518" s="211"/>
      <c r="Q518" s="211"/>
      <c r="R518" s="23"/>
      <c r="T518" s="127"/>
      <c r="U518" s="128" t="s">
        <v>102</v>
      </c>
      <c r="V518" s="129">
        <v>0.285</v>
      </c>
      <c r="W518" s="129">
        <f>$V$518*$K$518</f>
        <v>1.6943249999999999</v>
      </c>
      <c r="X518" s="129">
        <v>0.00348</v>
      </c>
      <c r="Y518" s="129">
        <f>$X$518*$K$518</f>
        <v>0.0206886</v>
      </c>
      <c r="Z518" s="129">
        <v>0</v>
      </c>
      <c r="AA518" s="130">
        <f>$Z$518*$K$518</f>
        <v>0</v>
      </c>
      <c r="AR518" s="6" t="s">
        <v>218</v>
      </c>
      <c r="AT518" s="6" t="s">
        <v>214</v>
      </c>
      <c r="AU518" s="6" t="s">
        <v>191</v>
      </c>
      <c r="AY518" s="6" t="s">
        <v>213</v>
      </c>
      <c r="BE518" s="80">
        <f>IF($U$518="základní",$N$518,0)</f>
        <v>0</v>
      </c>
      <c r="BF518" s="80">
        <f>IF($U$518="snížená",$N$518,0)</f>
        <v>0</v>
      </c>
      <c r="BG518" s="80">
        <f>IF($U$518="zákl. přenesená",$N$518,0)</f>
        <v>0</v>
      </c>
      <c r="BH518" s="80">
        <f>IF($U$518="sníž. přenesená",$N$518,0)</f>
        <v>0</v>
      </c>
      <c r="BI518" s="80">
        <f>IF($U$518="nulová",$N$518,0)</f>
        <v>0</v>
      </c>
      <c r="BJ518" s="6" t="s">
        <v>191</v>
      </c>
      <c r="BK518" s="80">
        <f>ROUND($L$518*$K$518,2)</f>
        <v>0</v>
      </c>
      <c r="BL518" s="6" t="s">
        <v>218</v>
      </c>
    </row>
    <row r="519" spans="2:51" s="6" customFormat="1" ht="15.75" customHeight="1">
      <c r="B519" s="131"/>
      <c r="E519" s="132"/>
      <c r="F519" s="208" t="s">
        <v>529</v>
      </c>
      <c r="G519" s="209"/>
      <c r="H519" s="209"/>
      <c r="I519" s="209"/>
      <c r="K519" s="132"/>
      <c r="N519" s="132"/>
      <c r="R519" s="133"/>
      <c r="T519" s="134"/>
      <c r="AA519" s="135"/>
      <c r="AT519" s="132" t="s">
        <v>220</v>
      </c>
      <c r="AU519" s="132" t="s">
        <v>191</v>
      </c>
      <c r="AV519" s="136" t="s">
        <v>78</v>
      </c>
      <c r="AW519" s="136" t="s">
        <v>165</v>
      </c>
      <c r="AX519" s="136" t="s">
        <v>135</v>
      </c>
      <c r="AY519" s="132" t="s">
        <v>213</v>
      </c>
    </row>
    <row r="520" spans="2:51" s="6" customFormat="1" ht="15.75" customHeight="1">
      <c r="B520" s="131"/>
      <c r="E520" s="132"/>
      <c r="F520" s="208" t="s">
        <v>530</v>
      </c>
      <c r="G520" s="209"/>
      <c r="H520" s="209"/>
      <c r="I520" s="209"/>
      <c r="K520" s="132"/>
      <c r="N520" s="132"/>
      <c r="R520" s="133"/>
      <c r="T520" s="134"/>
      <c r="AA520" s="135"/>
      <c r="AT520" s="132" t="s">
        <v>220</v>
      </c>
      <c r="AU520" s="132" t="s">
        <v>191</v>
      </c>
      <c r="AV520" s="136" t="s">
        <v>78</v>
      </c>
      <c r="AW520" s="136" t="s">
        <v>165</v>
      </c>
      <c r="AX520" s="136" t="s">
        <v>135</v>
      </c>
      <c r="AY520" s="132" t="s">
        <v>213</v>
      </c>
    </row>
    <row r="521" spans="2:51" s="6" customFormat="1" ht="15.75" customHeight="1">
      <c r="B521" s="137"/>
      <c r="E521" s="138"/>
      <c r="F521" s="203" t="s">
        <v>531</v>
      </c>
      <c r="G521" s="204"/>
      <c r="H521" s="204"/>
      <c r="I521" s="204"/>
      <c r="K521" s="139">
        <v>5.945</v>
      </c>
      <c r="N521" s="138"/>
      <c r="R521" s="140"/>
      <c r="T521" s="141"/>
      <c r="AA521" s="142"/>
      <c r="AT521" s="138" t="s">
        <v>220</v>
      </c>
      <c r="AU521" s="138" t="s">
        <v>191</v>
      </c>
      <c r="AV521" s="143" t="s">
        <v>191</v>
      </c>
      <c r="AW521" s="143" t="s">
        <v>165</v>
      </c>
      <c r="AX521" s="143" t="s">
        <v>135</v>
      </c>
      <c r="AY521" s="138" t="s">
        <v>213</v>
      </c>
    </row>
    <row r="522" spans="2:51" s="6" customFormat="1" ht="15.75" customHeight="1">
      <c r="B522" s="144"/>
      <c r="E522" s="145"/>
      <c r="F522" s="205" t="s">
        <v>222</v>
      </c>
      <c r="G522" s="206"/>
      <c r="H522" s="206"/>
      <c r="I522" s="206"/>
      <c r="K522" s="146">
        <v>5.945</v>
      </c>
      <c r="N522" s="145"/>
      <c r="R522" s="147"/>
      <c r="T522" s="148"/>
      <c r="AA522" s="149"/>
      <c r="AT522" s="145" t="s">
        <v>220</v>
      </c>
      <c r="AU522" s="145" t="s">
        <v>191</v>
      </c>
      <c r="AV522" s="150" t="s">
        <v>218</v>
      </c>
      <c r="AW522" s="150" t="s">
        <v>165</v>
      </c>
      <c r="AX522" s="150" t="s">
        <v>78</v>
      </c>
      <c r="AY522" s="145" t="s">
        <v>213</v>
      </c>
    </row>
    <row r="523" spans="2:64" s="6" customFormat="1" ht="27" customHeight="1">
      <c r="B523" s="22"/>
      <c r="C523" s="123" t="s">
        <v>538</v>
      </c>
      <c r="D523" s="123" t="s">
        <v>214</v>
      </c>
      <c r="E523" s="124" t="s">
        <v>539</v>
      </c>
      <c r="F523" s="210" t="s">
        <v>540</v>
      </c>
      <c r="G523" s="211"/>
      <c r="H523" s="211"/>
      <c r="I523" s="211"/>
      <c r="J523" s="125" t="s">
        <v>276</v>
      </c>
      <c r="K523" s="126">
        <v>76</v>
      </c>
      <c r="L523" s="212">
        <v>0</v>
      </c>
      <c r="M523" s="211"/>
      <c r="N523" s="213">
        <f>ROUND($L$523*$K$523,2)</f>
        <v>0</v>
      </c>
      <c r="O523" s="211"/>
      <c r="P523" s="211"/>
      <c r="Q523" s="211"/>
      <c r="R523" s="23"/>
      <c r="T523" s="127"/>
      <c r="U523" s="128" t="s">
        <v>102</v>
      </c>
      <c r="V523" s="129">
        <v>0.11</v>
      </c>
      <c r="W523" s="129">
        <f>$V$523*$K$523</f>
        <v>8.36</v>
      </c>
      <c r="X523" s="129">
        <v>0</v>
      </c>
      <c r="Y523" s="129">
        <f>$X$523*$K$523</f>
        <v>0</v>
      </c>
      <c r="Z523" s="129">
        <v>0</v>
      </c>
      <c r="AA523" s="130">
        <f>$Z$523*$K$523</f>
        <v>0</v>
      </c>
      <c r="AR523" s="6" t="s">
        <v>218</v>
      </c>
      <c r="AT523" s="6" t="s">
        <v>214</v>
      </c>
      <c r="AU523" s="6" t="s">
        <v>191</v>
      </c>
      <c r="AY523" s="6" t="s">
        <v>213</v>
      </c>
      <c r="BE523" s="80">
        <f>IF($U$523="základní",$N$523,0)</f>
        <v>0</v>
      </c>
      <c r="BF523" s="80">
        <f>IF($U$523="snížená",$N$523,0)</f>
        <v>0</v>
      </c>
      <c r="BG523" s="80">
        <f>IF($U$523="zákl. přenesená",$N$523,0)</f>
        <v>0</v>
      </c>
      <c r="BH523" s="80">
        <f>IF($U$523="sníž. přenesená",$N$523,0)</f>
        <v>0</v>
      </c>
      <c r="BI523" s="80">
        <f>IF($U$523="nulová",$N$523,0)</f>
        <v>0</v>
      </c>
      <c r="BJ523" s="6" t="s">
        <v>191</v>
      </c>
      <c r="BK523" s="80">
        <f>ROUND($L$523*$K$523,2)</f>
        <v>0</v>
      </c>
      <c r="BL523" s="6" t="s">
        <v>218</v>
      </c>
    </row>
    <row r="524" spans="2:51" s="6" customFormat="1" ht="15.75" customHeight="1">
      <c r="B524" s="131"/>
      <c r="E524" s="132"/>
      <c r="F524" s="208" t="s">
        <v>491</v>
      </c>
      <c r="G524" s="209"/>
      <c r="H524" s="209"/>
      <c r="I524" s="209"/>
      <c r="K524" s="132"/>
      <c r="N524" s="132"/>
      <c r="R524" s="133"/>
      <c r="T524" s="134"/>
      <c r="AA524" s="135"/>
      <c r="AT524" s="132" t="s">
        <v>220</v>
      </c>
      <c r="AU524" s="132" t="s">
        <v>191</v>
      </c>
      <c r="AV524" s="136" t="s">
        <v>78</v>
      </c>
      <c r="AW524" s="136" t="s">
        <v>165</v>
      </c>
      <c r="AX524" s="136" t="s">
        <v>135</v>
      </c>
      <c r="AY524" s="132" t="s">
        <v>213</v>
      </c>
    </row>
    <row r="525" spans="2:51" s="6" customFormat="1" ht="15.75" customHeight="1">
      <c r="B525" s="137"/>
      <c r="E525" s="138"/>
      <c r="F525" s="203" t="s">
        <v>541</v>
      </c>
      <c r="G525" s="204"/>
      <c r="H525" s="204"/>
      <c r="I525" s="204"/>
      <c r="K525" s="139">
        <v>32.9</v>
      </c>
      <c r="N525" s="138"/>
      <c r="R525" s="140"/>
      <c r="T525" s="141"/>
      <c r="AA525" s="142"/>
      <c r="AT525" s="138" t="s">
        <v>220</v>
      </c>
      <c r="AU525" s="138" t="s">
        <v>191</v>
      </c>
      <c r="AV525" s="143" t="s">
        <v>191</v>
      </c>
      <c r="AW525" s="143" t="s">
        <v>165</v>
      </c>
      <c r="AX525" s="143" t="s">
        <v>135</v>
      </c>
      <c r="AY525" s="138" t="s">
        <v>213</v>
      </c>
    </row>
    <row r="526" spans="2:51" s="6" customFormat="1" ht="15.75" customHeight="1">
      <c r="B526" s="137"/>
      <c r="E526" s="138"/>
      <c r="F526" s="203" t="s">
        <v>542</v>
      </c>
      <c r="G526" s="204"/>
      <c r="H526" s="204"/>
      <c r="I526" s="204"/>
      <c r="K526" s="139">
        <v>15.6</v>
      </c>
      <c r="N526" s="138"/>
      <c r="R526" s="140"/>
      <c r="T526" s="141"/>
      <c r="AA526" s="142"/>
      <c r="AT526" s="138" t="s">
        <v>220</v>
      </c>
      <c r="AU526" s="138" t="s">
        <v>191</v>
      </c>
      <c r="AV526" s="143" t="s">
        <v>191</v>
      </c>
      <c r="AW526" s="143" t="s">
        <v>165</v>
      </c>
      <c r="AX526" s="143" t="s">
        <v>135</v>
      </c>
      <c r="AY526" s="138" t="s">
        <v>213</v>
      </c>
    </row>
    <row r="527" spans="2:51" s="6" customFormat="1" ht="15.75" customHeight="1">
      <c r="B527" s="131"/>
      <c r="E527" s="132"/>
      <c r="F527" s="208" t="s">
        <v>504</v>
      </c>
      <c r="G527" s="209"/>
      <c r="H527" s="209"/>
      <c r="I527" s="209"/>
      <c r="K527" s="132"/>
      <c r="N527" s="132"/>
      <c r="R527" s="133"/>
      <c r="T527" s="134"/>
      <c r="AA527" s="135"/>
      <c r="AT527" s="132" t="s">
        <v>220</v>
      </c>
      <c r="AU527" s="132" t="s">
        <v>191</v>
      </c>
      <c r="AV527" s="136" t="s">
        <v>78</v>
      </c>
      <c r="AW527" s="136" t="s">
        <v>165</v>
      </c>
      <c r="AX527" s="136" t="s">
        <v>135</v>
      </c>
      <c r="AY527" s="132" t="s">
        <v>213</v>
      </c>
    </row>
    <row r="528" spans="2:51" s="6" customFormat="1" ht="15.75" customHeight="1">
      <c r="B528" s="137"/>
      <c r="E528" s="138"/>
      <c r="F528" s="203" t="s">
        <v>543</v>
      </c>
      <c r="G528" s="204"/>
      <c r="H528" s="204"/>
      <c r="I528" s="204"/>
      <c r="K528" s="139">
        <v>17.5</v>
      </c>
      <c r="N528" s="138"/>
      <c r="R528" s="140"/>
      <c r="T528" s="141"/>
      <c r="AA528" s="142"/>
      <c r="AT528" s="138" t="s">
        <v>220</v>
      </c>
      <c r="AU528" s="138" t="s">
        <v>191</v>
      </c>
      <c r="AV528" s="143" t="s">
        <v>191</v>
      </c>
      <c r="AW528" s="143" t="s">
        <v>165</v>
      </c>
      <c r="AX528" s="143" t="s">
        <v>135</v>
      </c>
      <c r="AY528" s="138" t="s">
        <v>213</v>
      </c>
    </row>
    <row r="529" spans="2:51" s="6" customFormat="1" ht="15.75" customHeight="1">
      <c r="B529" s="137"/>
      <c r="E529" s="138"/>
      <c r="F529" s="203" t="s">
        <v>544</v>
      </c>
      <c r="G529" s="204"/>
      <c r="H529" s="204"/>
      <c r="I529" s="204"/>
      <c r="K529" s="139">
        <v>10</v>
      </c>
      <c r="N529" s="138"/>
      <c r="R529" s="140"/>
      <c r="T529" s="141"/>
      <c r="AA529" s="142"/>
      <c r="AT529" s="138" t="s">
        <v>220</v>
      </c>
      <c r="AU529" s="138" t="s">
        <v>191</v>
      </c>
      <c r="AV529" s="143" t="s">
        <v>191</v>
      </c>
      <c r="AW529" s="143" t="s">
        <v>165</v>
      </c>
      <c r="AX529" s="143" t="s">
        <v>135</v>
      </c>
      <c r="AY529" s="138" t="s">
        <v>213</v>
      </c>
    </row>
    <row r="530" spans="2:51" s="6" customFormat="1" ht="15.75" customHeight="1">
      <c r="B530" s="144"/>
      <c r="E530" s="145"/>
      <c r="F530" s="205" t="s">
        <v>222</v>
      </c>
      <c r="G530" s="206"/>
      <c r="H530" s="206"/>
      <c r="I530" s="206"/>
      <c r="K530" s="146">
        <v>76</v>
      </c>
      <c r="N530" s="145"/>
      <c r="R530" s="147"/>
      <c r="T530" s="148"/>
      <c r="AA530" s="149"/>
      <c r="AT530" s="145" t="s">
        <v>220</v>
      </c>
      <c r="AU530" s="145" t="s">
        <v>191</v>
      </c>
      <c r="AV530" s="150" t="s">
        <v>218</v>
      </c>
      <c r="AW530" s="150" t="s">
        <v>165</v>
      </c>
      <c r="AX530" s="150" t="s">
        <v>78</v>
      </c>
      <c r="AY530" s="145" t="s">
        <v>213</v>
      </c>
    </row>
    <row r="531" spans="2:64" s="6" customFormat="1" ht="27" customHeight="1">
      <c r="B531" s="22"/>
      <c r="C531" s="151" t="s">
        <v>545</v>
      </c>
      <c r="D531" s="151" t="s">
        <v>399</v>
      </c>
      <c r="E531" s="152" t="s">
        <v>546</v>
      </c>
      <c r="F531" s="214" t="s">
        <v>547</v>
      </c>
      <c r="G531" s="215"/>
      <c r="H531" s="215"/>
      <c r="I531" s="215"/>
      <c r="J531" s="153" t="s">
        <v>276</v>
      </c>
      <c r="K531" s="154">
        <v>91.2</v>
      </c>
      <c r="L531" s="216">
        <v>0</v>
      </c>
      <c r="M531" s="215"/>
      <c r="N531" s="217">
        <f>ROUND($L$531*$K$531,2)</f>
        <v>0</v>
      </c>
      <c r="O531" s="211"/>
      <c r="P531" s="211"/>
      <c r="Q531" s="211"/>
      <c r="R531" s="23"/>
      <c r="T531" s="127"/>
      <c r="U531" s="128" t="s">
        <v>102</v>
      </c>
      <c r="V531" s="129">
        <v>0</v>
      </c>
      <c r="W531" s="129">
        <f>$V$531*$K$531</f>
        <v>0</v>
      </c>
      <c r="X531" s="129">
        <v>0.0001</v>
      </c>
      <c r="Y531" s="129">
        <f>$X$531*$K$531</f>
        <v>0.009120000000000001</v>
      </c>
      <c r="Z531" s="129">
        <v>0</v>
      </c>
      <c r="AA531" s="130">
        <f>$Z$531*$K$531</f>
        <v>0</v>
      </c>
      <c r="AR531" s="6" t="s">
        <v>240</v>
      </c>
      <c r="AT531" s="6" t="s">
        <v>399</v>
      </c>
      <c r="AU531" s="6" t="s">
        <v>191</v>
      </c>
      <c r="AY531" s="6" t="s">
        <v>213</v>
      </c>
      <c r="BE531" s="80">
        <f>IF($U$531="základní",$N$531,0)</f>
        <v>0</v>
      </c>
      <c r="BF531" s="80">
        <f>IF($U$531="snížená",$N$531,0)</f>
        <v>0</v>
      </c>
      <c r="BG531" s="80">
        <f>IF($U$531="zákl. přenesená",$N$531,0)</f>
        <v>0</v>
      </c>
      <c r="BH531" s="80">
        <f>IF($U$531="sníž. přenesená",$N$531,0)</f>
        <v>0</v>
      </c>
      <c r="BI531" s="80">
        <f>IF($U$531="nulová",$N$531,0)</f>
        <v>0</v>
      </c>
      <c r="BJ531" s="6" t="s">
        <v>191</v>
      </c>
      <c r="BK531" s="80">
        <f>ROUND($L$531*$K$531,2)</f>
        <v>0</v>
      </c>
      <c r="BL531" s="6" t="s">
        <v>218</v>
      </c>
    </row>
    <row r="532" spans="2:51" s="6" customFormat="1" ht="15.75" customHeight="1">
      <c r="B532" s="131"/>
      <c r="E532" s="132"/>
      <c r="F532" s="208" t="s">
        <v>491</v>
      </c>
      <c r="G532" s="209"/>
      <c r="H532" s="209"/>
      <c r="I532" s="209"/>
      <c r="K532" s="132"/>
      <c r="N532" s="132"/>
      <c r="R532" s="133"/>
      <c r="T532" s="134"/>
      <c r="AA532" s="135"/>
      <c r="AT532" s="132" t="s">
        <v>220</v>
      </c>
      <c r="AU532" s="132" t="s">
        <v>191</v>
      </c>
      <c r="AV532" s="136" t="s">
        <v>78</v>
      </c>
      <c r="AW532" s="136" t="s">
        <v>165</v>
      </c>
      <c r="AX532" s="136" t="s">
        <v>135</v>
      </c>
      <c r="AY532" s="132" t="s">
        <v>213</v>
      </c>
    </row>
    <row r="533" spans="2:51" s="6" customFormat="1" ht="15.75" customHeight="1">
      <c r="B533" s="137"/>
      <c r="E533" s="138"/>
      <c r="F533" s="203" t="s">
        <v>541</v>
      </c>
      <c r="G533" s="204"/>
      <c r="H533" s="204"/>
      <c r="I533" s="204"/>
      <c r="K533" s="139">
        <v>32.9</v>
      </c>
      <c r="N533" s="138"/>
      <c r="R533" s="140"/>
      <c r="T533" s="141"/>
      <c r="AA533" s="142"/>
      <c r="AT533" s="138" t="s">
        <v>220</v>
      </c>
      <c r="AU533" s="138" t="s">
        <v>191</v>
      </c>
      <c r="AV533" s="143" t="s">
        <v>191</v>
      </c>
      <c r="AW533" s="143" t="s">
        <v>165</v>
      </c>
      <c r="AX533" s="143" t="s">
        <v>135</v>
      </c>
      <c r="AY533" s="138" t="s">
        <v>213</v>
      </c>
    </row>
    <row r="534" spans="2:51" s="6" customFormat="1" ht="15.75" customHeight="1">
      <c r="B534" s="137"/>
      <c r="E534" s="138"/>
      <c r="F534" s="203" t="s">
        <v>542</v>
      </c>
      <c r="G534" s="204"/>
      <c r="H534" s="204"/>
      <c r="I534" s="204"/>
      <c r="K534" s="139">
        <v>15.6</v>
      </c>
      <c r="N534" s="138"/>
      <c r="R534" s="140"/>
      <c r="T534" s="141"/>
      <c r="AA534" s="142"/>
      <c r="AT534" s="138" t="s">
        <v>220</v>
      </c>
      <c r="AU534" s="138" t="s">
        <v>191</v>
      </c>
      <c r="AV534" s="143" t="s">
        <v>191</v>
      </c>
      <c r="AW534" s="143" t="s">
        <v>165</v>
      </c>
      <c r="AX534" s="143" t="s">
        <v>135</v>
      </c>
      <c r="AY534" s="138" t="s">
        <v>213</v>
      </c>
    </row>
    <row r="535" spans="2:51" s="6" customFormat="1" ht="15.75" customHeight="1">
      <c r="B535" s="131"/>
      <c r="E535" s="132"/>
      <c r="F535" s="208" t="s">
        <v>504</v>
      </c>
      <c r="G535" s="209"/>
      <c r="H535" s="209"/>
      <c r="I535" s="209"/>
      <c r="K535" s="132"/>
      <c r="N535" s="132"/>
      <c r="R535" s="133"/>
      <c r="T535" s="134"/>
      <c r="AA535" s="135"/>
      <c r="AT535" s="132" t="s">
        <v>220</v>
      </c>
      <c r="AU535" s="132" t="s">
        <v>191</v>
      </c>
      <c r="AV535" s="136" t="s">
        <v>78</v>
      </c>
      <c r="AW535" s="136" t="s">
        <v>165</v>
      </c>
      <c r="AX535" s="136" t="s">
        <v>135</v>
      </c>
      <c r="AY535" s="132" t="s">
        <v>213</v>
      </c>
    </row>
    <row r="536" spans="2:51" s="6" customFormat="1" ht="15.75" customHeight="1">
      <c r="B536" s="137"/>
      <c r="E536" s="138"/>
      <c r="F536" s="203" t="s">
        <v>543</v>
      </c>
      <c r="G536" s="204"/>
      <c r="H536" s="204"/>
      <c r="I536" s="204"/>
      <c r="K536" s="139">
        <v>17.5</v>
      </c>
      <c r="N536" s="138"/>
      <c r="R536" s="140"/>
      <c r="T536" s="141"/>
      <c r="AA536" s="142"/>
      <c r="AT536" s="138" t="s">
        <v>220</v>
      </c>
      <c r="AU536" s="138" t="s">
        <v>191</v>
      </c>
      <c r="AV536" s="143" t="s">
        <v>191</v>
      </c>
      <c r="AW536" s="143" t="s">
        <v>165</v>
      </c>
      <c r="AX536" s="143" t="s">
        <v>135</v>
      </c>
      <c r="AY536" s="138" t="s">
        <v>213</v>
      </c>
    </row>
    <row r="537" spans="2:51" s="6" customFormat="1" ht="15.75" customHeight="1">
      <c r="B537" s="137"/>
      <c r="E537" s="138"/>
      <c r="F537" s="203" t="s">
        <v>544</v>
      </c>
      <c r="G537" s="204"/>
      <c r="H537" s="204"/>
      <c r="I537" s="204"/>
      <c r="K537" s="139">
        <v>10</v>
      </c>
      <c r="N537" s="138"/>
      <c r="R537" s="140"/>
      <c r="T537" s="141"/>
      <c r="AA537" s="142"/>
      <c r="AT537" s="138" t="s">
        <v>220</v>
      </c>
      <c r="AU537" s="138" t="s">
        <v>191</v>
      </c>
      <c r="AV537" s="143" t="s">
        <v>191</v>
      </c>
      <c r="AW537" s="143" t="s">
        <v>165</v>
      </c>
      <c r="AX537" s="143" t="s">
        <v>135</v>
      </c>
      <c r="AY537" s="138" t="s">
        <v>213</v>
      </c>
    </row>
    <row r="538" spans="2:51" s="6" customFormat="1" ht="15.75" customHeight="1">
      <c r="B538" s="144"/>
      <c r="E538" s="145"/>
      <c r="F538" s="205" t="s">
        <v>222</v>
      </c>
      <c r="G538" s="206"/>
      <c r="H538" s="206"/>
      <c r="I538" s="206"/>
      <c r="K538" s="146">
        <v>76</v>
      </c>
      <c r="N538" s="145"/>
      <c r="R538" s="147"/>
      <c r="T538" s="148"/>
      <c r="AA538" s="149"/>
      <c r="AT538" s="145" t="s">
        <v>220</v>
      </c>
      <c r="AU538" s="145" t="s">
        <v>191</v>
      </c>
      <c r="AV538" s="150" t="s">
        <v>218</v>
      </c>
      <c r="AW538" s="150" t="s">
        <v>165</v>
      </c>
      <c r="AX538" s="150" t="s">
        <v>78</v>
      </c>
      <c r="AY538" s="145" t="s">
        <v>213</v>
      </c>
    </row>
    <row r="539" spans="2:64" s="6" customFormat="1" ht="27" customHeight="1">
      <c r="B539" s="22"/>
      <c r="C539" s="123" t="s">
        <v>548</v>
      </c>
      <c r="D539" s="123" t="s">
        <v>214</v>
      </c>
      <c r="E539" s="124" t="s">
        <v>549</v>
      </c>
      <c r="F539" s="210" t="s">
        <v>550</v>
      </c>
      <c r="G539" s="211"/>
      <c r="H539" s="211"/>
      <c r="I539" s="211"/>
      <c r="J539" s="125" t="s">
        <v>276</v>
      </c>
      <c r="K539" s="126">
        <v>50.4</v>
      </c>
      <c r="L539" s="212">
        <v>0</v>
      </c>
      <c r="M539" s="211"/>
      <c r="N539" s="213">
        <f>ROUND($L$539*$K$539,2)</f>
        <v>0</v>
      </c>
      <c r="O539" s="211"/>
      <c r="P539" s="211"/>
      <c r="Q539" s="211"/>
      <c r="R539" s="23"/>
      <c r="T539" s="127"/>
      <c r="U539" s="128" t="s">
        <v>102</v>
      </c>
      <c r="V539" s="129">
        <v>0.096</v>
      </c>
      <c r="W539" s="129">
        <f>$V$539*$K$539</f>
        <v>4.8384</v>
      </c>
      <c r="X539" s="129">
        <v>0</v>
      </c>
      <c r="Y539" s="129">
        <f>$X$539*$K$539</f>
        <v>0</v>
      </c>
      <c r="Z539" s="129">
        <v>0</v>
      </c>
      <c r="AA539" s="130">
        <f>$Z$539*$K$539</f>
        <v>0</v>
      </c>
      <c r="AR539" s="6" t="s">
        <v>218</v>
      </c>
      <c r="AT539" s="6" t="s">
        <v>214</v>
      </c>
      <c r="AU539" s="6" t="s">
        <v>191</v>
      </c>
      <c r="AY539" s="6" t="s">
        <v>213</v>
      </c>
      <c r="BE539" s="80">
        <f>IF($U$539="základní",$N$539,0)</f>
        <v>0</v>
      </c>
      <c r="BF539" s="80">
        <f>IF($U$539="snížená",$N$539,0)</f>
        <v>0</v>
      </c>
      <c r="BG539" s="80">
        <f>IF($U$539="zákl. přenesená",$N$539,0)</f>
        <v>0</v>
      </c>
      <c r="BH539" s="80">
        <f>IF($U$539="sníž. přenesená",$N$539,0)</f>
        <v>0</v>
      </c>
      <c r="BI539" s="80">
        <f>IF($U$539="nulová",$N$539,0)</f>
        <v>0</v>
      </c>
      <c r="BJ539" s="6" t="s">
        <v>191</v>
      </c>
      <c r="BK539" s="80">
        <f>ROUND($L$539*$K$539,2)</f>
        <v>0</v>
      </c>
      <c r="BL539" s="6" t="s">
        <v>218</v>
      </c>
    </row>
    <row r="540" spans="2:51" s="6" customFormat="1" ht="15.75" customHeight="1">
      <c r="B540" s="131"/>
      <c r="E540" s="132"/>
      <c r="F540" s="208" t="s">
        <v>491</v>
      </c>
      <c r="G540" s="209"/>
      <c r="H540" s="209"/>
      <c r="I540" s="209"/>
      <c r="K540" s="132"/>
      <c r="N540" s="132"/>
      <c r="R540" s="133"/>
      <c r="T540" s="134"/>
      <c r="AA540" s="135"/>
      <c r="AT540" s="132" t="s">
        <v>220</v>
      </c>
      <c r="AU540" s="132" t="s">
        <v>191</v>
      </c>
      <c r="AV540" s="136" t="s">
        <v>78</v>
      </c>
      <c r="AW540" s="136" t="s">
        <v>165</v>
      </c>
      <c r="AX540" s="136" t="s">
        <v>135</v>
      </c>
      <c r="AY540" s="132" t="s">
        <v>213</v>
      </c>
    </row>
    <row r="541" spans="2:51" s="6" customFormat="1" ht="15.75" customHeight="1">
      <c r="B541" s="137"/>
      <c r="E541" s="138"/>
      <c r="F541" s="203" t="s">
        <v>551</v>
      </c>
      <c r="G541" s="204"/>
      <c r="H541" s="204"/>
      <c r="I541" s="204"/>
      <c r="K541" s="139">
        <v>32.9</v>
      </c>
      <c r="N541" s="138"/>
      <c r="R541" s="140"/>
      <c r="T541" s="141"/>
      <c r="AA541" s="142"/>
      <c r="AT541" s="138" t="s">
        <v>220</v>
      </c>
      <c r="AU541" s="138" t="s">
        <v>191</v>
      </c>
      <c r="AV541" s="143" t="s">
        <v>191</v>
      </c>
      <c r="AW541" s="143" t="s">
        <v>165</v>
      </c>
      <c r="AX541" s="143" t="s">
        <v>135</v>
      </c>
      <c r="AY541" s="138" t="s">
        <v>213</v>
      </c>
    </row>
    <row r="542" spans="2:51" s="6" customFormat="1" ht="15.75" customHeight="1">
      <c r="B542" s="131"/>
      <c r="E542" s="132"/>
      <c r="F542" s="208" t="s">
        <v>504</v>
      </c>
      <c r="G542" s="209"/>
      <c r="H542" s="209"/>
      <c r="I542" s="209"/>
      <c r="K542" s="132"/>
      <c r="N542" s="132"/>
      <c r="R542" s="133"/>
      <c r="T542" s="134"/>
      <c r="AA542" s="135"/>
      <c r="AT542" s="132" t="s">
        <v>220</v>
      </c>
      <c r="AU542" s="132" t="s">
        <v>191</v>
      </c>
      <c r="AV542" s="136" t="s">
        <v>78</v>
      </c>
      <c r="AW542" s="136" t="s">
        <v>165</v>
      </c>
      <c r="AX542" s="136" t="s">
        <v>135</v>
      </c>
      <c r="AY542" s="132" t="s">
        <v>213</v>
      </c>
    </row>
    <row r="543" spans="2:51" s="6" customFormat="1" ht="15.75" customHeight="1">
      <c r="B543" s="137"/>
      <c r="E543" s="138"/>
      <c r="F543" s="203" t="s">
        <v>552</v>
      </c>
      <c r="G543" s="204"/>
      <c r="H543" s="204"/>
      <c r="I543" s="204"/>
      <c r="K543" s="139">
        <v>17.5</v>
      </c>
      <c r="N543" s="138"/>
      <c r="R543" s="140"/>
      <c r="T543" s="141"/>
      <c r="AA543" s="142"/>
      <c r="AT543" s="138" t="s">
        <v>220</v>
      </c>
      <c r="AU543" s="138" t="s">
        <v>191</v>
      </c>
      <c r="AV543" s="143" t="s">
        <v>191</v>
      </c>
      <c r="AW543" s="143" t="s">
        <v>165</v>
      </c>
      <c r="AX543" s="143" t="s">
        <v>135</v>
      </c>
      <c r="AY543" s="138" t="s">
        <v>213</v>
      </c>
    </row>
    <row r="544" spans="2:51" s="6" customFormat="1" ht="15.75" customHeight="1">
      <c r="B544" s="144"/>
      <c r="E544" s="145"/>
      <c r="F544" s="205" t="s">
        <v>222</v>
      </c>
      <c r="G544" s="206"/>
      <c r="H544" s="206"/>
      <c r="I544" s="206"/>
      <c r="K544" s="146">
        <v>50.4</v>
      </c>
      <c r="N544" s="145"/>
      <c r="R544" s="147"/>
      <c r="T544" s="148"/>
      <c r="AA544" s="149"/>
      <c r="AT544" s="145" t="s">
        <v>220</v>
      </c>
      <c r="AU544" s="145" t="s">
        <v>191</v>
      </c>
      <c r="AV544" s="150" t="s">
        <v>218</v>
      </c>
      <c r="AW544" s="150" t="s">
        <v>165</v>
      </c>
      <c r="AX544" s="150" t="s">
        <v>78</v>
      </c>
      <c r="AY544" s="145" t="s">
        <v>213</v>
      </c>
    </row>
    <row r="545" spans="2:64" s="6" customFormat="1" ht="27" customHeight="1">
      <c r="B545" s="22"/>
      <c r="C545" s="151" t="s">
        <v>553</v>
      </c>
      <c r="D545" s="151" t="s">
        <v>399</v>
      </c>
      <c r="E545" s="152" t="s">
        <v>554</v>
      </c>
      <c r="F545" s="214" t="s">
        <v>555</v>
      </c>
      <c r="G545" s="215"/>
      <c r="H545" s="215"/>
      <c r="I545" s="215"/>
      <c r="J545" s="153" t="s">
        <v>276</v>
      </c>
      <c r="K545" s="154">
        <v>60.48</v>
      </c>
      <c r="L545" s="216">
        <v>0</v>
      </c>
      <c r="M545" s="215"/>
      <c r="N545" s="217">
        <f>ROUND($L$545*$K$545,2)</f>
        <v>0</v>
      </c>
      <c r="O545" s="211"/>
      <c r="P545" s="211"/>
      <c r="Q545" s="211"/>
      <c r="R545" s="23"/>
      <c r="T545" s="127"/>
      <c r="U545" s="128" t="s">
        <v>102</v>
      </c>
      <c r="V545" s="129">
        <v>0</v>
      </c>
      <c r="W545" s="129">
        <f>$V$545*$K$545</f>
        <v>0</v>
      </c>
      <c r="X545" s="129">
        <v>5E-05</v>
      </c>
      <c r="Y545" s="129">
        <f>$X$545*$K$545</f>
        <v>0.0030239999999999998</v>
      </c>
      <c r="Z545" s="129">
        <v>0</v>
      </c>
      <c r="AA545" s="130">
        <f>$Z$545*$K$545</f>
        <v>0</v>
      </c>
      <c r="AR545" s="6" t="s">
        <v>240</v>
      </c>
      <c r="AT545" s="6" t="s">
        <v>399</v>
      </c>
      <c r="AU545" s="6" t="s">
        <v>191</v>
      </c>
      <c r="AY545" s="6" t="s">
        <v>213</v>
      </c>
      <c r="BE545" s="80">
        <f>IF($U$545="základní",$N$545,0)</f>
        <v>0</v>
      </c>
      <c r="BF545" s="80">
        <f>IF($U$545="snížená",$N$545,0)</f>
        <v>0</v>
      </c>
      <c r="BG545" s="80">
        <f>IF($U$545="zákl. přenesená",$N$545,0)</f>
        <v>0</v>
      </c>
      <c r="BH545" s="80">
        <f>IF($U$545="sníž. přenesená",$N$545,0)</f>
        <v>0</v>
      </c>
      <c r="BI545" s="80">
        <f>IF($U$545="nulová",$N$545,0)</f>
        <v>0</v>
      </c>
      <c r="BJ545" s="6" t="s">
        <v>191</v>
      </c>
      <c r="BK545" s="80">
        <f>ROUND($L$545*$K$545,2)</f>
        <v>0</v>
      </c>
      <c r="BL545" s="6" t="s">
        <v>218</v>
      </c>
    </row>
    <row r="546" spans="2:51" s="6" customFormat="1" ht="15.75" customHeight="1">
      <c r="B546" s="131"/>
      <c r="E546" s="132"/>
      <c r="F546" s="208" t="s">
        <v>491</v>
      </c>
      <c r="G546" s="209"/>
      <c r="H546" s="209"/>
      <c r="I546" s="209"/>
      <c r="K546" s="132"/>
      <c r="N546" s="132"/>
      <c r="R546" s="133"/>
      <c r="T546" s="134"/>
      <c r="AA546" s="135"/>
      <c r="AT546" s="132" t="s">
        <v>220</v>
      </c>
      <c r="AU546" s="132" t="s">
        <v>191</v>
      </c>
      <c r="AV546" s="136" t="s">
        <v>78</v>
      </c>
      <c r="AW546" s="136" t="s">
        <v>165</v>
      </c>
      <c r="AX546" s="136" t="s">
        <v>135</v>
      </c>
      <c r="AY546" s="132" t="s">
        <v>213</v>
      </c>
    </row>
    <row r="547" spans="2:51" s="6" customFormat="1" ht="15.75" customHeight="1">
      <c r="B547" s="137"/>
      <c r="E547" s="138"/>
      <c r="F547" s="203" t="s">
        <v>551</v>
      </c>
      <c r="G547" s="204"/>
      <c r="H547" s="204"/>
      <c r="I547" s="204"/>
      <c r="K547" s="139">
        <v>32.9</v>
      </c>
      <c r="N547" s="138"/>
      <c r="R547" s="140"/>
      <c r="T547" s="141"/>
      <c r="AA547" s="142"/>
      <c r="AT547" s="138" t="s">
        <v>220</v>
      </c>
      <c r="AU547" s="138" t="s">
        <v>191</v>
      </c>
      <c r="AV547" s="143" t="s">
        <v>191</v>
      </c>
      <c r="AW547" s="143" t="s">
        <v>165</v>
      </c>
      <c r="AX547" s="143" t="s">
        <v>135</v>
      </c>
      <c r="AY547" s="138" t="s">
        <v>213</v>
      </c>
    </row>
    <row r="548" spans="2:51" s="6" customFormat="1" ht="15.75" customHeight="1">
      <c r="B548" s="131"/>
      <c r="E548" s="132"/>
      <c r="F548" s="208" t="s">
        <v>504</v>
      </c>
      <c r="G548" s="209"/>
      <c r="H548" s="209"/>
      <c r="I548" s="209"/>
      <c r="K548" s="132"/>
      <c r="N548" s="132"/>
      <c r="R548" s="133"/>
      <c r="T548" s="134"/>
      <c r="AA548" s="135"/>
      <c r="AT548" s="132" t="s">
        <v>220</v>
      </c>
      <c r="AU548" s="132" t="s">
        <v>191</v>
      </c>
      <c r="AV548" s="136" t="s">
        <v>78</v>
      </c>
      <c r="AW548" s="136" t="s">
        <v>165</v>
      </c>
      <c r="AX548" s="136" t="s">
        <v>135</v>
      </c>
      <c r="AY548" s="132" t="s">
        <v>213</v>
      </c>
    </row>
    <row r="549" spans="2:51" s="6" customFormat="1" ht="15.75" customHeight="1">
      <c r="B549" s="137"/>
      <c r="E549" s="138"/>
      <c r="F549" s="203" t="s">
        <v>552</v>
      </c>
      <c r="G549" s="204"/>
      <c r="H549" s="204"/>
      <c r="I549" s="204"/>
      <c r="K549" s="139">
        <v>17.5</v>
      </c>
      <c r="N549" s="138"/>
      <c r="R549" s="140"/>
      <c r="T549" s="141"/>
      <c r="AA549" s="142"/>
      <c r="AT549" s="138" t="s">
        <v>220</v>
      </c>
      <c r="AU549" s="138" t="s">
        <v>191</v>
      </c>
      <c r="AV549" s="143" t="s">
        <v>191</v>
      </c>
      <c r="AW549" s="143" t="s">
        <v>165</v>
      </c>
      <c r="AX549" s="143" t="s">
        <v>135</v>
      </c>
      <c r="AY549" s="138" t="s">
        <v>213</v>
      </c>
    </row>
    <row r="550" spans="2:51" s="6" customFormat="1" ht="15.75" customHeight="1">
      <c r="B550" s="144"/>
      <c r="E550" s="145"/>
      <c r="F550" s="205" t="s">
        <v>222</v>
      </c>
      <c r="G550" s="206"/>
      <c r="H550" s="206"/>
      <c r="I550" s="206"/>
      <c r="K550" s="146">
        <v>50.4</v>
      </c>
      <c r="N550" s="145"/>
      <c r="R550" s="147"/>
      <c r="T550" s="148"/>
      <c r="AA550" s="149"/>
      <c r="AT550" s="145" t="s">
        <v>220</v>
      </c>
      <c r="AU550" s="145" t="s">
        <v>191</v>
      </c>
      <c r="AV550" s="150" t="s">
        <v>218</v>
      </c>
      <c r="AW550" s="150" t="s">
        <v>165</v>
      </c>
      <c r="AX550" s="150" t="s">
        <v>78</v>
      </c>
      <c r="AY550" s="145" t="s">
        <v>213</v>
      </c>
    </row>
    <row r="551" spans="2:64" s="6" customFormat="1" ht="27" customHeight="1">
      <c r="B551" s="22"/>
      <c r="C551" s="123" t="s">
        <v>556</v>
      </c>
      <c r="D551" s="123" t="s">
        <v>214</v>
      </c>
      <c r="E551" s="124" t="s">
        <v>557</v>
      </c>
      <c r="F551" s="210" t="s">
        <v>558</v>
      </c>
      <c r="G551" s="211"/>
      <c r="H551" s="211"/>
      <c r="I551" s="211"/>
      <c r="J551" s="125" t="s">
        <v>282</v>
      </c>
      <c r="K551" s="126">
        <v>30.564</v>
      </c>
      <c r="L551" s="212">
        <v>0</v>
      </c>
      <c r="M551" s="211"/>
      <c r="N551" s="213">
        <f>ROUND($L$551*$K$551,2)</f>
        <v>0</v>
      </c>
      <c r="O551" s="211"/>
      <c r="P551" s="211"/>
      <c r="Q551" s="211"/>
      <c r="R551" s="23"/>
      <c r="T551" s="127"/>
      <c r="U551" s="128" t="s">
        <v>102</v>
      </c>
      <c r="V551" s="129">
        <v>1.02</v>
      </c>
      <c r="W551" s="129">
        <f>$V$551*$K$551</f>
        <v>31.17528</v>
      </c>
      <c r="X551" s="129">
        <v>0.00825408</v>
      </c>
      <c r="Y551" s="129">
        <f>$X$551*$K$551</f>
        <v>0.25227770112000003</v>
      </c>
      <c r="Z551" s="129">
        <v>0</v>
      </c>
      <c r="AA551" s="130">
        <f>$Z$551*$K$551</f>
        <v>0</v>
      </c>
      <c r="AR551" s="6" t="s">
        <v>218</v>
      </c>
      <c r="AT551" s="6" t="s">
        <v>214</v>
      </c>
      <c r="AU551" s="6" t="s">
        <v>191</v>
      </c>
      <c r="AY551" s="6" t="s">
        <v>213</v>
      </c>
      <c r="BE551" s="80">
        <f>IF($U$551="základní",$N$551,0)</f>
        <v>0</v>
      </c>
      <c r="BF551" s="80">
        <f>IF($U$551="snížená",$N$551,0)</f>
        <v>0</v>
      </c>
      <c r="BG551" s="80">
        <f>IF($U$551="zákl. přenesená",$N$551,0)</f>
        <v>0</v>
      </c>
      <c r="BH551" s="80">
        <f>IF($U$551="sníž. přenesená",$N$551,0)</f>
        <v>0</v>
      </c>
      <c r="BI551" s="80">
        <f>IF($U$551="nulová",$N$551,0)</f>
        <v>0</v>
      </c>
      <c r="BJ551" s="6" t="s">
        <v>191</v>
      </c>
      <c r="BK551" s="80">
        <f>ROUND($L$551*$K$551,2)</f>
        <v>0</v>
      </c>
      <c r="BL551" s="6" t="s">
        <v>218</v>
      </c>
    </row>
    <row r="552" spans="2:51" s="6" customFormat="1" ht="15.75" customHeight="1">
      <c r="B552" s="131"/>
      <c r="E552" s="132"/>
      <c r="F552" s="208" t="s">
        <v>529</v>
      </c>
      <c r="G552" s="209"/>
      <c r="H552" s="209"/>
      <c r="I552" s="209"/>
      <c r="K552" s="132"/>
      <c r="N552" s="132"/>
      <c r="R552" s="133"/>
      <c r="T552" s="134"/>
      <c r="AA552" s="135"/>
      <c r="AT552" s="132" t="s">
        <v>220</v>
      </c>
      <c r="AU552" s="132" t="s">
        <v>191</v>
      </c>
      <c r="AV552" s="136" t="s">
        <v>78</v>
      </c>
      <c r="AW552" s="136" t="s">
        <v>165</v>
      </c>
      <c r="AX552" s="136" t="s">
        <v>135</v>
      </c>
      <c r="AY552" s="132" t="s">
        <v>213</v>
      </c>
    </row>
    <row r="553" spans="2:51" s="6" customFormat="1" ht="15.75" customHeight="1">
      <c r="B553" s="131"/>
      <c r="E553" s="132"/>
      <c r="F553" s="208" t="s">
        <v>559</v>
      </c>
      <c r="G553" s="209"/>
      <c r="H553" s="209"/>
      <c r="I553" s="209"/>
      <c r="K553" s="132"/>
      <c r="N553" s="132"/>
      <c r="R553" s="133"/>
      <c r="T553" s="134"/>
      <c r="AA553" s="135"/>
      <c r="AT553" s="132" t="s">
        <v>220</v>
      </c>
      <c r="AU553" s="132" t="s">
        <v>191</v>
      </c>
      <c r="AV553" s="136" t="s">
        <v>78</v>
      </c>
      <c r="AW553" s="136" t="s">
        <v>165</v>
      </c>
      <c r="AX553" s="136" t="s">
        <v>135</v>
      </c>
      <c r="AY553" s="132" t="s">
        <v>213</v>
      </c>
    </row>
    <row r="554" spans="2:51" s="6" customFormat="1" ht="27" customHeight="1">
      <c r="B554" s="137"/>
      <c r="E554" s="138"/>
      <c r="F554" s="203" t="s">
        <v>560</v>
      </c>
      <c r="G554" s="204"/>
      <c r="H554" s="204"/>
      <c r="I554" s="204"/>
      <c r="K554" s="139">
        <v>30.564</v>
      </c>
      <c r="N554" s="138"/>
      <c r="R554" s="140"/>
      <c r="T554" s="141"/>
      <c r="AA554" s="142"/>
      <c r="AT554" s="138" t="s">
        <v>220</v>
      </c>
      <c r="AU554" s="138" t="s">
        <v>191</v>
      </c>
      <c r="AV554" s="143" t="s">
        <v>191</v>
      </c>
      <c r="AW554" s="143" t="s">
        <v>165</v>
      </c>
      <c r="AX554" s="143" t="s">
        <v>135</v>
      </c>
      <c r="AY554" s="138" t="s">
        <v>213</v>
      </c>
    </row>
    <row r="555" spans="2:51" s="6" customFormat="1" ht="15.75" customHeight="1">
      <c r="B555" s="144"/>
      <c r="E555" s="145"/>
      <c r="F555" s="205" t="s">
        <v>222</v>
      </c>
      <c r="G555" s="206"/>
      <c r="H555" s="206"/>
      <c r="I555" s="206"/>
      <c r="K555" s="146">
        <v>30.564</v>
      </c>
      <c r="N555" s="145"/>
      <c r="R555" s="147"/>
      <c r="T555" s="148"/>
      <c r="AA555" s="149"/>
      <c r="AT555" s="145" t="s">
        <v>220</v>
      </c>
      <c r="AU555" s="145" t="s">
        <v>191</v>
      </c>
      <c r="AV555" s="150" t="s">
        <v>218</v>
      </c>
      <c r="AW555" s="150" t="s">
        <v>165</v>
      </c>
      <c r="AX555" s="150" t="s">
        <v>78</v>
      </c>
      <c r="AY555" s="145" t="s">
        <v>213</v>
      </c>
    </row>
    <row r="556" spans="2:64" s="6" customFormat="1" ht="27" customHeight="1">
      <c r="B556" s="22"/>
      <c r="C556" s="151" t="s">
        <v>561</v>
      </c>
      <c r="D556" s="151" t="s">
        <v>399</v>
      </c>
      <c r="E556" s="152" t="s">
        <v>562</v>
      </c>
      <c r="F556" s="214" t="s">
        <v>563</v>
      </c>
      <c r="G556" s="215"/>
      <c r="H556" s="215"/>
      <c r="I556" s="215"/>
      <c r="J556" s="153" t="s">
        <v>282</v>
      </c>
      <c r="K556" s="154">
        <v>32.092</v>
      </c>
      <c r="L556" s="216">
        <v>0</v>
      </c>
      <c r="M556" s="215"/>
      <c r="N556" s="217">
        <f>ROUND($L$556*$K$556,2)</f>
        <v>0</v>
      </c>
      <c r="O556" s="211"/>
      <c r="P556" s="211"/>
      <c r="Q556" s="211"/>
      <c r="R556" s="23"/>
      <c r="T556" s="127"/>
      <c r="U556" s="128" t="s">
        <v>102</v>
      </c>
      <c r="V556" s="129">
        <v>0</v>
      </c>
      <c r="W556" s="129">
        <f>$V$556*$K$556</f>
        <v>0</v>
      </c>
      <c r="X556" s="129">
        <v>0.0024</v>
      </c>
      <c r="Y556" s="129">
        <f>$X$556*$K$556</f>
        <v>0.07702079999999999</v>
      </c>
      <c r="Z556" s="129">
        <v>0</v>
      </c>
      <c r="AA556" s="130">
        <f>$Z$556*$K$556</f>
        <v>0</v>
      </c>
      <c r="AR556" s="6" t="s">
        <v>240</v>
      </c>
      <c r="AT556" s="6" t="s">
        <v>399</v>
      </c>
      <c r="AU556" s="6" t="s">
        <v>191</v>
      </c>
      <c r="AY556" s="6" t="s">
        <v>213</v>
      </c>
      <c r="BE556" s="80">
        <f>IF($U$556="základní",$N$556,0)</f>
        <v>0</v>
      </c>
      <c r="BF556" s="80">
        <f>IF($U$556="snížená",$N$556,0)</f>
        <v>0</v>
      </c>
      <c r="BG556" s="80">
        <f>IF($U$556="zákl. přenesená",$N$556,0)</f>
        <v>0</v>
      </c>
      <c r="BH556" s="80">
        <f>IF($U$556="sníž. přenesená",$N$556,0)</f>
        <v>0</v>
      </c>
      <c r="BI556" s="80">
        <f>IF($U$556="nulová",$N$556,0)</f>
        <v>0</v>
      </c>
      <c r="BJ556" s="6" t="s">
        <v>191</v>
      </c>
      <c r="BK556" s="80">
        <f>ROUND($L$556*$K$556,2)</f>
        <v>0</v>
      </c>
      <c r="BL556" s="6" t="s">
        <v>218</v>
      </c>
    </row>
    <row r="557" spans="2:51" s="6" customFormat="1" ht="15.75" customHeight="1">
      <c r="B557" s="131"/>
      <c r="E557" s="132"/>
      <c r="F557" s="208" t="s">
        <v>529</v>
      </c>
      <c r="G557" s="209"/>
      <c r="H557" s="209"/>
      <c r="I557" s="209"/>
      <c r="K557" s="132"/>
      <c r="N557" s="132"/>
      <c r="R557" s="133"/>
      <c r="T557" s="134"/>
      <c r="AA557" s="135"/>
      <c r="AT557" s="132" t="s">
        <v>220</v>
      </c>
      <c r="AU557" s="132" t="s">
        <v>191</v>
      </c>
      <c r="AV557" s="136" t="s">
        <v>78</v>
      </c>
      <c r="AW557" s="136" t="s">
        <v>165</v>
      </c>
      <c r="AX557" s="136" t="s">
        <v>135</v>
      </c>
      <c r="AY557" s="132" t="s">
        <v>213</v>
      </c>
    </row>
    <row r="558" spans="2:51" s="6" customFormat="1" ht="15.75" customHeight="1">
      <c r="B558" s="131"/>
      <c r="E558" s="132"/>
      <c r="F558" s="208" t="s">
        <v>559</v>
      </c>
      <c r="G558" s="209"/>
      <c r="H558" s="209"/>
      <c r="I558" s="209"/>
      <c r="K558" s="132"/>
      <c r="N558" s="132"/>
      <c r="R558" s="133"/>
      <c r="T558" s="134"/>
      <c r="AA558" s="135"/>
      <c r="AT558" s="132" t="s">
        <v>220</v>
      </c>
      <c r="AU558" s="132" t="s">
        <v>191</v>
      </c>
      <c r="AV558" s="136" t="s">
        <v>78</v>
      </c>
      <c r="AW558" s="136" t="s">
        <v>165</v>
      </c>
      <c r="AX558" s="136" t="s">
        <v>135</v>
      </c>
      <c r="AY558" s="132" t="s">
        <v>213</v>
      </c>
    </row>
    <row r="559" spans="2:51" s="6" customFormat="1" ht="27" customHeight="1">
      <c r="B559" s="137"/>
      <c r="E559" s="138"/>
      <c r="F559" s="203" t="s">
        <v>560</v>
      </c>
      <c r="G559" s="204"/>
      <c r="H559" s="204"/>
      <c r="I559" s="204"/>
      <c r="K559" s="139">
        <v>30.564</v>
      </c>
      <c r="N559" s="138"/>
      <c r="R559" s="140"/>
      <c r="T559" s="141"/>
      <c r="AA559" s="142"/>
      <c r="AT559" s="138" t="s">
        <v>220</v>
      </c>
      <c r="AU559" s="138" t="s">
        <v>191</v>
      </c>
      <c r="AV559" s="143" t="s">
        <v>191</v>
      </c>
      <c r="AW559" s="143" t="s">
        <v>165</v>
      </c>
      <c r="AX559" s="143" t="s">
        <v>135</v>
      </c>
      <c r="AY559" s="138" t="s">
        <v>213</v>
      </c>
    </row>
    <row r="560" spans="2:51" s="6" customFormat="1" ht="15.75" customHeight="1">
      <c r="B560" s="144"/>
      <c r="E560" s="145"/>
      <c r="F560" s="205" t="s">
        <v>222</v>
      </c>
      <c r="G560" s="206"/>
      <c r="H560" s="206"/>
      <c r="I560" s="206"/>
      <c r="K560" s="146">
        <v>30.564</v>
      </c>
      <c r="N560" s="145"/>
      <c r="R560" s="147"/>
      <c r="T560" s="148"/>
      <c r="AA560" s="149"/>
      <c r="AT560" s="145" t="s">
        <v>220</v>
      </c>
      <c r="AU560" s="145" t="s">
        <v>191</v>
      </c>
      <c r="AV560" s="150" t="s">
        <v>218</v>
      </c>
      <c r="AW560" s="150" t="s">
        <v>165</v>
      </c>
      <c r="AX560" s="150" t="s">
        <v>78</v>
      </c>
      <c r="AY560" s="145" t="s">
        <v>213</v>
      </c>
    </row>
    <row r="561" spans="2:64" s="6" customFormat="1" ht="27" customHeight="1">
      <c r="B561" s="22"/>
      <c r="C561" s="123" t="s">
        <v>564</v>
      </c>
      <c r="D561" s="123" t="s">
        <v>214</v>
      </c>
      <c r="E561" s="124" t="s">
        <v>565</v>
      </c>
      <c r="F561" s="210" t="s">
        <v>566</v>
      </c>
      <c r="G561" s="211"/>
      <c r="H561" s="211"/>
      <c r="I561" s="211"/>
      <c r="J561" s="125" t="s">
        <v>282</v>
      </c>
      <c r="K561" s="126">
        <v>256.628</v>
      </c>
      <c r="L561" s="212">
        <v>0</v>
      </c>
      <c r="M561" s="211"/>
      <c r="N561" s="213">
        <f>ROUND($L$561*$K$561,2)</f>
        <v>0</v>
      </c>
      <c r="O561" s="211"/>
      <c r="P561" s="211"/>
      <c r="Q561" s="211"/>
      <c r="R561" s="23"/>
      <c r="T561" s="127"/>
      <c r="U561" s="128" t="s">
        <v>102</v>
      </c>
      <c r="V561" s="129">
        <v>1.04</v>
      </c>
      <c r="W561" s="129">
        <f>$V$561*$K$561</f>
        <v>266.89312</v>
      </c>
      <c r="X561" s="129">
        <v>0.00831616</v>
      </c>
      <c r="Y561" s="129">
        <f>$X$561*$K$561</f>
        <v>2.13415950848</v>
      </c>
      <c r="Z561" s="129">
        <v>0</v>
      </c>
      <c r="AA561" s="130">
        <f>$Z$561*$K$561</f>
        <v>0</v>
      </c>
      <c r="AR561" s="6" t="s">
        <v>218</v>
      </c>
      <c r="AT561" s="6" t="s">
        <v>214</v>
      </c>
      <c r="AU561" s="6" t="s">
        <v>191</v>
      </c>
      <c r="AY561" s="6" t="s">
        <v>213</v>
      </c>
      <c r="BE561" s="80">
        <f>IF($U$561="základní",$N$561,0)</f>
        <v>0</v>
      </c>
      <c r="BF561" s="80">
        <f>IF($U$561="snížená",$N$561,0)</f>
        <v>0</v>
      </c>
      <c r="BG561" s="80">
        <f>IF($U$561="zákl. přenesená",$N$561,0)</f>
        <v>0</v>
      </c>
      <c r="BH561" s="80">
        <f>IF($U$561="sníž. přenesená",$N$561,0)</f>
        <v>0</v>
      </c>
      <c r="BI561" s="80">
        <f>IF($U$561="nulová",$N$561,0)</f>
        <v>0</v>
      </c>
      <c r="BJ561" s="6" t="s">
        <v>191</v>
      </c>
      <c r="BK561" s="80">
        <f>ROUND($L$561*$K$561,2)</f>
        <v>0</v>
      </c>
      <c r="BL561" s="6" t="s">
        <v>218</v>
      </c>
    </row>
    <row r="562" spans="2:51" s="6" customFormat="1" ht="15.75" customHeight="1">
      <c r="B562" s="131"/>
      <c r="E562" s="132"/>
      <c r="F562" s="208" t="s">
        <v>529</v>
      </c>
      <c r="G562" s="209"/>
      <c r="H562" s="209"/>
      <c r="I562" s="209"/>
      <c r="K562" s="132"/>
      <c r="N562" s="132"/>
      <c r="R562" s="133"/>
      <c r="T562" s="134"/>
      <c r="AA562" s="135"/>
      <c r="AT562" s="132" t="s">
        <v>220</v>
      </c>
      <c r="AU562" s="132" t="s">
        <v>191</v>
      </c>
      <c r="AV562" s="136" t="s">
        <v>78</v>
      </c>
      <c r="AW562" s="136" t="s">
        <v>165</v>
      </c>
      <c r="AX562" s="136" t="s">
        <v>135</v>
      </c>
      <c r="AY562" s="132" t="s">
        <v>213</v>
      </c>
    </row>
    <row r="563" spans="2:51" s="6" customFormat="1" ht="15.75" customHeight="1">
      <c r="B563" s="131"/>
      <c r="E563" s="132"/>
      <c r="F563" s="208" t="s">
        <v>567</v>
      </c>
      <c r="G563" s="209"/>
      <c r="H563" s="209"/>
      <c r="I563" s="209"/>
      <c r="K563" s="132"/>
      <c r="N563" s="132"/>
      <c r="R563" s="133"/>
      <c r="T563" s="134"/>
      <c r="AA563" s="135"/>
      <c r="AT563" s="132" t="s">
        <v>220</v>
      </c>
      <c r="AU563" s="132" t="s">
        <v>191</v>
      </c>
      <c r="AV563" s="136" t="s">
        <v>78</v>
      </c>
      <c r="AW563" s="136" t="s">
        <v>165</v>
      </c>
      <c r="AX563" s="136" t="s">
        <v>135</v>
      </c>
      <c r="AY563" s="132" t="s">
        <v>213</v>
      </c>
    </row>
    <row r="564" spans="2:51" s="6" customFormat="1" ht="15.75" customHeight="1">
      <c r="B564" s="131"/>
      <c r="E564" s="132"/>
      <c r="F564" s="208" t="s">
        <v>568</v>
      </c>
      <c r="G564" s="209"/>
      <c r="H564" s="209"/>
      <c r="I564" s="209"/>
      <c r="K564" s="132"/>
      <c r="N564" s="132"/>
      <c r="R564" s="133"/>
      <c r="T564" s="134"/>
      <c r="AA564" s="135"/>
      <c r="AT564" s="132" t="s">
        <v>220</v>
      </c>
      <c r="AU564" s="132" t="s">
        <v>191</v>
      </c>
      <c r="AV564" s="136" t="s">
        <v>78</v>
      </c>
      <c r="AW564" s="136" t="s">
        <v>165</v>
      </c>
      <c r="AX564" s="136" t="s">
        <v>135</v>
      </c>
      <c r="AY564" s="132" t="s">
        <v>213</v>
      </c>
    </row>
    <row r="565" spans="2:51" s="6" customFormat="1" ht="15.75" customHeight="1">
      <c r="B565" s="137"/>
      <c r="E565" s="138"/>
      <c r="F565" s="203" t="s">
        <v>569</v>
      </c>
      <c r="G565" s="204"/>
      <c r="H565" s="204"/>
      <c r="I565" s="204"/>
      <c r="K565" s="139">
        <v>65.55</v>
      </c>
      <c r="N565" s="138"/>
      <c r="R565" s="140"/>
      <c r="T565" s="141"/>
      <c r="AA565" s="142"/>
      <c r="AT565" s="138" t="s">
        <v>220</v>
      </c>
      <c r="AU565" s="138" t="s">
        <v>191</v>
      </c>
      <c r="AV565" s="143" t="s">
        <v>191</v>
      </c>
      <c r="AW565" s="143" t="s">
        <v>165</v>
      </c>
      <c r="AX565" s="143" t="s">
        <v>135</v>
      </c>
      <c r="AY565" s="138" t="s">
        <v>213</v>
      </c>
    </row>
    <row r="566" spans="2:51" s="6" customFormat="1" ht="15.75" customHeight="1">
      <c r="B566" s="131"/>
      <c r="E566" s="132"/>
      <c r="F566" s="208" t="s">
        <v>570</v>
      </c>
      <c r="G566" s="209"/>
      <c r="H566" s="209"/>
      <c r="I566" s="209"/>
      <c r="K566" s="132"/>
      <c r="N566" s="132"/>
      <c r="R566" s="133"/>
      <c r="T566" s="134"/>
      <c r="AA566" s="135"/>
      <c r="AT566" s="132" t="s">
        <v>220</v>
      </c>
      <c r="AU566" s="132" t="s">
        <v>191</v>
      </c>
      <c r="AV566" s="136" t="s">
        <v>78</v>
      </c>
      <c r="AW566" s="136" t="s">
        <v>165</v>
      </c>
      <c r="AX566" s="136" t="s">
        <v>135</v>
      </c>
      <c r="AY566" s="132" t="s">
        <v>213</v>
      </c>
    </row>
    <row r="567" spans="2:51" s="6" customFormat="1" ht="15.75" customHeight="1">
      <c r="B567" s="137"/>
      <c r="E567" s="138"/>
      <c r="F567" s="203" t="s">
        <v>571</v>
      </c>
      <c r="G567" s="204"/>
      <c r="H567" s="204"/>
      <c r="I567" s="204"/>
      <c r="K567" s="139">
        <v>94.3</v>
      </c>
      <c r="N567" s="138"/>
      <c r="R567" s="140"/>
      <c r="T567" s="141"/>
      <c r="AA567" s="142"/>
      <c r="AT567" s="138" t="s">
        <v>220</v>
      </c>
      <c r="AU567" s="138" t="s">
        <v>191</v>
      </c>
      <c r="AV567" s="143" t="s">
        <v>191</v>
      </c>
      <c r="AW567" s="143" t="s">
        <v>165</v>
      </c>
      <c r="AX567" s="143" t="s">
        <v>135</v>
      </c>
      <c r="AY567" s="138" t="s">
        <v>213</v>
      </c>
    </row>
    <row r="568" spans="2:51" s="6" customFormat="1" ht="15.75" customHeight="1">
      <c r="B568" s="131"/>
      <c r="E568" s="132"/>
      <c r="F568" s="208" t="s">
        <v>572</v>
      </c>
      <c r="G568" s="209"/>
      <c r="H568" s="209"/>
      <c r="I568" s="209"/>
      <c r="K568" s="132"/>
      <c r="N568" s="132"/>
      <c r="R568" s="133"/>
      <c r="T568" s="134"/>
      <c r="AA568" s="135"/>
      <c r="AT568" s="132" t="s">
        <v>220</v>
      </c>
      <c r="AU568" s="132" t="s">
        <v>191</v>
      </c>
      <c r="AV568" s="136" t="s">
        <v>78</v>
      </c>
      <c r="AW568" s="136" t="s">
        <v>165</v>
      </c>
      <c r="AX568" s="136" t="s">
        <v>135</v>
      </c>
      <c r="AY568" s="132" t="s">
        <v>213</v>
      </c>
    </row>
    <row r="569" spans="2:51" s="6" customFormat="1" ht="27" customHeight="1">
      <c r="B569" s="137"/>
      <c r="E569" s="138"/>
      <c r="F569" s="203" t="s">
        <v>573</v>
      </c>
      <c r="G569" s="204"/>
      <c r="H569" s="204"/>
      <c r="I569" s="204"/>
      <c r="K569" s="139">
        <v>76.93</v>
      </c>
      <c r="N569" s="138"/>
      <c r="R569" s="140"/>
      <c r="T569" s="141"/>
      <c r="AA569" s="142"/>
      <c r="AT569" s="138" t="s">
        <v>220</v>
      </c>
      <c r="AU569" s="138" t="s">
        <v>191</v>
      </c>
      <c r="AV569" s="143" t="s">
        <v>191</v>
      </c>
      <c r="AW569" s="143" t="s">
        <v>165</v>
      </c>
      <c r="AX569" s="143" t="s">
        <v>135</v>
      </c>
      <c r="AY569" s="138" t="s">
        <v>213</v>
      </c>
    </row>
    <row r="570" spans="2:51" s="6" customFormat="1" ht="15.75" customHeight="1">
      <c r="B570" s="131"/>
      <c r="E570" s="132"/>
      <c r="F570" s="208" t="s">
        <v>574</v>
      </c>
      <c r="G570" s="209"/>
      <c r="H570" s="209"/>
      <c r="I570" s="209"/>
      <c r="K570" s="132"/>
      <c r="N570" s="132"/>
      <c r="R570" s="133"/>
      <c r="T570" s="134"/>
      <c r="AA570" s="135"/>
      <c r="AT570" s="132" t="s">
        <v>220</v>
      </c>
      <c r="AU570" s="132" t="s">
        <v>191</v>
      </c>
      <c r="AV570" s="136" t="s">
        <v>78</v>
      </c>
      <c r="AW570" s="136" t="s">
        <v>165</v>
      </c>
      <c r="AX570" s="136" t="s">
        <v>135</v>
      </c>
      <c r="AY570" s="132" t="s">
        <v>213</v>
      </c>
    </row>
    <row r="571" spans="2:51" s="6" customFormat="1" ht="15.75" customHeight="1">
      <c r="B571" s="137"/>
      <c r="E571" s="138"/>
      <c r="F571" s="203" t="s">
        <v>575</v>
      </c>
      <c r="G571" s="204"/>
      <c r="H571" s="204"/>
      <c r="I571" s="204"/>
      <c r="K571" s="139">
        <v>4.64</v>
      </c>
      <c r="N571" s="138"/>
      <c r="R571" s="140"/>
      <c r="T571" s="141"/>
      <c r="AA571" s="142"/>
      <c r="AT571" s="138" t="s">
        <v>220</v>
      </c>
      <c r="AU571" s="138" t="s">
        <v>191</v>
      </c>
      <c r="AV571" s="143" t="s">
        <v>191</v>
      </c>
      <c r="AW571" s="143" t="s">
        <v>165</v>
      </c>
      <c r="AX571" s="143" t="s">
        <v>135</v>
      </c>
      <c r="AY571" s="138" t="s">
        <v>213</v>
      </c>
    </row>
    <row r="572" spans="2:51" s="6" customFormat="1" ht="15.75" customHeight="1">
      <c r="B572" s="131"/>
      <c r="E572" s="132"/>
      <c r="F572" s="208" t="s">
        <v>576</v>
      </c>
      <c r="G572" s="209"/>
      <c r="H572" s="209"/>
      <c r="I572" s="209"/>
      <c r="K572" s="132"/>
      <c r="N572" s="132"/>
      <c r="R572" s="133"/>
      <c r="T572" s="134"/>
      <c r="AA572" s="135"/>
      <c r="AT572" s="132" t="s">
        <v>220</v>
      </c>
      <c r="AU572" s="132" t="s">
        <v>191</v>
      </c>
      <c r="AV572" s="136" t="s">
        <v>78</v>
      </c>
      <c r="AW572" s="136" t="s">
        <v>165</v>
      </c>
      <c r="AX572" s="136" t="s">
        <v>135</v>
      </c>
      <c r="AY572" s="132" t="s">
        <v>213</v>
      </c>
    </row>
    <row r="573" spans="2:51" s="6" customFormat="1" ht="15.75" customHeight="1">
      <c r="B573" s="137"/>
      <c r="E573" s="138"/>
      <c r="F573" s="203" t="s">
        <v>577</v>
      </c>
      <c r="G573" s="204"/>
      <c r="H573" s="204"/>
      <c r="I573" s="204"/>
      <c r="K573" s="139">
        <v>15.208</v>
      </c>
      <c r="N573" s="138"/>
      <c r="R573" s="140"/>
      <c r="T573" s="141"/>
      <c r="AA573" s="142"/>
      <c r="AT573" s="138" t="s">
        <v>220</v>
      </c>
      <c r="AU573" s="138" t="s">
        <v>191</v>
      </c>
      <c r="AV573" s="143" t="s">
        <v>191</v>
      </c>
      <c r="AW573" s="143" t="s">
        <v>165</v>
      </c>
      <c r="AX573" s="143" t="s">
        <v>135</v>
      </c>
      <c r="AY573" s="138" t="s">
        <v>213</v>
      </c>
    </row>
    <row r="574" spans="2:51" s="6" customFormat="1" ht="15.75" customHeight="1">
      <c r="B574" s="144"/>
      <c r="E574" s="145"/>
      <c r="F574" s="205" t="s">
        <v>222</v>
      </c>
      <c r="G574" s="206"/>
      <c r="H574" s="206"/>
      <c r="I574" s="206"/>
      <c r="K574" s="146">
        <v>256.628</v>
      </c>
      <c r="N574" s="145"/>
      <c r="R574" s="147"/>
      <c r="T574" s="148"/>
      <c r="AA574" s="149"/>
      <c r="AT574" s="145" t="s">
        <v>220</v>
      </c>
      <c r="AU574" s="145" t="s">
        <v>191</v>
      </c>
      <c r="AV574" s="150" t="s">
        <v>218</v>
      </c>
      <c r="AW574" s="150" t="s">
        <v>165</v>
      </c>
      <c r="AX574" s="150" t="s">
        <v>78</v>
      </c>
      <c r="AY574" s="145" t="s">
        <v>213</v>
      </c>
    </row>
    <row r="575" spans="2:64" s="6" customFormat="1" ht="27" customHeight="1">
      <c r="B575" s="22"/>
      <c r="C575" s="151" t="s">
        <v>578</v>
      </c>
      <c r="D575" s="151" t="s">
        <v>399</v>
      </c>
      <c r="E575" s="152" t="s">
        <v>533</v>
      </c>
      <c r="F575" s="214" t="s">
        <v>534</v>
      </c>
      <c r="G575" s="215"/>
      <c r="H575" s="215"/>
      <c r="I575" s="215"/>
      <c r="J575" s="153" t="s">
        <v>282</v>
      </c>
      <c r="K575" s="154">
        <v>269.459</v>
      </c>
      <c r="L575" s="216">
        <v>0</v>
      </c>
      <c r="M575" s="215"/>
      <c r="N575" s="217">
        <f>ROUND($L$575*$K$575,2)</f>
        <v>0</v>
      </c>
      <c r="O575" s="211"/>
      <c r="P575" s="211"/>
      <c r="Q575" s="211"/>
      <c r="R575" s="23"/>
      <c r="T575" s="127"/>
      <c r="U575" s="128" t="s">
        <v>102</v>
      </c>
      <c r="V575" s="129">
        <v>0</v>
      </c>
      <c r="W575" s="129">
        <f>$V$575*$K$575</f>
        <v>0</v>
      </c>
      <c r="X575" s="129">
        <v>0.0017</v>
      </c>
      <c r="Y575" s="129">
        <f>$X$575*$K$575</f>
        <v>0.4580803</v>
      </c>
      <c r="Z575" s="129">
        <v>0</v>
      </c>
      <c r="AA575" s="130">
        <f>$Z$575*$K$575</f>
        <v>0</v>
      </c>
      <c r="AR575" s="6" t="s">
        <v>240</v>
      </c>
      <c r="AT575" s="6" t="s">
        <v>399</v>
      </c>
      <c r="AU575" s="6" t="s">
        <v>191</v>
      </c>
      <c r="AY575" s="6" t="s">
        <v>213</v>
      </c>
      <c r="BE575" s="80">
        <f>IF($U$575="základní",$N$575,0)</f>
        <v>0</v>
      </c>
      <c r="BF575" s="80">
        <f>IF($U$575="snížená",$N$575,0)</f>
        <v>0</v>
      </c>
      <c r="BG575" s="80">
        <f>IF($U$575="zákl. přenesená",$N$575,0)</f>
        <v>0</v>
      </c>
      <c r="BH575" s="80">
        <f>IF($U$575="sníž. přenesená",$N$575,0)</f>
        <v>0</v>
      </c>
      <c r="BI575" s="80">
        <f>IF($U$575="nulová",$N$575,0)</f>
        <v>0</v>
      </c>
      <c r="BJ575" s="6" t="s">
        <v>191</v>
      </c>
      <c r="BK575" s="80">
        <f>ROUND($L$575*$K$575,2)</f>
        <v>0</v>
      </c>
      <c r="BL575" s="6" t="s">
        <v>218</v>
      </c>
    </row>
    <row r="576" spans="2:51" s="6" customFormat="1" ht="15.75" customHeight="1">
      <c r="B576" s="131"/>
      <c r="E576" s="132"/>
      <c r="F576" s="208" t="s">
        <v>529</v>
      </c>
      <c r="G576" s="209"/>
      <c r="H576" s="209"/>
      <c r="I576" s="209"/>
      <c r="K576" s="132"/>
      <c r="N576" s="132"/>
      <c r="R576" s="133"/>
      <c r="T576" s="134"/>
      <c r="AA576" s="135"/>
      <c r="AT576" s="132" t="s">
        <v>220</v>
      </c>
      <c r="AU576" s="132" t="s">
        <v>191</v>
      </c>
      <c r="AV576" s="136" t="s">
        <v>78</v>
      </c>
      <c r="AW576" s="136" t="s">
        <v>165</v>
      </c>
      <c r="AX576" s="136" t="s">
        <v>135</v>
      </c>
      <c r="AY576" s="132" t="s">
        <v>213</v>
      </c>
    </row>
    <row r="577" spans="2:51" s="6" customFormat="1" ht="15.75" customHeight="1">
      <c r="B577" s="131"/>
      <c r="E577" s="132"/>
      <c r="F577" s="208" t="s">
        <v>567</v>
      </c>
      <c r="G577" s="209"/>
      <c r="H577" s="209"/>
      <c r="I577" s="209"/>
      <c r="K577" s="132"/>
      <c r="N577" s="132"/>
      <c r="R577" s="133"/>
      <c r="T577" s="134"/>
      <c r="AA577" s="135"/>
      <c r="AT577" s="132" t="s">
        <v>220</v>
      </c>
      <c r="AU577" s="132" t="s">
        <v>191</v>
      </c>
      <c r="AV577" s="136" t="s">
        <v>78</v>
      </c>
      <c r="AW577" s="136" t="s">
        <v>165</v>
      </c>
      <c r="AX577" s="136" t="s">
        <v>135</v>
      </c>
      <c r="AY577" s="132" t="s">
        <v>213</v>
      </c>
    </row>
    <row r="578" spans="2:51" s="6" customFormat="1" ht="15.75" customHeight="1">
      <c r="B578" s="131"/>
      <c r="E578" s="132"/>
      <c r="F578" s="208" t="s">
        <v>568</v>
      </c>
      <c r="G578" s="209"/>
      <c r="H578" s="209"/>
      <c r="I578" s="209"/>
      <c r="K578" s="132"/>
      <c r="N578" s="132"/>
      <c r="R578" s="133"/>
      <c r="T578" s="134"/>
      <c r="AA578" s="135"/>
      <c r="AT578" s="132" t="s">
        <v>220</v>
      </c>
      <c r="AU578" s="132" t="s">
        <v>191</v>
      </c>
      <c r="AV578" s="136" t="s">
        <v>78</v>
      </c>
      <c r="AW578" s="136" t="s">
        <v>165</v>
      </c>
      <c r="AX578" s="136" t="s">
        <v>135</v>
      </c>
      <c r="AY578" s="132" t="s">
        <v>213</v>
      </c>
    </row>
    <row r="579" spans="2:51" s="6" customFormat="1" ht="15.75" customHeight="1">
      <c r="B579" s="137"/>
      <c r="E579" s="138"/>
      <c r="F579" s="203" t="s">
        <v>569</v>
      </c>
      <c r="G579" s="204"/>
      <c r="H579" s="204"/>
      <c r="I579" s="204"/>
      <c r="K579" s="139">
        <v>65.55</v>
      </c>
      <c r="N579" s="138"/>
      <c r="R579" s="140"/>
      <c r="T579" s="141"/>
      <c r="AA579" s="142"/>
      <c r="AT579" s="138" t="s">
        <v>220</v>
      </c>
      <c r="AU579" s="138" t="s">
        <v>191</v>
      </c>
      <c r="AV579" s="143" t="s">
        <v>191</v>
      </c>
      <c r="AW579" s="143" t="s">
        <v>165</v>
      </c>
      <c r="AX579" s="143" t="s">
        <v>135</v>
      </c>
      <c r="AY579" s="138" t="s">
        <v>213</v>
      </c>
    </row>
    <row r="580" spans="2:51" s="6" customFormat="1" ht="15.75" customHeight="1">
      <c r="B580" s="131"/>
      <c r="E580" s="132"/>
      <c r="F580" s="208" t="s">
        <v>570</v>
      </c>
      <c r="G580" s="209"/>
      <c r="H580" s="209"/>
      <c r="I580" s="209"/>
      <c r="K580" s="132"/>
      <c r="N580" s="132"/>
      <c r="R580" s="133"/>
      <c r="T580" s="134"/>
      <c r="AA580" s="135"/>
      <c r="AT580" s="132" t="s">
        <v>220</v>
      </c>
      <c r="AU580" s="132" t="s">
        <v>191</v>
      </c>
      <c r="AV580" s="136" t="s">
        <v>78</v>
      </c>
      <c r="AW580" s="136" t="s">
        <v>165</v>
      </c>
      <c r="AX580" s="136" t="s">
        <v>135</v>
      </c>
      <c r="AY580" s="132" t="s">
        <v>213</v>
      </c>
    </row>
    <row r="581" spans="2:51" s="6" customFormat="1" ht="15.75" customHeight="1">
      <c r="B581" s="137"/>
      <c r="E581" s="138"/>
      <c r="F581" s="203" t="s">
        <v>571</v>
      </c>
      <c r="G581" s="204"/>
      <c r="H581" s="204"/>
      <c r="I581" s="204"/>
      <c r="K581" s="139">
        <v>94.3</v>
      </c>
      <c r="N581" s="138"/>
      <c r="R581" s="140"/>
      <c r="T581" s="141"/>
      <c r="AA581" s="142"/>
      <c r="AT581" s="138" t="s">
        <v>220</v>
      </c>
      <c r="AU581" s="138" t="s">
        <v>191</v>
      </c>
      <c r="AV581" s="143" t="s">
        <v>191</v>
      </c>
      <c r="AW581" s="143" t="s">
        <v>165</v>
      </c>
      <c r="AX581" s="143" t="s">
        <v>135</v>
      </c>
      <c r="AY581" s="138" t="s">
        <v>213</v>
      </c>
    </row>
    <row r="582" spans="2:51" s="6" customFormat="1" ht="15.75" customHeight="1">
      <c r="B582" s="131"/>
      <c r="E582" s="132"/>
      <c r="F582" s="208" t="s">
        <v>572</v>
      </c>
      <c r="G582" s="209"/>
      <c r="H582" s="209"/>
      <c r="I582" s="209"/>
      <c r="K582" s="132"/>
      <c r="N582" s="132"/>
      <c r="R582" s="133"/>
      <c r="T582" s="134"/>
      <c r="AA582" s="135"/>
      <c r="AT582" s="132" t="s">
        <v>220</v>
      </c>
      <c r="AU582" s="132" t="s">
        <v>191</v>
      </c>
      <c r="AV582" s="136" t="s">
        <v>78</v>
      </c>
      <c r="AW582" s="136" t="s">
        <v>165</v>
      </c>
      <c r="AX582" s="136" t="s">
        <v>135</v>
      </c>
      <c r="AY582" s="132" t="s">
        <v>213</v>
      </c>
    </row>
    <row r="583" spans="2:51" s="6" customFormat="1" ht="27" customHeight="1">
      <c r="B583" s="137"/>
      <c r="E583" s="138"/>
      <c r="F583" s="203" t="s">
        <v>573</v>
      </c>
      <c r="G583" s="204"/>
      <c r="H583" s="204"/>
      <c r="I583" s="204"/>
      <c r="K583" s="139">
        <v>76.93</v>
      </c>
      <c r="N583" s="138"/>
      <c r="R583" s="140"/>
      <c r="T583" s="141"/>
      <c r="AA583" s="142"/>
      <c r="AT583" s="138" t="s">
        <v>220</v>
      </c>
      <c r="AU583" s="138" t="s">
        <v>191</v>
      </c>
      <c r="AV583" s="143" t="s">
        <v>191</v>
      </c>
      <c r="AW583" s="143" t="s">
        <v>165</v>
      </c>
      <c r="AX583" s="143" t="s">
        <v>135</v>
      </c>
      <c r="AY583" s="138" t="s">
        <v>213</v>
      </c>
    </row>
    <row r="584" spans="2:51" s="6" customFormat="1" ht="15.75" customHeight="1">
      <c r="B584" s="131"/>
      <c r="E584" s="132"/>
      <c r="F584" s="208" t="s">
        <v>574</v>
      </c>
      <c r="G584" s="209"/>
      <c r="H584" s="209"/>
      <c r="I584" s="209"/>
      <c r="K584" s="132"/>
      <c r="N584" s="132"/>
      <c r="R584" s="133"/>
      <c r="T584" s="134"/>
      <c r="AA584" s="135"/>
      <c r="AT584" s="132" t="s">
        <v>220</v>
      </c>
      <c r="AU584" s="132" t="s">
        <v>191</v>
      </c>
      <c r="AV584" s="136" t="s">
        <v>78</v>
      </c>
      <c r="AW584" s="136" t="s">
        <v>165</v>
      </c>
      <c r="AX584" s="136" t="s">
        <v>135</v>
      </c>
      <c r="AY584" s="132" t="s">
        <v>213</v>
      </c>
    </row>
    <row r="585" spans="2:51" s="6" customFormat="1" ht="15.75" customHeight="1">
      <c r="B585" s="137"/>
      <c r="E585" s="138"/>
      <c r="F585" s="203" t="s">
        <v>575</v>
      </c>
      <c r="G585" s="204"/>
      <c r="H585" s="204"/>
      <c r="I585" s="204"/>
      <c r="K585" s="139">
        <v>4.64</v>
      </c>
      <c r="N585" s="138"/>
      <c r="R585" s="140"/>
      <c r="T585" s="141"/>
      <c r="AA585" s="142"/>
      <c r="AT585" s="138" t="s">
        <v>220</v>
      </c>
      <c r="AU585" s="138" t="s">
        <v>191</v>
      </c>
      <c r="AV585" s="143" t="s">
        <v>191</v>
      </c>
      <c r="AW585" s="143" t="s">
        <v>165</v>
      </c>
      <c r="AX585" s="143" t="s">
        <v>135</v>
      </c>
      <c r="AY585" s="138" t="s">
        <v>213</v>
      </c>
    </row>
    <row r="586" spans="2:51" s="6" customFormat="1" ht="15.75" customHeight="1">
      <c r="B586" s="131"/>
      <c r="E586" s="132"/>
      <c r="F586" s="208" t="s">
        <v>576</v>
      </c>
      <c r="G586" s="209"/>
      <c r="H586" s="209"/>
      <c r="I586" s="209"/>
      <c r="K586" s="132"/>
      <c r="N586" s="132"/>
      <c r="R586" s="133"/>
      <c r="T586" s="134"/>
      <c r="AA586" s="135"/>
      <c r="AT586" s="132" t="s">
        <v>220</v>
      </c>
      <c r="AU586" s="132" t="s">
        <v>191</v>
      </c>
      <c r="AV586" s="136" t="s">
        <v>78</v>
      </c>
      <c r="AW586" s="136" t="s">
        <v>165</v>
      </c>
      <c r="AX586" s="136" t="s">
        <v>135</v>
      </c>
      <c r="AY586" s="132" t="s">
        <v>213</v>
      </c>
    </row>
    <row r="587" spans="2:51" s="6" customFormat="1" ht="15.75" customHeight="1">
      <c r="B587" s="137"/>
      <c r="E587" s="138"/>
      <c r="F587" s="203" t="s">
        <v>577</v>
      </c>
      <c r="G587" s="204"/>
      <c r="H587" s="204"/>
      <c r="I587" s="204"/>
      <c r="K587" s="139">
        <v>15.208</v>
      </c>
      <c r="N587" s="138"/>
      <c r="R587" s="140"/>
      <c r="T587" s="141"/>
      <c r="AA587" s="142"/>
      <c r="AT587" s="138" t="s">
        <v>220</v>
      </c>
      <c r="AU587" s="138" t="s">
        <v>191</v>
      </c>
      <c r="AV587" s="143" t="s">
        <v>191</v>
      </c>
      <c r="AW587" s="143" t="s">
        <v>165</v>
      </c>
      <c r="AX587" s="143" t="s">
        <v>135</v>
      </c>
      <c r="AY587" s="138" t="s">
        <v>213</v>
      </c>
    </row>
    <row r="588" spans="2:51" s="6" customFormat="1" ht="15.75" customHeight="1">
      <c r="B588" s="144"/>
      <c r="E588" s="145"/>
      <c r="F588" s="205" t="s">
        <v>222</v>
      </c>
      <c r="G588" s="206"/>
      <c r="H588" s="206"/>
      <c r="I588" s="206"/>
      <c r="K588" s="146">
        <v>256.628</v>
      </c>
      <c r="N588" s="145"/>
      <c r="R588" s="147"/>
      <c r="T588" s="148"/>
      <c r="AA588" s="149"/>
      <c r="AT588" s="145" t="s">
        <v>220</v>
      </c>
      <c r="AU588" s="145" t="s">
        <v>191</v>
      </c>
      <c r="AV588" s="150" t="s">
        <v>218</v>
      </c>
      <c r="AW588" s="150" t="s">
        <v>165</v>
      </c>
      <c r="AX588" s="150" t="s">
        <v>78</v>
      </c>
      <c r="AY588" s="145" t="s">
        <v>213</v>
      </c>
    </row>
    <row r="589" spans="2:64" s="6" customFormat="1" ht="27" customHeight="1">
      <c r="B589" s="22"/>
      <c r="C589" s="123" t="s">
        <v>579</v>
      </c>
      <c r="D589" s="123" t="s">
        <v>214</v>
      </c>
      <c r="E589" s="124" t="s">
        <v>580</v>
      </c>
      <c r="F589" s="210" t="s">
        <v>581</v>
      </c>
      <c r="G589" s="211"/>
      <c r="H589" s="211"/>
      <c r="I589" s="211"/>
      <c r="J589" s="125" t="s">
        <v>276</v>
      </c>
      <c r="K589" s="126">
        <v>80.3</v>
      </c>
      <c r="L589" s="212">
        <v>0</v>
      </c>
      <c r="M589" s="211"/>
      <c r="N589" s="213">
        <f>ROUND($L$589*$K$589,2)</f>
        <v>0</v>
      </c>
      <c r="O589" s="211"/>
      <c r="P589" s="211"/>
      <c r="Q589" s="211"/>
      <c r="R589" s="23"/>
      <c r="T589" s="127"/>
      <c r="U589" s="128" t="s">
        <v>102</v>
      </c>
      <c r="V589" s="129">
        <v>0.39</v>
      </c>
      <c r="W589" s="129">
        <f>$V$589*$K$589</f>
        <v>31.317</v>
      </c>
      <c r="X589" s="129">
        <v>0.003335</v>
      </c>
      <c r="Y589" s="129">
        <f>$X$589*$K$589</f>
        <v>0.2678005</v>
      </c>
      <c r="Z589" s="129">
        <v>0</v>
      </c>
      <c r="AA589" s="130">
        <f>$Z$589*$K$589</f>
        <v>0</v>
      </c>
      <c r="AR589" s="6" t="s">
        <v>218</v>
      </c>
      <c r="AT589" s="6" t="s">
        <v>214</v>
      </c>
      <c r="AU589" s="6" t="s">
        <v>191</v>
      </c>
      <c r="AY589" s="6" t="s">
        <v>213</v>
      </c>
      <c r="BE589" s="80">
        <f>IF($U$589="základní",$N$589,0)</f>
        <v>0</v>
      </c>
      <c r="BF589" s="80">
        <f>IF($U$589="snížená",$N$589,0)</f>
        <v>0</v>
      </c>
      <c r="BG589" s="80">
        <f>IF($U$589="zákl. přenesená",$N$589,0)</f>
        <v>0</v>
      </c>
      <c r="BH589" s="80">
        <f>IF($U$589="sníž. přenesená",$N$589,0)</f>
        <v>0</v>
      </c>
      <c r="BI589" s="80">
        <f>IF($U$589="nulová",$N$589,0)</f>
        <v>0</v>
      </c>
      <c r="BJ589" s="6" t="s">
        <v>191</v>
      </c>
      <c r="BK589" s="80">
        <f>ROUND($L$589*$K$589,2)</f>
        <v>0</v>
      </c>
      <c r="BL589" s="6" t="s">
        <v>218</v>
      </c>
    </row>
    <row r="590" spans="2:51" s="6" customFormat="1" ht="15.75" customHeight="1">
      <c r="B590" s="131"/>
      <c r="E590" s="132"/>
      <c r="F590" s="208" t="s">
        <v>582</v>
      </c>
      <c r="G590" s="209"/>
      <c r="H590" s="209"/>
      <c r="I590" s="209"/>
      <c r="K590" s="132"/>
      <c r="N590" s="132"/>
      <c r="R590" s="133"/>
      <c r="T590" s="134"/>
      <c r="AA590" s="135"/>
      <c r="AT590" s="132" t="s">
        <v>220</v>
      </c>
      <c r="AU590" s="132" t="s">
        <v>191</v>
      </c>
      <c r="AV590" s="136" t="s">
        <v>78</v>
      </c>
      <c r="AW590" s="136" t="s">
        <v>165</v>
      </c>
      <c r="AX590" s="136" t="s">
        <v>135</v>
      </c>
      <c r="AY590" s="132" t="s">
        <v>213</v>
      </c>
    </row>
    <row r="591" spans="2:51" s="6" customFormat="1" ht="15.75" customHeight="1">
      <c r="B591" s="131"/>
      <c r="E591" s="132"/>
      <c r="F591" s="208" t="s">
        <v>559</v>
      </c>
      <c r="G591" s="209"/>
      <c r="H591" s="209"/>
      <c r="I591" s="209"/>
      <c r="K591" s="132"/>
      <c r="N591" s="132"/>
      <c r="R591" s="133"/>
      <c r="T591" s="134"/>
      <c r="AA591" s="135"/>
      <c r="AT591" s="132" t="s">
        <v>220</v>
      </c>
      <c r="AU591" s="132" t="s">
        <v>191</v>
      </c>
      <c r="AV591" s="136" t="s">
        <v>78</v>
      </c>
      <c r="AW591" s="136" t="s">
        <v>165</v>
      </c>
      <c r="AX591" s="136" t="s">
        <v>135</v>
      </c>
      <c r="AY591" s="132" t="s">
        <v>213</v>
      </c>
    </row>
    <row r="592" spans="2:51" s="6" customFormat="1" ht="15.75" customHeight="1">
      <c r="B592" s="137"/>
      <c r="E592" s="138"/>
      <c r="F592" s="203" t="s">
        <v>583</v>
      </c>
      <c r="G592" s="204"/>
      <c r="H592" s="204"/>
      <c r="I592" s="204"/>
      <c r="K592" s="139">
        <v>6.1</v>
      </c>
      <c r="N592" s="138"/>
      <c r="R592" s="140"/>
      <c r="T592" s="141"/>
      <c r="AA592" s="142"/>
      <c r="AT592" s="138" t="s">
        <v>220</v>
      </c>
      <c r="AU592" s="138" t="s">
        <v>191</v>
      </c>
      <c r="AV592" s="143" t="s">
        <v>191</v>
      </c>
      <c r="AW592" s="143" t="s">
        <v>165</v>
      </c>
      <c r="AX592" s="143" t="s">
        <v>135</v>
      </c>
      <c r="AY592" s="138" t="s">
        <v>213</v>
      </c>
    </row>
    <row r="593" spans="2:51" s="6" customFormat="1" ht="15.75" customHeight="1">
      <c r="B593" s="131"/>
      <c r="E593" s="132"/>
      <c r="F593" s="208" t="s">
        <v>567</v>
      </c>
      <c r="G593" s="209"/>
      <c r="H593" s="209"/>
      <c r="I593" s="209"/>
      <c r="K593" s="132"/>
      <c r="N593" s="132"/>
      <c r="R593" s="133"/>
      <c r="T593" s="134"/>
      <c r="AA593" s="135"/>
      <c r="AT593" s="132" t="s">
        <v>220</v>
      </c>
      <c r="AU593" s="132" t="s">
        <v>191</v>
      </c>
      <c r="AV593" s="136" t="s">
        <v>78</v>
      </c>
      <c r="AW593" s="136" t="s">
        <v>165</v>
      </c>
      <c r="AX593" s="136" t="s">
        <v>135</v>
      </c>
      <c r="AY593" s="132" t="s">
        <v>213</v>
      </c>
    </row>
    <row r="594" spans="2:51" s="6" customFormat="1" ht="15.75" customHeight="1">
      <c r="B594" s="131"/>
      <c r="E594" s="132"/>
      <c r="F594" s="208" t="s">
        <v>568</v>
      </c>
      <c r="G594" s="209"/>
      <c r="H594" s="209"/>
      <c r="I594" s="209"/>
      <c r="K594" s="132"/>
      <c r="N594" s="132"/>
      <c r="R594" s="133"/>
      <c r="T594" s="134"/>
      <c r="AA594" s="135"/>
      <c r="AT594" s="132" t="s">
        <v>220</v>
      </c>
      <c r="AU594" s="132" t="s">
        <v>191</v>
      </c>
      <c r="AV594" s="136" t="s">
        <v>78</v>
      </c>
      <c r="AW594" s="136" t="s">
        <v>165</v>
      </c>
      <c r="AX594" s="136" t="s">
        <v>135</v>
      </c>
      <c r="AY594" s="132" t="s">
        <v>213</v>
      </c>
    </row>
    <row r="595" spans="2:51" s="6" customFormat="1" ht="15.75" customHeight="1">
      <c r="B595" s="137"/>
      <c r="E595" s="138"/>
      <c r="F595" s="203" t="s">
        <v>584</v>
      </c>
      <c r="G595" s="204"/>
      <c r="H595" s="204"/>
      <c r="I595" s="204"/>
      <c r="K595" s="139">
        <v>16.8</v>
      </c>
      <c r="N595" s="138"/>
      <c r="R595" s="140"/>
      <c r="T595" s="141"/>
      <c r="AA595" s="142"/>
      <c r="AT595" s="138" t="s">
        <v>220</v>
      </c>
      <c r="AU595" s="138" t="s">
        <v>191</v>
      </c>
      <c r="AV595" s="143" t="s">
        <v>191</v>
      </c>
      <c r="AW595" s="143" t="s">
        <v>165</v>
      </c>
      <c r="AX595" s="143" t="s">
        <v>135</v>
      </c>
      <c r="AY595" s="138" t="s">
        <v>213</v>
      </c>
    </row>
    <row r="596" spans="2:51" s="6" customFormat="1" ht="15.75" customHeight="1">
      <c r="B596" s="131"/>
      <c r="E596" s="132"/>
      <c r="F596" s="208" t="s">
        <v>570</v>
      </c>
      <c r="G596" s="209"/>
      <c r="H596" s="209"/>
      <c r="I596" s="209"/>
      <c r="K596" s="132"/>
      <c r="N596" s="132"/>
      <c r="R596" s="133"/>
      <c r="T596" s="134"/>
      <c r="AA596" s="135"/>
      <c r="AT596" s="132" t="s">
        <v>220</v>
      </c>
      <c r="AU596" s="132" t="s">
        <v>191</v>
      </c>
      <c r="AV596" s="136" t="s">
        <v>78</v>
      </c>
      <c r="AW596" s="136" t="s">
        <v>165</v>
      </c>
      <c r="AX596" s="136" t="s">
        <v>135</v>
      </c>
      <c r="AY596" s="132" t="s">
        <v>213</v>
      </c>
    </row>
    <row r="597" spans="2:51" s="6" customFormat="1" ht="15.75" customHeight="1">
      <c r="B597" s="137"/>
      <c r="E597" s="138"/>
      <c r="F597" s="203" t="s">
        <v>585</v>
      </c>
      <c r="G597" s="204"/>
      <c r="H597" s="204"/>
      <c r="I597" s="204"/>
      <c r="K597" s="139">
        <v>28</v>
      </c>
      <c r="N597" s="138"/>
      <c r="R597" s="140"/>
      <c r="T597" s="141"/>
      <c r="AA597" s="142"/>
      <c r="AT597" s="138" t="s">
        <v>220</v>
      </c>
      <c r="AU597" s="138" t="s">
        <v>191</v>
      </c>
      <c r="AV597" s="143" t="s">
        <v>191</v>
      </c>
      <c r="AW597" s="143" t="s">
        <v>165</v>
      </c>
      <c r="AX597" s="143" t="s">
        <v>135</v>
      </c>
      <c r="AY597" s="138" t="s">
        <v>213</v>
      </c>
    </row>
    <row r="598" spans="2:51" s="6" customFormat="1" ht="15.75" customHeight="1">
      <c r="B598" s="131"/>
      <c r="E598" s="132"/>
      <c r="F598" s="208" t="s">
        <v>572</v>
      </c>
      <c r="G598" s="209"/>
      <c r="H598" s="209"/>
      <c r="I598" s="209"/>
      <c r="K598" s="132"/>
      <c r="N598" s="132"/>
      <c r="R598" s="133"/>
      <c r="T598" s="134"/>
      <c r="AA598" s="135"/>
      <c r="AT598" s="132" t="s">
        <v>220</v>
      </c>
      <c r="AU598" s="132" t="s">
        <v>191</v>
      </c>
      <c r="AV598" s="136" t="s">
        <v>78</v>
      </c>
      <c r="AW598" s="136" t="s">
        <v>165</v>
      </c>
      <c r="AX598" s="136" t="s">
        <v>135</v>
      </c>
      <c r="AY598" s="132" t="s">
        <v>213</v>
      </c>
    </row>
    <row r="599" spans="2:51" s="6" customFormat="1" ht="15.75" customHeight="1">
      <c r="B599" s="137"/>
      <c r="E599" s="138"/>
      <c r="F599" s="203" t="s">
        <v>586</v>
      </c>
      <c r="G599" s="204"/>
      <c r="H599" s="204"/>
      <c r="I599" s="204"/>
      <c r="K599" s="139">
        <v>29.4</v>
      </c>
      <c r="N599" s="138"/>
      <c r="R599" s="140"/>
      <c r="T599" s="141"/>
      <c r="AA599" s="142"/>
      <c r="AT599" s="138" t="s">
        <v>220</v>
      </c>
      <c r="AU599" s="138" t="s">
        <v>191</v>
      </c>
      <c r="AV599" s="143" t="s">
        <v>191</v>
      </c>
      <c r="AW599" s="143" t="s">
        <v>165</v>
      </c>
      <c r="AX599" s="143" t="s">
        <v>135</v>
      </c>
      <c r="AY599" s="138" t="s">
        <v>213</v>
      </c>
    </row>
    <row r="600" spans="2:51" s="6" customFormat="1" ht="15.75" customHeight="1">
      <c r="B600" s="144"/>
      <c r="E600" s="145"/>
      <c r="F600" s="205" t="s">
        <v>222</v>
      </c>
      <c r="G600" s="206"/>
      <c r="H600" s="206"/>
      <c r="I600" s="206"/>
      <c r="K600" s="146">
        <v>80.3</v>
      </c>
      <c r="N600" s="145"/>
      <c r="R600" s="147"/>
      <c r="T600" s="148"/>
      <c r="AA600" s="149"/>
      <c r="AT600" s="145" t="s">
        <v>220</v>
      </c>
      <c r="AU600" s="145" t="s">
        <v>191</v>
      </c>
      <c r="AV600" s="150" t="s">
        <v>218</v>
      </c>
      <c r="AW600" s="150" t="s">
        <v>165</v>
      </c>
      <c r="AX600" s="150" t="s">
        <v>78</v>
      </c>
      <c r="AY600" s="145" t="s">
        <v>213</v>
      </c>
    </row>
    <row r="601" spans="2:64" s="6" customFormat="1" ht="27" customHeight="1">
      <c r="B601" s="22"/>
      <c r="C601" s="151" t="s">
        <v>587</v>
      </c>
      <c r="D601" s="151" t="s">
        <v>399</v>
      </c>
      <c r="E601" s="152" t="s">
        <v>588</v>
      </c>
      <c r="F601" s="214" t="s">
        <v>589</v>
      </c>
      <c r="G601" s="215"/>
      <c r="H601" s="215"/>
      <c r="I601" s="215"/>
      <c r="J601" s="153" t="s">
        <v>282</v>
      </c>
      <c r="K601" s="154">
        <v>23.373</v>
      </c>
      <c r="L601" s="216">
        <v>0</v>
      </c>
      <c r="M601" s="215"/>
      <c r="N601" s="217">
        <f>ROUND($L$601*$K$601,2)</f>
        <v>0</v>
      </c>
      <c r="O601" s="211"/>
      <c r="P601" s="211"/>
      <c r="Q601" s="211"/>
      <c r="R601" s="23"/>
      <c r="T601" s="127"/>
      <c r="U601" s="128" t="s">
        <v>102</v>
      </c>
      <c r="V601" s="129">
        <v>0</v>
      </c>
      <c r="W601" s="129">
        <f>$V$601*$K$601</f>
        <v>0</v>
      </c>
      <c r="X601" s="129">
        <v>0.00051</v>
      </c>
      <c r="Y601" s="129">
        <f>$X$601*$K$601</f>
        <v>0.011920230000000002</v>
      </c>
      <c r="Z601" s="129">
        <v>0</v>
      </c>
      <c r="AA601" s="130">
        <f>$Z$601*$K$601</f>
        <v>0</v>
      </c>
      <c r="AR601" s="6" t="s">
        <v>240</v>
      </c>
      <c r="AT601" s="6" t="s">
        <v>399</v>
      </c>
      <c r="AU601" s="6" t="s">
        <v>191</v>
      </c>
      <c r="AY601" s="6" t="s">
        <v>213</v>
      </c>
      <c r="BE601" s="80">
        <f>IF($U$601="základní",$N$601,0)</f>
        <v>0</v>
      </c>
      <c r="BF601" s="80">
        <f>IF($U$601="snížená",$N$601,0)</f>
        <v>0</v>
      </c>
      <c r="BG601" s="80">
        <f>IF($U$601="zákl. přenesená",$N$601,0)</f>
        <v>0</v>
      </c>
      <c r="BH601" s="80">
        <f>IF($U$601="sníž. přenesená",$N$601,0)</f>
        <v>0</v>
      </c>
      <c r="BI601" s="80">
        <f>IF($U$601="nulová",$N$601,0)</f>
        <v>0</v>
      </c>
      <c r="BJ601" s="6" t="s">
        <v>191</v>
      </c>
      <c r="BK601" s="80">
        <f>ROUND($L$601*$K$601,2)</f>
        <v>0</v>
      </c>
      <c r="BL601" s="6" t="s">
        <v>218</v>
      </c>
    </row>
    <row r="602" spans="2:51" s="6" customFormat="1" ht="15.75" customHeight="1">
      <c r="B602" s="131"/>
      <c r="E602" s="132"/>
      <c r="F602" s="208" t="s">
        <v>582</v>
      </c>
      <c r="G602" s="209"/>
      <c r="H602" s="209"/>
      <c r="I602" s="209"/>
      <c r="K602" s="132"/>
      <c r="N602" s="132"/>
      <c r="R602" s="133"/>
      <c r="T602" s="134"/>
      <c r="AA602" s="135"/>
      <c r="AT602" s="132" t="s">
        <v>220</v>
      </c>
      <c r="AU602" s="132" t="s">
        <v>191</v>
      </c>
      <c r="AV602" s="136" t="s">
        <v>78</v>
      </c>
      <c r="AW602" s="136" t="s">
        <v>165</v>
      </c>
      <c r="AX602" s="136" t="s">
        <v>135</v>
      </c>
      <c r="AY602" s="132" t="s">
        <v>213</v>
      </c>
    </row>
    <row r="603" spans="2:51" s="6" customFormat="1" ht="15.75" customHeight="1">
      <c r="B603" s="131"/>
      <c r="E603" s="132"/>
      <c r="F603" s="208" t="s">
        <v>567</v>
      </c>
      <c r="G603" s="209"/>
      <c r="H603" s="209"/>
      <c r="I603" s="209"/>
      <c r="K603" s="132"/>
      <c r="N603" s="132"/>
      <c r="R603" s="133"/>
      <c r="T603" s="134"/>
      <c r="AA603" s="135"/>
      <c r="AT603" s="132" t="s">
        <v>220</v>
      </c>
      <c r="AU603" s="132" t="s">
        <v>191</v>
      </c>
      <c r="AV603" s="136" t="s">
        <v>78</v>
      </c>
      <c r="AW603" s="136" t="s">
        <v>165</v>
      </c>
      <c r="AX603" s="136" t="s">
        <v>135</v>
      </c>
      <c r="AY603" s="132" t="s">
        <v>213</v>
      </c>
    </row>
    <row r="604" spans="2:51" s="6" customFormat="1" ht="15.75" customHeight="1">
      <c r="B604" s="131"/>
      <c r="E604" s="132"/>
      <c r="F604" s="208" t="s">
        <v>568</v>
      </c>
      <c r="G604" s="209"/>
      <c r="H604" s="209"/>
      <c r="I604" s="209"/>
      <c r="K604" s="132"/>
      <c r="N604" s="132"/>
      <c r="R604" s="133"/>
      <c r="T604" s="134"/>
      <c r="AA604" s="135"/>
      <c r="AT604" s="132" t="s">
        <v>220</v>
      </c>
      <c r="AU604" s="132" t="s">
        <v>191</v>
      </c>
      <c r="AV604" s="136" t="s">
        <v>78</v>
      </c>
      <c r="AW604" s="136" t="s">
        <v>165</v>
      </c>
      <c r="AX604" s="136" t="s">
        <v>135</v>
      </c>
      <c r="AY604" s="132" t="s">
        <v>213</v>
      </c>
    </row>
    <row r="605" spans="2:51" s="6" customFormat="1" ht="15.75" customHeight="1">
      <c r="B605" s="137"/>
      <c r="E605" s="138"/>
      <c r="F605" s="203" t="s">
        <v>590</v>
      </c>
      <c r="G605" s="204"/>
      <c r="H605" s="204"/>
      <c r="I605" s="204"/>
      <c r="K605" s="139">
        <v>5.04</v>
      </c>
      <c r="N605" s="138"/>
      <c r="R605" s="140"/>
      <c r="T605" s="141"/>
      <c r="AA605" s="142"/>
      <c r="AT605" s="138" t="s">
        <v>220</v>
      </c>
      <c r="AU605" s="138" t="s">
        <v>191</v>
      </c>
      <c r="AV605" s="143" t="s">
        <v>191</v>
      </c>
      <c r="AW605" s="143" t="s">
        <v>165</v>
      </c>
      <c r="AX605" s="143" t="s">
        <v>135</v>
      </c>
      <c r="AY605" s="138" t="s">
        <v>213</v>
      </c>
    </row>
    <row r="606" spans="2:51" s="6" customFormat="1" ht="15.75" customHeight="1">
      <c r="B606" s="131"/>
      <c r="E606" s="132"/>
      <c r="F606" s="208" t="s">
        <v>570</v>
      </c>
      <c r="G606" s="209"/>
      <c r="H606" s="209"/>
      <c r="I606" s="209"/>
      <c r="K606" s="132"/>
      <c r="N606" s="132"/>
      <c r="R606" s="133"/>
      <c r="T606" s="134"/>
      <c r="AA606" s="135"/>
      <c r="AT606" s="132" t="s">
        <v>220</v>
      </c>
      <c r="AU606" s="132" t="s">
        <v>191</v>
      </c>
      <c r="AV606" s="136" t="s">
        <v>78</v>
      </c>
      <c r="AW606" s="136" t="s">
        <v>165</v>
      </c>
      <c r="AX606" s="136" t="s">
        <v>135</v>
      </c>
      <c r="AY606" s="132" t="s">
        <v>213</v>
      </c>
    </row>
    <row r="607" spans="2:51" s="6" customFormat="1" ht="15.75" customHeight="1">
      <c r="B607" s="137"/>
      <c r="E607" s="138"/>
      <c r="F607" s="203" t="s">
        <v>591</v>
      </c>
      <c r="G607" s="204"/>
      <c r="H607" s="204"/>
      <c r="I607" s="204"/>
      <c r="K607" s="139">
        <v>8.4</v>
      </c>
      <c r="N607" s="138"/>
      <c r="R607" s="140"/>
      <c r="T607" s="141"/>
      <c r="AA607" s="142"/>
      <c r="AT607" s="138" t="s">
        <v>220</v>
      </c>
      <c r="AU607" s="138" t="s">
        <v>191</v>
      </c>
      <c r="AV607" s="143" t="s">
        <v>191</v>
      </c>
      <c r="AW607" s="143" t="s">
        <v>165</v>
      </c>
      <c r="AX607" s="143" t="s">
        <v>135</v>
      </c>
      <c r="AY607" s="138" t="s">
        <v>213</v>
      </c>
    </row>
    <row r="608" spans="2:51" s="6" customFormat="1" ht="15.75" customHeight="1">
      <c r="B608" s="131"/>
      <c r="E608" s="132"/>
      <c r="F608" s="208" t="s">
        <v>572</v>
      </c>
      <c r="G608" s="209"/>
      <c r="H608" s="209"/>
      <c r="I608" s="209"/>
      <c r="K608" s="132"/>
      <c r="N608" s="132"/>
      <c r="R608" s="133"/>
      <c r="T608" s="134"/>
      <c r="AA608" s="135"/>
      <c r="AT608" s="132" t="s">
        <v>220</v>
      </c>
      <c r="AU608" s="132" t="s">
        <v>191</v>
      </c>
      <c r="AV608" s="136" t="s">
        <v>78</v>
      </c>
      <c r="AW608" s="136" t="s">
        <v>165</v>
      </c>
      <c r="AX608" s="136" t="s">
        <v>135</v>
      </c>
      <c r="AY608" s="132" t="s">
        <v>213</v>
      </c>
    </row>
    <row r="609" spans="2:51" s="6" customFormat="1" ht="15.75" customHeight="1">
      <c r="B609" s="137"/>
      <c r="E609" s="138"/>
      <c r="F609" s="203" t="s">
        <v>592</v>
      </c>
      <c r="G609" s="204"/>
      <c r="H609" s="204"/>
      <c r="I609" s="204"/>
      <c r="K609" s="139">
        <v>8.82</v>
      </c>
      <c r="N609" s="138"/>
      <c r="R609" s="140"/>
      <c r="T609" s="141"/>
      <c r="AA609" s="142"/>
      <c r="AT609" s="138" t="s">
        <v>220</v>
      </c>
      <c r="AU609" s="138" t="s">
        <v>191</v>
      </c>
      <c r="AV609" s="143" t="s">
        <v>191</v>
      </c>
      <c r="AW609" s="143" t="s">
        <v>165</v>
      </c>
      <c r="AX609" s="143" t="s">
        <v>135</v>
      </c>
      <c r="AY609" s="138" t="s">
        <v>213</v>
      </c>
    </row>
    <row r="610" spans="2:51" s="6" customFormat="1" ht="15.75" customHeight="1">
      <c r="B610" s="144"/>
      <c r="E610" s="145"/>
      <c r="F610" s="205" t="s">
        <v>222</v>
      </c>
      <c r="G610" s="206"/>
      <c r="H610" s="206"/>
      <c r="I610" s="206"/>
      <c r="K610" s="146">
        <v>22.26</v>
      </c>
      <c r="N610" s="145"/>
      <c r="R610" s="147"/>
      <c r="T610" s="148"/>
      <c r="AA610" s="149"/>
      <c r="AT610" s="145" t="s">
        <v>220</v>
      </c>
      <c r="AU610" s="145" t="s">
        <v>191</v>
      </c>
      <c r="AV610" s="150" t="s">
        <v>218</v>
      </c>
      <c r="AW610" s="150" t="s">
        <v>165</v>
      </c>
      <c r="AX610" s="150" t="s">
        <v>78</v>
      </c>
      <c r="AY610" s="145" t="s">
        <v>213</v>
      </c>
    </row>
    <row r="611" spans="2:64" s="6" customFormat="1" ht="27" customHeight="1">
      <c r="B611" s="22"/>
      <c r="C611" s="151" t="s">
        <v>593</v>
      </c>
      <c r="D611" s="151" t="s">
        <v>399</v>
      </c>
      <c r="E611" s="152" t="s">
        <v>594</v>
      </c>
      <c r="F611" s="214" t="s">
        <v>595</v>
      </c>
      <c r="G611" s="215"/>
      <c r="H611" s="215"/>
      <c r="I611" s="215"/>
      <c r="J611" s="153" t="s">
        <v>282</v>
      </c>
      <c r="K611" s="154">
        <v>1.922</v>
      </c>
      <c r="L611" s="216">
        <v>0</v>
      </c>
      <c r="M611" s="215"/>
      <c r="N611" s="217">
        <f>ROUND($L$611*$K$611,2)</f>
        <v>0</v>
      </c>
      <c r="O611" s="211"/>
      <c r="P611" s="211"/>
      <c r="Q611" s="211"/>
      <c r="R611" s="23"/>
      <c r="T611" s="127"/>
      <c r="U611" s="128" t="s">
        <v>102</v>
      </c>
      <c r="V611" s="129">
        <v>0</v>
      </c>
      <c r="W611" s="129">
        <f>$V$611*$K$611</f>
        <v>0</v>
      </c>
      <c r="X611" s="129">
        <v>0.0009</v>
      </c>
      <c r="Y611" s="129">
        <f>$X$611*$K$611</f>
        <v>0.0017297999999999999</v>
      </c>
      <c r="Z611" s="129">
        <v>0</v>
      </c>
      <c r="AA611" s="130">
        <f>$Z$611*$K$611</f>
        <v>0</v>
      </c>
      <c r="AR611" s="6" t="s">
        <v>240</v>
      </c>
      <c r="AT611" s="6" t="s">
        <v>399</v>
      </c>
      <c r="AU611" s="6" t="s">
        <v>191</v>
      </c>
      <c r="AY611" s="6" t="s">
        <v>213</v>
      </c>
      <c r="BE611" s="80">
        <f>IF($U$611="základní",$N$611,0)</f>
        <v>0</v>
      </c>
      <c r="BF611" s="80">
        <f>IF($U$611="snížená",$N$611,0)</f>
        <v>0</v>
      </c>
      <c r="BG611" s="80">
        <f>IF($U$611="zákl. přenesená",$N$611,0)</f>
        <v>0</v>
      </c>
      <c r="BH611" s="80">
        <f>IF($U$611="sníž. přenesená",$N$611,0)</f>
        <v>0</v>
      </c>
      <c r="BI611" s="80">
        <f>IF($U$611="nulová",$N$611,0)</f>
        <v>0</v>
      </c>
      <c r="BJ611" s="6" t="s">
        <v>191</v>
      </c>
      <c r="BK611" s="80">
        <f>ROUND($L$611*$K$611,2)</f>
        <v>0</v>
      </c>
      <c r="BL611" s="6" t="s">
        <v>218</v>
      </c>
    </row>
    <row r="612" spans="2:51" s="6" customFormat="1" ht="15.75" customHeight="1">
      <c r="B612" s="131"/>
      <c r="E612" s="132"/>
      <c r="F612" s="208" t="s">
        <v>582</v>
      </c>
      <c r="G612" s="209"/>
      <c r="H612" s="209"/>
      <c r="I612" s="209"/>
      <c r="K612" s="132"/>
      <c r="N612" s="132"/>
      <c r="R612" s="133"/>
      <c r="T612" s="134"/>
      <c r="AA612" s="135"/>
      <c r="AT612" s="132" t="s">
        <v>220</v>
      </c>
      <c r="AU612" s="132" t="s">
        <v>191</v>
      </c>
      <c r="AV612" s="136" t="s">
        <v>78</v>
      </c>
      <c r="AW612" s="136" t="s">
        <v>165</v>
      </c>
      <c r="AX612" s="136" t="s">
        <v>135</v>
      </c>
      <c r="AY612" s="132" t="s">
        <v>213</v>
      </c>
    </row>
    <row r="613" spans="2:51" s="6" customFormat="1" ht="15.75" customHeight="1">
      <c r="B613" s="131"/>
      <c r="E613" s="132"/>
      <c r="F613" s="208" t="s">
        <v>559</v>
      </c>
      <c r="G613" s="209"/>
      <c r="H613" s="209"/>
      <c r="I613" s="209"/>
      <c r="K613" s="132"/>
      <c r="N613" s="132"/>
      <c r="R613" s="133"/>
      <c r="T613" s="134"/>
      <c r="AA613" s="135"/>
      <c r="AT613" s="132" t="s">
        <v>220</v>
      </c>
      <c r="AU613" s="132" t="s">
        <v>191</v>
      </c>
      <c r="AV613" s="136" t="s">
        <v>78</v>
      </c>
      <c r="AW613" s="136" t="s">
        <v>165</v>
      </c>
      <c r="AX613" s="136" t="s">
        <v>135</v>
      </c>
      <c r="AY613" s="132" t="s">
        <v>213</v>
      </c>
    </row>
    <row r="614" spans="2:51" s="6" customFormat="1" ht="15.75" customHeight="1">
      <c r="B614" s="137"/>
      <c r="E614" s="138"/>
      <c r="F614" s="203" t="s">
        <v>596</v>
      </c>
      <c r="G614" s="204"/>
      <c r="H614" s="204"/>
      <c r="I614" s="204"/>
      <c r="K614" s="139">
        <v>1.83</v>
      </c>
      <c r="N614" s="138"/>
      <c r="R614" s="140"/>
      <c r="T614" s="141"/>
      <c r="AA614" s="142"/>
      <c r="AT614" s="138" t="s">
        <v>220</v>
      </c>
      <c r="AU614" s="138" t="s">
        <v>191</v>
      </c>
      <c r="AV614" s="143" t="s">
        <v>191</v>
      </c>
      <c r="AW614" s="143" t="s">
        <v>165</v>
      </c>
      <c r="AX614" s="143" t="s">
        <v>135</v>
      </c>
      <c r="AY614" s="138" t="s">
        <v>213</v>
      </c>
    </row>
    <row r="615" spans="2:51" s="6" customFormat="1" ht="15.75" customHeight="1">
      <c r="B615" s="144"/>
      <c r="E615" s="145"/>
      <c r="F615" s="205" t="s">
        <v>222</v>
      </c>
      <c r="G615" s="206"/>
      <c r="H615" s="206"/>
      <c r="I615" s="206"/>
      <c r="K615" s="146">
        <v>1.83</v>
      </c>
      <c r="N615" s="145"/>
      <c r="R615" s="147"/>
      <c r="T615" s="148"/>
      <c r="AA615" s="149"/>
      <c r="AT615" s="145" t="s">
        <v>220</v>
      </c>
      <c r="AU615" s="145" t="s">
        <v>191</v>
      </c>
      <c r="AV615" s="150" t="s">
        <v>218</v>
      </c>
      <c r="AW615" s="150" t="s">
        <v>165</v>
      </c>
      <c r="AX615" s="150" t="s">
        <v>78</v>
      </c>
      <c r="AY615" s="145" t="s">
        <v>213</v>
      </c>
    </row>
    <row r="616" spans="2:64" s="6" customFormat="1" ht="15.75" customHeight="1">
      <c r="B616" s="22"/>
      <c r="C616" s="123" t="s">
        <v>597</v>
      </c>
      <c r="D616" s="123" t="s">
        <v>214</v>
      </c>
      <c r="E616" s="124" t="s">
        <v>598</v>
      </c>
      <c r="F616" s="210" t="s">
        <v>599</v>
      </c>
      <c r="G616" s="211"/>
      <c r="H616" s="211"/>
      <c r="I616" s="211"/>
      <c r="J616" s="125" t="s">
        <v>276</v>
      </c>
      <c r="K616" s="126">
        <v>36.7</v>
      </c>
      <c r="L616" s="212">
        <v>0</v>
      </c>
      <c r="M616" s="211"/>
      <c r="N616" s="213">
        <f>ROUND($L$616*$K$616,2)</f>
        <v>0</v>
      </c>
      <c r="O616" s="211"/>
      <c r="P616" s="211"/>
      <c r="Q616" s="211"/>
      <c r="R616" s="23"/>
      <c r="T616" s="127"/>
      <c r="U616" s="128" t="s">
        <v>102</v>
      </c>
      <c r="V616" s="129">
        <v>0.23</v>
      </c>
      <c r="W616" s="129">
        <f>$V$616*$K$616</f>
        <v>8.441</v>
      </c>
      <c r="X616" s="129">
        <v>6.05E-05</v>
      </c>
      <c r="Y616" s="129">
        <f>$X$616*$K$616</f>
        <v>0.0022203500000000003</v>
      </c>
      <c r="Z616" s="129">
        <v>0</v>
      </c>
      <c r="AA616" s="130">
        <f>$Z$616*$K$616</f>
        <v>0</v>
      </c>
      <c r="AR616" s="6" t="s">
        <v>218</v>
      </c>
      <c r="AT616" s="6" t="s">
        <v>214</v>
      </c>
      <c r="AU616" s="6" t="s">
        <v>191</v>
      </c>
      <c r="AY616" s="6" t="s">
        <v>213</v>
      </c>
      <c r="BE616" s="80">
        <f>IF($U$616="základní",$N$616,0)</f>
        <v>0</v>
      </c>
      <c r="BF616" s="80">
        <f>IF($U$616="snížená",$N$616,0)</f>
        <v>0</v>
      </c>
      <c r="BG616" s="80">
        <f>IF($U$616="zákl. přenesená",$N$616,0)</f>
        <v>0</v>
      </c>
      <c r="BH616" s="80">
        <f>IF($U$616="sníž. přenesená",$N$616,0)</f>
        <v>0</v>
      </c>
      <c r="BI616" s="80">
        <f>IF($U$616="nulová",$N$616,0)</f>
        <v>0</v>
      </c>
      <c r="BJ616" s="6" t="s">
        <v>191</v>
      </c>
      <c r="BK616" s="80">
        <f>ROUND($L$616*$K$616,2)</f>
        <v>0</v>
      </c>
      <c r="BL616" s="6" t="s">
        <v>218</v>
      </c>
    </row>
    <row r="617" spans="2:51" s="6" customFormat="1" ht="15.75" customHeight="1">
      <c r="B617" s="131"/>
      <c r="E617" s="132"/>
      <c r="F617" s="208" t="s">
        <v>529</v>
      </c>
      <c r="G617" s="209"/>
      <c r="H617" s="209"/>
      <c r="I617" s="209"/>
      <c r="K617" s="132"/>
      <c r="N617" s="132"/>
      <c r="R617" s="133"/>
      <c r="T617" s="134"/>
      <c r="AA617" s="135"/>
      <c r="AT617" s="132" t="s">
        <v>220</v>
      </c>
      <c r="AU617" s="132" t="s">
        <v>191</v>
      </c>
      <c r="AV617" s="136" t="s">
        <v>78</v>
      </c>
      <c r="AW617" s="136" t="s">
        <v>165</v>
      </c>
      <c r="AX617" s="136" t="s">
        <v>135</v>
      </c>
      <c r="AY617" s="132" t="s">
        <v>213</v>
      </c>
    </row>
    <row r="618" spans="2:51" s="6" customFormat="1" ht="15.75" customHeight="1">
      <c r="B618" s="137"/>
      <c r="E618" s="138"/>
      <c r="F618" s="203" t="s">
        <v>600</v>
      </c>
      <c r="G618" s="204"/>
      <c r="H618" s="204"/>
      <c r="I618" s="204"/>
      <c r="K618" s="139">
        <v>36.7</v>
      </c>
      <c r="N618" s="138"/>
      <c r="R618" s="140"/>
      <c r="T618" s="141"/>
      <c r="AA618" s="142"/>
      <c r="AT618" s="138" t="s">
        <v>220</v>
      </c>
      <c r="AU618" s="138" t="s">
        <v>191</v>
      </c>
      <c r="AV618" s="143" t="s">
        <v>191</v>
      </c>
      <c r="AW618" s="143" t="s">
        <v>165</v>
      </c>
      <c r="AX618" s="143" t="s">
        <v>135</v>
      </c>
      <c r="AY618" s="138" t="s">
        <v>213</v>
      </c>
    </row>
    <row r="619" spans="2:51" s="6" customFormat="1" ht="15.75" customHeight="1">
      <c r="B619" s="144"/>
      <c r="E619" s="145"/>
      <c r="F619" s="205" t="s">
        <v>222</v>
      </c>
      <c r="G619" s="206"/>
      <c r="H619" s="206"/>
      <c r="I619" s="206"/>
      <c r="K619" s="146">
        <v>36.7</v>
      </c>
      <c r="N619" s="145"/>
      <c r="R619" s="147"/>
      <c r="T619" s="148"/>
      <c r="AA619" s="149"/>
      <c r="AT619" s="145" t="s">
        <v>220</v>
      </c>
      <c r="AU619" s="145" t="s">
        <v>191</v>
      </c>
      <c r="AV619" s="150" t="s">
        <v>218</v>
      </c>
      <c r="AW619" s="150" t="s">
        <v>165</v>
      </c>
      <c r="AX619" s="150" t="s">
        <v>78</v>
      </c>
      <c r="AY619" s="145" t="s">
        <v>213</v>
      </c>
    </row>
    <row r="620" spans="2:64" s="6" customFormat="1" ht="15.75" customHeight="1">
      <c r="B620" s="22"/>
      <c r="C620" s="151" t="s">
        <v>601</v>
      </c>
      <c r="D620" s="151" t="s">
        <v>399</v>
      </c>
      <c r="E620" s="152" t="s">
        <v>602</v>
      </c>
      <c r="F620" s="214" t="s">
        <v>603</v>
      </c>
      <c r="G620" s="215"/>
      <c r="H620" s="215"/>
      <c r="I620" s="215"/>
      <c r="J620" s="153" t="s">
        <v>276</v>
      </c>
      <c r="K620" s="154">
        <v>44.04</v>
      </c>
      <c r="L620" s="216">
        <v>0</v>
      </c>
      <c r="M620" s="215"/>
      <c r="N620" s="217">
        <f>ROUND($L$620*$K$620,2)</f>
        <v>0</v>
      </c>
      <c r="O620" s="211"/>
      <c r="P620" s="211"/>
      <c r="Q620" s="211"/>
      <c r="R620" s="23"/>
      <c r="T620" s="127"/>
      <c r="U620" s="128" t="s">
        <v>102</v>
      </c>
      <c r="V620" s="129">
        <v>0</v>
      </c>
      <c r="W620" s="129">
        <f>$V$620*$K$620</f>
        <v>0</v>
      </c>
      <c r="X620" s="129">
        <v>0.00032</v>
      </c>
      <c r="Y620" s="129">
        <f>$X$620*$K$620</f>
        <v>0.0140928</v>
      </c>
      <c r="Z620" s="129">
        <v>0</v>
      </c>
      <c r="AA620" s="130">
        <f>$Z$620*$K$620</f>
        <v>0</v>
      </c>
      <c r="AR620" s="6" t="s">
        <v>240</v>
      </c>
      <c r="AT620" s="6" t="s">
        <v>399</v>
      </c>
      <c r="AU620" s="6" t="s">
        <v>191</v>
      </c>
      <c r="AY620" s="6" t="s">
        <v>213</v>
      </c>
      <c r="BE620" s="80">
        <f>IF($U$620="základní",$N$620,0)</f>
        <v>0</v>
      </c>
      <c r="BF620" s="80">
        <f>IF($U$620="snížená",$N$620,0)</f>
        <v>0</v>
      </c>
      <c r="BG620" s="80">
        <f>IF($U$620="zákl. přenesená",$N$620,0)</f>
        <v>0</v>
      </c>
      <c r="BH620" s="80">
        <f>IF($U$620="sníž. přenesená",$N$620,0)</f>
        <v>0</v>
      </c>
      <c r="BI620" s="80">
        <f>IF($U$620="nulová",$N$620,0)</f>
        <v>0</v>
      </c>
      <c r="BJ620" s="6" t="s">
        <v>191</v>
      </c>
      <c r="BK620" s="80">
        <f>ROUND($L$620*$K$620,2)</f>
        <v>0</v>
      </c>
      <c r="BL620" s="6" t="s">
        <v>218</v>
      </c>
    </row>
    <row r="621" spans="2:51" s="6" customFormat="1" ht="15.75" customHeight="1">
      <c r="B621" s="131"/>
      <c r="E621" s="132"/>
      <c r="F621" s="208" t="s">
        <v>529</v>
      </c>
      <c r="G621" s="209"/>
      <c r="H621" s="209"/>
      <c r="I621" s="209"/>
      <c r="K621" s="132"/>
      <c r="N621" s="132"/>
      <c r="R621" s="133"/>
      <c r="T621" s="134"/>
      <c r="AA621" s="135"/>
      <c r="AT621" s="132" t="s">
        <v>220</v>
      </c>
      <c r="AU621" s="132" t="s">
        <v>191</v>
      </c>
      <c r="AV621" s="136" t="s">
        <v>78</v>
      </c>
      <c r="AW621" s="136" t="s">
        <v>165</v>
      </c>
      <c r="AX621" s="136" t="s">
        <v>135</v>
      </c>
      <c r="AY621" s="132" t="s">
        <v>213</v>
      </c>
    </row>
    <row r="622" spans="2:51" s="6" customFormat="1" ht="15.75" customHeight="1">
      <c r="B622" s="137"/>
      <c r="E622" s="138"/>
      <c r="F622" s="203" t="s">
        <v>600</v>
      </c>
      <c r="G622" s="204"/>
      <c r="H622" s="204"/>
      <c r="I622" s="204"/>
      <c r="K622" s="139">
        <v>36.7</v>
      </c>
      <c r="N622" s="138"/>
      <c r="R622" s="140"/>
      <c r="T622" s="141"/>
      <c r="AA622" s="142"/>
      <c r="AT622" s="138" t="s">
        <v>220</v>
      </c>
      <c r="AU622" s="138" t="s">
        <v>191</v>
      </c>
      <c r="AV622" s="143" t="s">
        <v>191</v>
      </c>
      <c r="AW622" s="143" t="s">
        <v>165</v>
      </c>
      <c r="AX622" s="143" t="s">
        <v>135</v>
      </c>
      <c r="AY622" s="138" t="s">
        <v>213</v>
      </c>
    </row>
    <row r="623" spans="2:51" s="6" customFormat="1" ht="15.75" customHeight="1">
      <c r="B623" s="144"/>
      <c r="E623" s="145"/>
      <c r="F623" s="205" t="s">
        <v>222</v>
      </c>
      <c r="G623" s="206"/>
      <c r="H623" s="206"/>
      <c r="I623" s="206"/>
      <c r="K623" s="146">
        <v>36.7</v>
      </c>
      <c r="N623" s="145"/>
      <c r="R623" s="147"/>
      <c r="T623" s="148"/>
      <c r="AA623" s="149"/>
      <c r="AT623" s="145" t="s">
        <v>220</v>
      </c>
      <c r="AU623" s="145" t="s">
        <v>191</v>
      </c>
      <c r="AV623" s="150" t="s">
        <v>218</v>
      </c>
      <c r="AW623" s="150" t="s">
        <v>165</v>
      </c>
      <c r="AX623" s="150" t="s">
        <v>78</v>
      </c>
      <c r="AY623" s="145" t="s">
        <v>213</v>
      </c>
    </row>
    <row r="624" spans="2:64" s="6" customFormat="1" ht="15.75" customHeight="1">
      <c r="B624" s="22"/>
      <c r="C624" s="123" t="s">
        <v>604</v>
      </c>
      <c r="D624" s="123" t="s">
        <v>214</v>
      </c>
      <c r="E624" s="124" t="s">
        <v>605</v>
      </c>
      <c r="F624" s="210" t="s">
        <v>606</v>
      </c>
      <c r="G624" s="211"/>
      <c r="H624" s="211"/>
      <c r="I624" s="211"/>
      <c r="J624" s="125" t="s">
        <v>276</v>
      </c>
      <c r="K624" s="126">
        <v>234.35</v>
      </c>
      <c r="L624" s="212">
        <v>0</v>
      </c>
      <c r="M624" s="211"/>
      <c r="N624" s="213">
        <f>ROUND($L$624*$K$624,2)</f>
        <v>0</v>
      </c>
      <c r="O624" s="211"/>
      <c r="P624" s="211"/>
      <c r="Q624" s="211"/>
      <c r="R624" s="23"/>
      <c r="T624" s="127"/>
      <c r="U624" s="128" t="s">
        <v>102</v>
      </c>
      <c r="V624" s="129">
        <v>0.14</v>
      </c>
      <c r="W624" s="129">
        <f>$V$624*$K$624</f>
        <v>32.809000000000005</v>
      </c>
      <c r="X624" s="129">
        <v>0.00025017</v>
      </c>
      <c r="Y624" s="129">
        <f>$X$624*$K$624</f>
        <v>0.05862733950000001</v>
      </c>
      <c r="Z624" s="129">
        <v>0</v>
      </c>
      <c r="AA624" s="130">
        <f>$Z$624*$K$624</f>
        <v>0</v>
      </c>
      <c r="AR624" s="6" t="s">
        <v>218</v>
      </c>
      <c r="AT624" s="6" t="s">
        <v>214</v>
      </c>
      <c r="AU624" s="6" t="s">
        <v>191</v>
      </c>
      <c r="AY624" s="6" t="s">
        <v>213</v>
      </c>
      <c r="BE624" s="80">
        <f>IF($U$624="základní",$N$624,0)</f>
        <v>0</v>
      </c>
      <c r="BF624" s="80">
        <f>IF($U$624="snížená",$N$624,0)</f>
        <v>0</v>
      </c>
      <c r="BG624" s="80">
        <f>IF($U$624="zákl. přenesená",$N$624,0)</f>
        <v>0</v>
      </c>
      <c r="BH624" s="80">
        <f>IF($U$624="sníž. přenesená",$N$624,0)</f>
        <v>0</v>
      </c>
      <c r="BI624" s="80">
        <f>IF($U$624="nulová",$N$624,0)</f>
        <v>0</v>
      </c>
      <c r="BJ624" s="6" t="s">
        <v>191</v>
      </c>
      <c r="BK624" s="80">
        <f>ROUND($L$624*$K$624,2)</f>
        <v>0</v>
      </c>
      <c r="BL624" s="6" t="s">
        <v>218</v>
      </c>
    </row>
    <row r="625" spans="2:51" s="6" customFormat="1" ht="15.75" customHeight="1">
      <c r="B625" s="131"/>
      <c r="E625" s="132"/>
      <c r="F625" s="208" t="s">
        <v>529</v>
      </c>
      <c r="G625" s="209"/>
      <c r="H625" s="209"/>
      <c r="I625" s="209"/>
      <c r="K625" s="132"/>
      <c r="N625" s="132"/>
      <c r="R625" s="133"/>
      <c r="T625" s="134"/>
      <c r="AA625" s="135"/>
      <c r="AT625" s="132" t="s">
        <v>220</v>
      </c>
      <c r="AU625" s="132" t="s">
        <v>191</v>
      </c>
      <c r="AV625" s="136" t="s">
        <v>78</v>
      </c>
      <c r="AW625" s="136" t="s">
        <v>165</v>
      </c>
      <c r="AX625" s="136" t="s">
        <v>135</v>
      </c>
      <c r="AY625" s="132" t="s">
        <v>213</v>
      </c>
    </row>
    <row r="626" spans="2:51" s="6" customFormat="1" ht="15.75" customHeight="1">
      <c r="B626" s="131"/>
      <c r="E626" s="132"/>
      <c r="F626" s="208" t="s">
        <v>559</v>
      </c>
      <c r="G626" s="209"/>
      <c r="H626" s="209"/>
      <c r="I626" s="209"/>
      <c r="K626" s="132"/>
      <c r="N626" s="132"/>
      <c r="R626" s="133"/>
      <c r="T626" s="134"/>
      <c r="AA626" s="135"/>
      <c r="AT626" s="132" t="s">
        <v>220</v>
      </c>
      <c r="AU626" s="132" t="s">
        <v>191</v>
      </c>
      <c r="AV626" s="136" t="s">
        <v>78</v>
      </c>
      <c r="AW626" s="136" t="s">
        <v>165</v>
      </c>
      <c r="AX626" s="136" t="s">
        <v>135</v>
      </c>
      <c r="AY626" s="132" t="s">
        <v>213</v>
      </c>
    </row>
    <row r="627" spans="2:51" s="6" customFormat="1" ht="15.75" customHeight="1">
      <c r="B627" s="137"/>
      <c r="E627" s="138"/>
      <c r="F627" s="203" t="s">
        <v>607</v>
      </c>
      <c r="G627" s="204"/>
      <c r="H627" s="204"/>
      <c r="I627" s="204"/>
      <c r="K627" s="139">
        <v>6.1</v>
      </c>
      <c r="N627" s="138"/>
      <c r="R627" s="140"/>
      <c r="T627" s="141"/>
      <c r="AA627" s="142"/>
      <c r="AT627" s="138" t="s">
        <v>220</v>
      </c>
      <c r="AU627" s="138" t="s">
        <v>191</v>
      </c>
      <c r="AV627" s="143" t="s">
        <v>191</v>
      </c>
      <c r="AW627" s="143" t="s">
        <v>165</v>
      </c>
      <c r="AX627" s="143" t="s">
        <v>135</v>
      </c>
      <c r="AY627" s="138" t="s">
        <v>213</v>
      </c>
    </row>
    <row r="628" spans="2:51" s="6" customFormat="1" ht="15.75" customHeight="1">
      <c r="B628" s="137"/>
      <c r="E628" s="138"/>
      <c r="F628" s="203" t="s">
        <v>608</v>
      </c>
      <c r="G628" s="204"/>
      <c r="H628" s="204"/>
      <c r="I628" s="204"/>
      <c r="K628" s="139">
        <v>15.6</v>
      </c>
      <c r="N628" s="138"/>
      <c r="R628" s="140"/>
      <c r="T628" s="141"/>
      <c r="AA628" s="142"/>
      <c r="AT628" s="138" t="s">
        <v>220</v>
      </c>
      <c r="AU628" s="138" t="s">
        <v>191</v>
      </c>
      <c r="AV628" s="143" t="s">
        <v>191</v>
      </c>
      <c r="AW628" s="143" t="s">
        <v>165</v>
      </c>
      <c r="AX628" s="143" t="s">
        <v>135</v>
      </c>
      <c r="AY628" s="138" t="s">
        <v>213</v>
      </c>
    </row>
    <row r="629" spans="2:51" s="6" customFormat="1" ht="15.75" customHeight="1">
      <c r="B629" s="131"/>
      <c r="E629" s="132"/>
      <c r="F629" s="208" t="s">
        <v>567</v>
      </c>
      <c r="G629" s="209"/>
      <c r="H629" s="209"/>
      <c r="I629" s="209"/>
      <c r="K629" s="132"/>
      <c r="N629" s="132"/>
      <c r="R629" s="133"/>
      <c r="T629" s="134"/>
      <c r="AA629" s="135"/>
      <c r="AT629" s="132" t="s">
        <v>220</v>
      </c>
      <c r="AU629" s="132" t="s">
        <v>191</v>
      </c>
      <c r="AV629" s="136" t="s">
        <v>78</v>
      </c>
      <c r="AW629" s="136" t="s">
        <v>165</v>
      </c>
      <c r="AX629" s="136" t="s">
        <v>135</v>
      </c>
      <c r="AY629" s="132" t="s">
        <v>213</v>
      </c>
    </row>
    <row r="630" spans="2:51" s="6" customFormat="1" ht="15.75" customHeight="1">
      <c r="B630" s="131"/>
      <c r="E630" s="132"/>
      <c r="F630" s="208" t="s">
        <v>568</v>
      </c>
      <c r="G630" s="209"/>
      <c r="H630" s="209"/>
      <c r="I630" s="209"/>
      <c r="K630" s="132"/>
      <c r="N630" s="132"/>
      <c r="R630" s="133"/>
      <c r="T630" s="134"/>
      <c r="AA630" s="135"/>
      <c r="AT630" s="132" t="s">
        <v>220</v>
      </c>
      <c r="AU630" s="132" t="s">
        <v>191</v>
      </c>
      <c r="AV630" s="136" t="s">
        <v>78</v>
      </c>
      <c r="AW630" s="136" t="s">
        <v>165</v>
      </c>
      <c r="AX630" s="136" t="s">
        <v>135</v>
      </c>
      <c r="AY630" s="132" t="s">
        <v>213</v>
      </c>
    </row>
    <row r="631" spans="2:51" s="6" customFormat="1" ht="15.75" customHeight="1">
      <c r="B631" s="137"/>
      <c r="E631" s="138"/>
      <c r="F631" s="203" t="s">
        <v>609</v>
      </c>
      <c r="G631" s="204"/>
      <c r="H631" s="204"/>
      <c r="I631" s="204"/>
      <c r="K631" s="139">
        <v>16.8</v>
      </c>
      <c r="N631" s="138"/>
      <c r="R631" s="140"/>
      <c r="T631" s="141"/>
      <c r="AA631" s="142"/>
      <c r="AT631" s="138" t="s">
        <v>220</v>
      </c>
      <c r="AU631" s="138" t="s">
        <v>191</v>
      </c>
      <c r="AV631" s="143" t="s">
        <v>191</v>
      </c>
      <c r="AW631" s="143" t="s">
        <v>165</v>
      </c>
      <c r="AX631" s="143" t="s">
        <v>135</v>
      </c>
      <c r="AY631" s="138" t="s">
        <v>213</v>
      </c>
    </row>
    <row r="632" spans="2:51" s="6" customFormat="1" ht="15.75" customHeight="1">
      <c r="B632" s="137"/>
      <c r="E632" s="138"/>
      <c r="F632" s="203" t="s">
        <v>610</v>
      </c>
      <c r="G632" s="204"/>
      <c r="H632" s="204"/>
      <c r="I632" s="204"/>
      <c r="K632" s="139">
        <v>31.8</v>
      </c>
      <c r="N632" s="138"/>
      <c r="R632" s="140"/>
      <c r="T632" s="141"/>
      <c r="AA632" s="142"/>
      <c r="AT632" s="138" t="s">
        <v>220</v>
      </c>
      <c r="AU632" s="138" t="s">
        <v>191</v>
      </c>
      <c r="AV632" s="143" t="s">
        <v>191</v>
      </c>
      <c r="AW632" s="143" t="s">
        <v>165</v>
      </c>
      <c r="AX632" s="143" t="s">
        <v>135</v>
      </c>
      <c r="AY632" s="138" t="s">
        <v>213</v>
      </c>
    </row>
    <row r="633" spans="2:51" s="6" customFormat="1" ht="15.75" customHeight="1">
      <c r="B633" s="131"/>
      <c r="E633" s="132"/>
      <c r="F633" s="208" t="s">
        <v>570</v>
      </c>
      <c r="G633" s="209"/>
      <c r="H633" s="209"/>
      <c r="I633" s="209"/>
      <c r="K633" s="132"/>
      <c r="N633" s="132"/>
      <c r="R633" s="133"/>
      <c r="T633" s="134"/>
      <c r="AA633" s="135"/>
      <c r="AT633" s="132" t="s">
        <v>220</v>
      </c>
      <c r="AU633" s="132" t="s">
        <v>191</v>
      </c>
      <c r="AV633" s="136" t="s">
        <v>78</v>
      </c>
      <c r="AW633" s="136" t="s">
        <v>165</v>
      </c>
      <c r="AX633" s="136" t="s">
        <v>135</v>
      </c>
      <c r="AY633" s="132" t="s">
        <v>213</v>
      </c>
    </row>
    <row r="634" spans="2:51" s="6" customFormat="1" ht="15.75" customHeight="1">
      <c r="B634" s="137"/>
      <c r="E634" s="138"/>
      <c r="F634" s="203" t="s">
        <v>611</v>
      </c>
      <c r="G634" s="204"/>
      <c r="H634" s="204"/>
      <c r="I634" s="204"/>
      <c r="K634" s="139">
        <v>28</v>
      </c>
      <c r="N634" s="138"/>
      <c r="R634" s="140"/>
      <c r="T634" s="141"/>
      <c r="AA634" s="142"/>
      <c r="AT634" s="138" t="s">
        <v>220</v>
      </c>
      <c r="AU634" s="138" t="s">
        <v>191</v>
      </c>
      <c r="AV634" s="143" t="s">
        <v>191</v>
      </c>
      <c r="AW634" s="143" t="s">
        <v>165</v>
      </c>
      <c r="AX634" s="143" t="s">
        <v>135</v>
      </c>
      <c r="AY634" s="138" t="s">
        <v>213</v>
      </c>
    </row>
    <row r="635" spans="2:51" s="6" customFormat="1" ht="15.75" customHeight="1">
      <c r="B635" s="137"/>
      <c r="E635" s="138"/>
      <c r="F635" s="203" t="s">
        <v>612</v>
      </c>
      <c r="G635" s="204"/>
      <c r="H635" s="204"/>
      <c r="I635" s="204"/>
      <c r="K635" s="139">
        <v>28</v>
      </c>
      <c r="N635" s="138"/>
      <c r="R635" s="140"/>
      <c r="T635" s="141"/>
      <c r="AA635" s="142"/>
      <c r="AT635" s="138" t="s">
        <v>220</v>
      </c>
      <c r="AU635" s="138" t="s">
        <v>191</v>
      </c>
      <c r="AV635" s="143" t="s">
        <v>191</v>
      </c>
      <c r="AW635" s="143" t="s">
        <v>165</v>
      </c>
      <c r="AX635" s="143" t="s">
        <v>135</v>
      </c>
      <c r="AY635" s="138" t="s">
        <v>213</v>
      </c>
    </row>
    <row r="636" spans="2:51" s="6" customFormat="1" ht="15.75" customHeight="1">
      <c r="B636" s="131"/>
      <c r="E636" s="132"/>
      <c r="F636" s="208" t="s">
        <v>572</v>
      </c>
      <c r="G636" s="209"/>
      <c r="H636" s="209"/>
      <c r="I636" s="209"/>
      <c r="K636" s="132"/>
      <c r="N636" s="132"/>
      <c r="R636" s="133"/>
      <c r="T636" s="134"/>
      <c r="AA636" s="135"/>
      <c r="AT636" s="132" t="s">
        <v>220</v>
      </c>
      <c r="AU636" s="132" t="s">
        <v>191</v>
      </c>
      <c r="AV636" s="136" t="s">
        <v>78</v>
      </c>
      <c r="AW636" s="136" t="s">
        <v>165</v>
      </c>
      <c r="AX636" s="136" t="s">
        <v>135</v>
      </c>
      <c r="AY636" s="132" t="s">
        <v>213</v>
      </c>
    </row>
    <row r="637" spans="2:51" s="6" customFormat="1" ht="15.75" customHeight="1">
      <c r="B637" s="137"/>
      <c r="E637" s="138"/>
      <c r="F637" s="203" t="s">
        <v>613</v>
      </c>
      <c r="G637" s="204"/>
      <c r="H637" s="204"/>
      <c r="I637" s="204"/>
      <c r="K637" s="139">
        <v>34.5</v>
      </c>
      <c r="N637" s="138"/>
      <c r="R637" s="140"/>
      <c r="T637" s="141"/>
      <c r="AA637" s="142"/>
      <c r="AT637" s="138" t="s">
        <v>220</v>
      </c>
      <c r="AU637" s="138" t="s">
        <v>191</v>
      </c>
      <c r="AV637" s="143" t="s">
        <v>191</v>
      </c>
      <c r="AW637" s="143" t="s">
        <v>165</v>
      </c>
      <c r="AX637" s="143" t="s">
        <v>135</v>
      </c>
      <c r="AY637" s="138" t="s">
        <v>213</v>
      </c>
    </row>
    <row r="638" spans="2:51" s="6" customFormat="1" ht="15.75" customHeight="1">
      <c r="B638" s="137"/>
      <c r="E638" s="138"/>
      <c r="F638" s="203" t="s">
        <v>614</v>
      </c>
      <c r="G638" s="204"/>
      <c r="H638" s="204"/>
      <c r="I638" s="204"/>
      <c r="K638" s="139">
        <v>57</v>
      </c>
      <c r="N638" s="138"/>
      <c r="R638" s="140"/>
      <c r="T638" s="141"/>
      <c r="AA638" s="142"/>
      <c r="AT638" s="138" t="s">
        <v>220</v>
      </c>
      <c r="AU638" s="138" t="s">
        <v>191</v>
      </c>
      <c r="AV638" s="143" t="s">
        <v>191</v>
      </c>
      <c r="AW638" s="143" t="s">
        <v>165</v>
      </c>
      <c r="AX638" s="143" t="s">
        <v>135</v>
      </c>
      <c r="AY638" s="138" t="s">
        <v>213</v>
      </c>
    </row>
    <row r="639" spans="2:51" s="6" customFormat="1" ht="15.75" customHeight="1">
      <c r="B639" s="131"/>
      <c r="E639" s="132"/>
      <c r="F639" s="208" t="s">
        <v>574</v>
      </c>
      <c r="G639" s="209"/>
      <c r="H639" s="209"/>
      <c r="I639" s="209"/>
      <c r="K639" s="132"/>
      <c r="N639" s="132"/>
      <c r="R639" s="133"/>
      <c r="T639" s="134"/>
      <c r="AA639" s="135"/>
      <c r="AT639" s="132" t="s">
        <v>220</v>
      </c>
      <c r="AU639" s="132" t="s">
        <v>191</v>
      </c>
      <c r="AV639" s="136" t="s">
        <v>78</v>
      </c>
      <c r="AW639" s="136" t="s">
        <v>165</v>
      </c>
      <c r="AX639" s="136" t="s">
        <v>135</v>
      </c>
      <c r="AY639" s="132" t="s">
        <v>213</v>
      </c>
    </row>
    <row r="640" spans="2:51" s="6" customFormat="1" ht="15.75" customHeight="1">
      <c r="B640" s="137"/>
      <c r="E640" s="138"/>
      <c r="F640" s="203" t="s">
        <v>615</v>
      </c>
      <c r="G640" s="204"/>
      <c r="H640" s="204"/>
      <c r="I640" s="204"/>
      <c r="K640" s="139">
        <v>11.6</v>
      </c>
      <c r="N640" s="138"/>
      <c r="R640" s="140"/>
      <c r="T640" s="141"/>
      <c r="AA640" s="142"/>
      <c r="AT640" s="138" t="s">
        <v>220</v>
      </c>
      <c r="AU640" s="138" t="s">
        <v>191</v>
      </c>
      <c r="AV640" s="143" t="s">
        <v>191</v>
      </c>
      <c r="AW640" s="143" t="s">
        <v>165</v>
      </c>
      <c r="AX640" s="143" t="s">
        <v>135</v>
      </c>
      <c r="AY640" s="138" t="s">
        <v>213</v>
      </c>
    </row>
    <row r="641" spans="2:51" s="6" customFormat="1" ht="15.75" customHeight="1">
      <c r="B641" s="131"/>
      <c r="E641" s="132"/>
      <c r="F641" s="208" t="s">
        <v>616</v>
      </c>
      <c r="G641" s="209"/>
      <c r="H641" s="209"/>
      <c r="I641" s="209"/>
      <c r="K641" s="132"/>
      <c r="N641" s="132"/>
      <c r="R641" s="133"/>
      <c r="T641" s="134"/>
      <c r="AA641" s="135"/>
      <c r="AT641" s="132" t="s">
        <v>220</v>
      </c>
      <c r="AU641" s="132" t="s">
        <v>191</v>
      </c>
      <c r="AV641" s="136" t="s">
        <v>78</v>
      </c>
      <c r="AW641" s="136" t="s">
        <v>165</v>
      </c>
      <c r="AX641" s="136" t="s">
        <v>135</v>
      </c>
      <c r="AY641" s="132" t="s">
        <v>213</v>
      </c>
    </row>
    <row r="642" spans="2:51" s="6" customFormat="1" ht="15.75" customHeight="1">
      <c r="B642" s="137"/>
      <c r="E642" s="138"/>
      <c r="F642" s="203" t="s">
        <v>617</v>
      </c>
      <c r="G642" s="204"/>
      <c r="H642" s="204"/>
      <c r="I642" s="204"/>
      <c r="K642" s="139">
        <v>4.95</v>
      </c>
      <c r="N642" s="138"/>
      <c r="R642" s="140"/>
      <c r="T642" s="141"/>
      <c r="AA642" s="142"/>
      <c r="AT642" s="138" t="s">
        <v>220</v>
      </c>
      <c r="AU642" s="138" t="s">
        <v>191</v>
      </c>
      <c r="AV642" s="143" t="s">
        <v>191</v>
      </c>
      <c r="AW642" s="143" t="s">
        <v>165</v>
      </c>
      <c r="AX642" s="143" t="s">
        <v>135</v>
      </c>
      <c r="AY642" s="138" t="s">
        <v>213</v>
      </c>
    </row>
    <row r="643" spans="2:51" s="6" customFormat="1" ht="15.75" customHeight="1">
      <c r="B643" s="144"/>
      <c r="E643" s="145"/>
      <c r="F643" s="205" t="s">
        <v>222</v>
      </c>
      <c r="G643" s="206"/>
      <c r="H643" s="206"/>
      <c r="I643" s="206"/>
      <c r="K643" s="146">
        <v>234.35</v>
      </c>
      <c r="N643" s="145"/>
      <c r="R643" s="147"/>
      <c r="T643" s="148"/>
      <c r="AA643" s="149"/>
      <c r="AT643" s="145" t="s">
        <v>220</v>
      </c>
      <c r="AU643" s="145" t="s">
        <v>191</v>
      </c>
      <c r="AV643" s="150" t="s">
        <v>218</v>
      </c>
      <c r="AW643" s="150" t="s">
        <v>165</v>
      </c>
      <c r="AX643" s="150" t="s">
        <v>78</v>
      </c>
      <c r="AY643" s="145" t="s">
        <v>213</v>
      </c>
    </row>
    <row r="644" spans="2:64" s="6" customFormat="1" ht="15.75" customHeight="1">
      <c r="B644" s="22"/>
      <c r="C644" s="151" t="s">
        <v>618</v>
      </c>
      <c r="D644" s="151" t="s">
        <v>399</v>
      </c>
      <c r="E644" s="152" t="s">
        <v>619</v>
      </c>
      <c r="F644" s="214" t="s">
        <v>620</v>
      </c>
      <c r="G644" s="215"/>
      <c r="H644" s="215"/>
      <c r="I644" s="215"/>
      <c r="J644" s="153" t="s">
        <v>276</v>
      </c>
      <c r="K644" s="154">
        <v>102.48</v>
      </c>
      <c r="L644" s="216">
        <v>0</v>
      </c>
      <c r="M644" s="215"/>
      <c r="N644" s="217">
        <f>ROUND($L$644*$K$644,2)</f>
        <v>0</v>
      </c>
      <c r="O644" s="211"/>
      <c r="P644" s="211"/>
      <c r="Q644" s="211"/>
      <c r="R644" s="23"/>
      <c r="T644" s="127"/>
      <c r="U644" s="128" t="s">
        <v>102</v>
      </c>
      <c r="V644" s="129">
        <v>0</v>
      </c>
      <c r="W644" s="129">
        <f>$V$644*$K$644</f>
        <v>0</v>
      </c>
      <c r="X644" s="129">
        <v>4E-05</v>
      </c>
      <c r="Y644" s="129">
        <f>$X$644*$K$644</f>
        <v>0.004099200000000001</v>
      </c>
      <c r="Z644" s="129">
        <v>0</v>
      </c>
      <c r="AA644" s="130">
        <f>$Z$644*$K$644</f>
        <v>0</v>
      </c>
      <c r="AR644" s="6" t="s">
        <v>240</v>
      </c>
      <c r="AT644" s="6" t="s">
        <v>399</v>
      </c>
      <c r="AU644" s="6" t="s">
        <v>191</v>
      </c>
      <c r="AY644" s="6" t="s">
        <v>213</v>
      </c>
      <c r="BE644" s="80">
        <f>IF($U$644="základní",$N$644,0)</f>
        <v>0</v>
      </c>
      <c r="BF644" s="80">
        <f>IF($U$644="snížená",$N$644,0)</f>
        <v>0</v>
      </c>
      <c r="BG644" s="80">
        <f>IF($U$644="zákl. přenesená",$N$644,0)</f>
        <v>0</v>
      </c>
      <c r="BH644" s="80">
        <f>IF($U$644="sníž. přenesená",$N$644,0)</f>
        <v>0</v>
      </c>
      <c r="BI644" s="80">
        <f>IF($U$644="nulová",$N$644,0)</f>
        <v>0</v>
      </c>
      <c r="BJ644" s="6" t="s">
        <v>191</v>
      </c>
      <c r="BK644" s="80">
        <f>ROUND($L$644*$K$644,2)</f>
        <v>0</v>
      </c>
      <c r="BL644" s="6" t="s">
        <v>218</v>
      </c>
    </row>
    <row r="645" spans="2:51" s="6" customFormat="1" ht="15.75" customHeight="1">
      <c r="B645" s="131"/>
      <c r="E645" s="132"/>
      <c r="F645" s="208" t="s">
        <v>529</v>
      </c>
      <c r="G645" s="209"/>
      <c r="H645" s="209"/>
      <c r="I645" s="209"/>
      <c r="K645" s="132"/>
      <c r="N645" s="132"/>
      <c r="R645" s="133"/>
      <c r="T645" s="134"/>
      <c r="AA645" s="135"/>
      <c r="AT645" s="132" t="s">
        <v>220</v>
      </c>
      <c r="AU645" s="132" t="s">
        <v>191</v>
      </c>
      <c r="AV645" s="136" t="s">
        <v>78</v>
      </c>
      <c r="AW645" s="136" t="s">
        <v>165</v>
      </c>
      <c r="AX645" s="136" t="s">
        <v>135</v>
      </c>
      <c r="AY645" s="132" t="s">
        <v>213</v>
      </c>
    </row>
    <row r="646" spans="2:51" s="6" customFormat="1" ht="15.75" customHeight="1">
      <c r="B646" s="131"/>
      <c r="E646" s="132"/>
      <c r="F646" s="208" t="s">
        <v>559</v>
      </c>
      <c r="G646" s="209"/>
      <c r="H646" s="209"/>
      <c r="I646" s="209"/>
      <c r="K646" s="132"/>
      <c r="N646" s="132"/>
      <c r="R646" s="133"/>
      <c r="T646" s="134"/>
      <c r="AA646" s="135"/>
      <c r="AT646" s="132" t="s">
        <v>220</v>
      </c>
      <c r="AU646" s="132" t="s">
        <v>191</v>
      </c>
      <c r="AV646" s="136" t="s">
        <v>78</v>
      </c>
      <c r="AW646" s="136" t="s">
        <v>165</v>
      </c>
      <c r="AX646" s="136" t="s">
        <v>135</v>
      </c>
      <c r="AY646" s="132" t="s">
        <v>213</v>
      </c>
    </row>
    <row r="647" spans="2:51" s="6" customFormat="1" ht="15.75" customHeight="1">
      <c r="B647" s="137"/>
      <c r="E647" s="138"/>
      <c r="F647" s="203" t="s">
        <v>607</v>
      </c>
      <c r="G647" s="204"/>
      <c r="H647" s="204"/>
      <c r="I647" s="204"/>
      <c r="K647" s="139">
        <v>6.1</v>
      </c>
      <c r="N647" s="138"/>
      <c r="R647" s="140"/>
      <c r="T647" s="141"/>
      <c r="AA647" s="142"/>
      <c r="AT647" s="138" t="s">
        <v>220</v>
      </c>
      <c r="AU647" s="138" t="s">
        <v>191</v>
      </c>
      <c r="AV647" s="143" t="s">
        <v>191</v>
      </c>
      <c r="AW647" s="143" t="s">
        <v>165</v>
      </c>
      <c r="AX647" s="143" t="s">
        <v>135</v>
      </c>
      <c r="AY647" s="138" t="s">
        <v>213</v>
      </c>
    </row>
    <row r="648" spans="2:51" s="6" customFormat="1" ht="15.75" customHeight="1">
      <c r="B648" s="131"/>
      <c r="E648" s="132"/>
      <c r="F648" s="208" t="s">
        <v>567</v>
      </c>
      <c r="G648" s="209"/>
      <c r="H648" s="209"/>
      <c r="I648" s="209"/>
      <c r="K648" s="132"/>
      <c r="N648" s="132"/>
      <c r="R648" s="133"/>
      <c r="T648" s="134"/>
      <c r="AA648" s="135"/>
      <c r="AT648" s="132" t="s">
        <v>220</v>
      </c>
      <c r="AU648" s="132" t="s">
        <v>191</v>
      </c>
      <c r="AV648" s="136" t="s">
        <v>78</v>
      </c>
      <c r="AW648" s="136" t="s">
        <v>165</v>
      </c>
      <c r="AX648" s="136" t="s">
        <v>135</v>
      </c>
      <c r="AY648" s="132" t="s">
        <v>213</v>
      </c>
    </row>
    <row r="649" spans="2:51" s="6" customFormat="1" ht="15.75" customHeight="1">
      <c r="B649" s="131"/>
      <c r="E649" s="132"/>
      <c r="F649" s="208" t="s">
        <v>568</v>
      </c>
      <c r="G649" s="209"/>
      <c r="H649" s="209"/>
      <c r="I649" s="209"/>
      <c r="K649" s="132"/>
      <c r="N649" s="132"/>
      <c r="R649" s="133"/>
      <c r="T649" s="134"/>
      <c r="AA649" s="135"/>
      <c r="AT649" s="132" t="s">
        <v>220</v>
      </c>
      <c r="AU649" s="132" t="s">
        <v>191</v>
      </c>
      <c r="AV649" s="136" t="s">
        <v>78</v>
      </c>
      <c r="AW649" s="136" t="s">
        <v>165</v>
      </c>
      <c r="AX649" s="136" t="s">
        <v>135</v>
      </c>
      <c r="AY649" s="132" t="s">
        <v>213</v>
      </c>
    </row>
    <row r="650" spans="2:51" s="6" customFormat="1" ht="15.75" customHeight="1">
      <c r="B650" s="137"/>
      <c r="E650" s="138"/>
      <c r="F650" s="203" t="s">
        <v>609</v>
      </c>
      <c r="G650" s="204"/>
      <c r="H650" s="204"/>
      <c r="I650" s="204"/>
      <c r="K650" s="139">
        <v>16.8</v>
      </c>
      <c r="N650" s="138"/>
      <c r="R650" s="140"/>
      <c r="T650" s="141"/>
      <c r="AA650" s="142"/>
      <c r="AT650" s="138" t="s">
        <v>220</v>
      </c>
      <c r="AU650" s="138" t="s">
        <v>191</v>
      </c>
      <c r="AV650" s="143" t="s">
        <v>191</v>
      </c>
      <c r="AW650" s="143" t="s">
        <v>165</v>
      </c>
      <c r="AX650" s="143" t="s">
        <v>135</v>
      </c>
      <c r="AY650" s="138" t="s">
        <v>213</v>
      </c>
    </row>
    <row r="651" spans="2:51" s="6" customFormat="1" ht="15.75" customHeight="1">
      <c r="B651" s="131"/>
      <c r="E651" s="132"/>
      <c r="F651" s="208" t="s">
        <v>570</v>
      </c>
      <c r="G651" s="209"/>
      <c r="H651" s="209"/>
      <c r="I651" s="209"/>
      <c r="K651" s="132"/>
      <c r="N651" s="132"/>
      <c r="R651" s="133"/>
      <c r="T651" s="134"/>
      <c r="AA651" s="135"/>
      <c r="AT651" s="132" t="s">
        <v>220</v>
      </c>
      <c r="AU651" s="132" t="s">
        <v>191</v>
      </c>
      <c r="AV651" s="136" t="s">
        <v>78</v>
      </c>
      <c r="AW651" s="136" t="s">
        <v>165</v>
      </c>
      <c r="AX651" s="136" t="s">
        <v>135</v>
      </c>
      <c r="AY651" s="132" t="s">
        <v>213</v>
      </c>
    </row>
    <row r="652" spans="2:51" s="6" customFormat="1" ht="15.75" customHeight="1">
      <c r="B652" s="137"/>
      <c r="E652" s="138"/>
      <c r="F652" s="203" t="s">
        <v>611</v>
      </c>
      <c r="G652" s="204"/>
      <c r="H652" s="204"/>
      <c r="I652" s="204"/>
      <c r="K652" s="139">
        <v>28</v>
      </c>
      <c r="N652" s="138"/>
      <c r="R652" s="140"/>
      <c r="T652" s="141"/>
      <c r="AA652" s="142"/>
      <c r="AT652" s="138" t="s">
        <v>220</v>
      </c>
      <c r="AU652" s="138" t="s">
        <v>191</v>
      </c>
      <c r="AV652" s="143" t="s">
        <v>191</v>
      </c>
      <c r="AW652" s="143" t="s">
        <v>165</v>
      </c>
      <c r="AX652" s="143" t="s">
        <v>135</v>
      </c>
      <c r="AY652" s="138" t="s">
        <v>213</v>
      </c>
    </row>
    <row r="653" spans="2:51" s="6" customFormat="1" ht="15.75" customHeight="1">
      <c r="B653" s="131"/>
      <c r="E653" s="132"/>
      <c r="F653" s="208" t="s">
        <v>572</v>
      </c>
      <c r="G653" s="209"/>
      <c r="H653" s="209"/>
      <c r="I653" s="209"/>
      <c r="K653" s="132"/>
      <c r="N653" s="132"/>
      <c r="R653" s="133"/>
      <c r="T653" s="134"/>
      <c r="AA653" s="135"/>
      <c r="AT653" s="132" t="s">
        <v>220</v>
      </c>
      <c r="AU653" s="132" t="s">
        <v>191</v>
      </c>
      <c r="AV653" s="136" t="s">
        <v>78</v>
      </c>
      <c r="AW653" s="136" t="s">
        <v>165</v>
      </c>
      <c r="AX653" s="136" t="s">
        <v>135</v>
      </c>
      <c r="AY653" s="132" t="s">
        <v>213</v>
      </c>
    </row>
    <row r="654" spans="2:51" s="6" customFormat="1" ht="15.75" customHeight="1">
      <c r="B654" s="137"/>
      <c r="E654" s="138"/>
      <c r="F654" s="203" t="s">
        <v>613</v>
      </c>
      <c r="G654" s="204"/>
      <c r="H654" s="204"/>
      <c r="I654" s="204"/>
      <c r="K654" s="139">
        <v>34.5</v>
      </c>
      <c r="N654" s="138"/>
      <c r="R654" s="140"/>
      <c r="T654" s="141"/>
      <c r="AA654" s="142"/>
      <c r="AT654" s="138" t="s">
        <v>220</v>
      </c>
      <c r="AU654" s="138" t="s">
        <v>191</v>
      </c>
      <c r="AV654" s="143" t="s">
        <v>191</v>
      </c>
      <c r="AW654" s="143" t="s">
        <v>165</v>
      </c>
      <c r="AX654" s="143" t="s">
        <v>135</v>
      </c>
      <c r="AY654" s="138" t="s">
        <v>213</v>
      </c>
    </row>
    <row r="655" spans="2:51" s="6" customFormat="1" ht="15.75" customHeight="1">
      <c r="B655" s="144"/>
      <c r="E655" s="145"/>
      <c r="F655" s="205" t="s">
        <v>222</v>
      </c>
      <c r="G655" s="206"/>
      <c r="H655" s="206"/>
      <c r="I655" s="206"/>
      <c r="K655" s="146">
        <v>85.4</v>
      </c>
      <c r="N655" s="145"/>
      <c r="R655" s="147"/>
      <c r="T655" s="148"/>
      <c r="AA655" s="149"/>
      <c r="AT655" s="145" t="s">
        <v>220</v>
      </c>
      <c r="AU655" s="145" t="s">
        <v>191</v>
      </c>
      <c r="AV655" s="150" t="s">
        <v>218</v>
      </c>
      <c r="AW655" s="150" t="s">
        <v>165</v>
      </c>
      <c r="AX655" s="150" t="s">
        <v>78</v>
      </c>
      <c r="AY655" s="145" t="s">
        <v>213</v>
      </c>
    </row>
    <row r="656" spans="2:64" s="6" customFormat="1" ht="15.75" customHeight="1">
      <c r="B656" s="22"/>
      <c r="C656" s="151" t="s">
        <v>621</v>
      </c>
      <c r="D656" s="151" t="s">
        <v>399</v>
      </c>
      <c r="E656" s="152" t="s">
        <v>622</v>
      </c>
      <c r="F656" s="214" t="s">
        <v>623</v>
      </c>
      <c r="G656" s="215"/>
      <c r="H656" s="215"/>
      <c r="I656" s="215"/>
      <c r="J656" s="153" t="s">
        <v>276</v>
      </c>
      <c r="K656" s="154">
        <v>178.74</v>
      </c>
      <c r="L656" s="216">
        <v>0</v>
      </c>
      <c r="M656" s="215"/>
      <c r="N656" s="217">
        <f>ROUND($L$656*$K$656,2)</f>
        <v>0</v>
      </c>
      <c r="O656" s="211"/>
      <c r="P656" s="211"/>
      <c r="Q656" s="211"/>
      <c r="R656" s="23"/>
      <c r="T656" s="127"/>
      <c r="U656" s="128" t="s">
        <v>102</v>
      </c>
      <c r="V656" s="129">
        <v>0</v>
      </c>
      <c r="W656" s="129">
        <f>$V$656*$K$656</f>
        <v>0</v>
      </c>
      <c r="X656" s="129">
        <v>3E-05</v>
      </c>
      <c r="Y656" s="129">
        <f>$X$656*$K$656</f>
        <v>0.0053622</v>
      </c>
      <c r="Z656" s="129">
        <v>0</v>
      </c>
      <c r="AA656" s="130">
        <f>$Z$656*$K$656</f>
        <v>0</v>
      </c>
      <c r="AR656" s="6" t="s">
        <v>240</v>
      </c>
      <c r="AT656" s="6" t="s">
        <v>399</v>
      </c>
      <c r="AU656" s="6" t="s">
        <v>191</v>
      </c>
      <c r="AY656" s="6" t="s">
        <v>213</v>
      </c>
      <c r="BE656" s="80">
        <f>IF($U$656="základní",$N$656,0)</f>
        <v>0</v>
      </c>
      <c r="BF656" s="80">
        <f>IF($U$656="snížená",$N$656,0)</f>
        <v>0</v>
      </c>
      <c r="BG656" s="80">
        <f>IF($U$656="zákl. přenesená",$N$656,0)</f>
        <v>0</v>
      </c>
      <c r="BH656" s="80">
        <f>IF($U$656="sníž. přenesená",$N$656,0)</f>
        <v>0</v>
      </c>
      <c r="BI656" s="80">
        <f>IF($U$656="nulová",$N$656,0)</f>
        <v>0</v>
      </c>
      <c r="BJ656" s="6" t="s">
        <v>191</v>
      </c>
      <c r="BK656" s="80">
        <f>ROUND($L$656*$K$656,2)</f>
        <v>0</v>
      </c>
      <c r="BL656" s="6" t="s">
        <v>218</v>
      </c>
    </row>
    <row r="657" spans="2:51" s="6" customFormat="1" ht="15.75" customHeight="1">
      <c r="B657" s="131"/>
      <c r="E657" s="132"/>
      <c r="F657" s="208" t="s">
        <v>529</v>
      </c>
      <c r="G657" s="209"/>
      <c r="H657" s="209"/>
      <c r="I657" s="209"/>
      <c r="K657" s="132"/>
      <c r="N657" s="132"/>
      <c r="R657" s="133"/>
      <c r="T657" s="134"/>
      <c r="AA657" s="135"/>
      <c r="AT657" s="132" t="s">
        <v>220</v>
      </c>
      <c r="AU657" s="132" t="s">
        <v>191</v>
      </c>
      <c r="AV657" s="136" t="s">
        <v>78</v>
      </c>
      <c r="AW657" s="136" t="s">
        <v>165</v>
      </c>
      <c r="AX657" s="136" t="s">
        <v>135</v>
      </c>
      <c r="AY657" s="132" t="s">
        <v>213</v>
      </c>
    </row>
    <row r="658" spans="2:51" s="6" customFormat="1" ht="15.75" customHeight="1">
      <c r="B658" s="131"/>
      <c r="E658" s="132"/>
      <c r="F658" s="208" t="s">
        <v>559</v>
      </c>
      <c r="G658" s="209"/>
      <c r="H658" s="209"/>
      <c r="I658" s="209"/>
      <c r="K658" s="132"/>
      <c r="N658" s="132"/>
      <c r="R658" s="133"/>
      <c r="T658" s="134"/>
      <c r="AA658" s="135"/>
      <c r="AT658" s="132" t="s">
        <v>220</v>
      </c>
      <c r="AU658" s="132" t="s">
        <v>191</v>
      </c>
      <c r="AV658" s="136" t="s">
        <v>78</v>
      </c>
      <c r="AW658" s="136" t="s">
        <v>165</v>
      </c>
      <c r="AX658" s="136" t="s">
        <v>135</v>
      </c>
      <c r="AY658" s="132" t="s">
        <v>213</v>
      </c>
    </row>
    <row r="659" spans="2:51" s="6" customFormat="1" ht="15.75" customHeight="1">
      <c r="B659" s="137"/>
      <c r="E659" s="138"/>
      <c r="F659" s="203" t="s">
        <v>608</v>
      </c>
      <c r="G659" s="204"/>
      <c r="H659" s="204"/>
      <c r="I659" s="204"/>
      <c r="K659" s="139">
        <v>15.6</v>
      </c>
      <c r="N659" s="138"/>
      <c r="R659" s="140"/>
      <c r="T659" s="141"/>
      <c r="AA659" s="142"/>
      <c r="AT659" s="138" t="s">
        <v>220</v>
      </c>
      <c r="AU659" s="138" t="s">
        <v>191</v>
      </c>
      <c r="AV659" s="143" t="s">
        <v>191</v>
      </c>
      <c r="AW659" s="143" t="s">
        <v>165</v>
      </c>
      <c r="AX659" s="143" t="s">
        <v>135</v>
      </c>
      <c r="AY659" s="138" t="s">
        <v>213</v>
      </c>
    </row>
    <row r="660" spans="2:51" s="6" customFormat="1" ht="15.75" customHeight="1">
      <c r="B660" s="131"/>
      <c r="E660" s="132"/>
      <c r="F660" s="208" t="s">
        <v>567</v>
      </c>
      <c r="G660" s="209"/>
      <c r="H660" s="209"/>
      <c r="I660" s="209"/>
      <c r="K660" s="132"/>
      <c r="N660" s="132"/>
      <c r="R660" s="133"/>
      <c r="T660" s="134"/>
      <c r="AA660" s="135"/>
      <c r="AT660" s="132" t="s">
        <v>220</v>
      </c>
      <c r="AU660" s="132" t="s">
        <v>191</v>
      </c>
      <c r="AV660" s="136" t="s">
        <v>78</v>
      </c>
      <c r="AW660" s="136" t="s">
        <v>165</v>
      </c>
      <c r="AX660" s="136" t="s">
        <v>135</v>
      </c>
      <c r="AY660" s="132" t="s">
        <v>213</v>
      </c>
    </row>
    <row r="661" spans="2:51" s="6" customFormat="1" ht="15.75" customHeight="1">
      <c r="B661" s="131"/>
      <c r="E661" s="132"/>
      <c r="F661" s="208" t="s">
        <v>568</v>
      </c>
      <c r="G661" s="209"/>
      <c r="H661" s="209"/>
      <c r="I661" s="209"/>
      <c r="K661" s="132"/>
      <c r="N661" s="132"/>
      <c r="R661" s="133"/>
      <c r="T661" s="134"/>
      <c r="AA661" s="135"/>
      <c r="AT661" s="132" t="s">
        <v>220</v>
      </c>
      <c r="AU661" s="132" t="s">
        <v>191</v>
      </c>
      <c r="AV661" s="136" t="s">
        <v>78</v>
      </c>
      <c r="AW661" s="136" t="s">
        <v>165</v>
      </c>
      <c r="AX661" s="136" t="s">
        <v>135</v>
      </c>
      <c r="AY661" s="132" t="s">
        <v>213</v>
      </c>
    </row>
    <row r="662" spans="2:51" s="6" customFormat="1" ht="15.75" customHeight="1">
      <c r="B662" s="137"/>
      <c r="E662" s="138"/>
      <c r="F662" s="203" t="s">
        <v>610</v>
      </c>
      <c r="G662" s="204"/>
      <c r="H662" s="204"/>
      <c r="I662" s="204"/>
      <c r="K662" s="139">
        <v>31.8</v>
      </c>
      <c r="N662" s="138"/>
      <c r="R662" s="140"/>
      <c r="T662" s="141"/>
      <c r="AA662" s="142"/>
      <c r="AT662" s="138" t="s">
        <v>220</v>
      </c>
      <c r="AU662" s="138" t="s">
        <v>191</v>
      </c>
      <c r="AV662" s="143" t="s">
        <v>191</v>
      </c>
      <c r="AW662" s="143" t="s">
        <v>165</v>
      </c>
      <c r="AX662" s="143" t="s">
        <v>135</v>
      </c>
      <c r="AY662" s="138" t="s">
        <v>213</v>
      </c>
    </row>
    <row r="663" spans="2:51" s="6" customFormat="1" ht="15.75" customHeight="1">
      <c r="B663" s="131"/>
      <c r="E663" s="132"/>
      <c r="F663" s="208" t="s">
        <v>570</v>
      </c>
      <c r="G663" s="209"/>
      <c r="H663" s="209"/>
      <c r="I663" s="209"/>
      <c r="K663" s="132"/>
      <c r="N663" s="132"/>
      <c r="R663" s="133"/>
      <c r="T663" s="134"/>
      <c r="AA663" s="135"/>
      <c r="AT663" s="132" t="s">
        <v>220</v>
      </c>
      <c r="AU663" s="132" t="s">
        <v>191</v>
      </c>
      <c r="AV663" s="136" t="s">
        <v>78</v>
      </c>
      <c r="AW663" s="136" t="s">
        <v>165</v>
      </c>
      <c r="AX663" s="136" t="s">
        <v>135</v>
      </c>
      <c r="AY663" s="132" t="s">
        <v>213</v>
      </c>
    </row>
    <row r="664" spans="2:51" s="6" customFormat="1" ht="15.75" customHeight="1">
      <c r="B664" s="137"/>
      <c r="E664" s="138"/>
      <c r="F664" s="203" t="s">
        <v>612</v>
      </c>
      <c r="G664" s="204"/>
      <c r="H664" s="204"/>
      <c r="I664" s="204"/>
      <c r="K664" s="139">
        <v>28</v>
      </c>
      <c r="N664" s="138"/>
      <c r="R664" s="140"/>
      <c r="T664" s="141"/>
      <c r="AA664" s="142"/>
      <c r="AT664" s="138" t="s">
        <v>220</v>
      </c>
      <c r="AU664" s="138" t="s">
        <v>191</v>
      </c>
      <c r="AV664" s="143" t="s">
        <v>191</v>
      </c>
      <c r="AW664" s="143" t="s">
        <v>165</v>
      </c>
      <c r="AX664" s="143" t="s">
        <v>135</v>
      </c>
      <c r="AY664" s="138" t="s">
        <v>213</v>
      </c>
    </row>
    <row r="665" spans="2:51" s="6" customFormat="1" ht="15.75" customHeight="1">
      <c r="B665" s="131"/>
      <c r="E665" s="132"/>
      <c r="F665" s="208" t="s">
        <v>572</v>
      </c>
      <c r="G665" s="209"/>
      <c r="H665" s="209"/>
      <c r="I665" s="209"/>
      <c r="K665" s="132"/>
      <c r="N665" s="132"/>
      <c r="R665" s="133"/>
      <c r="T665" s="134"/>
      <c r="AA665" s="135"/>
      <c r="AT665" s="132" t="s">
        <v>220</v>
      </c>
      <c r="AU665" s="132" t="s">
        <v>191</v>
      </c>
      <c r="AV665" s="136" t="s">
        <v>78</v>
      </c>
      <c r="AW665" s="136" t="s">
        <v>165</v>
      </c>
      <c r="AX665" s="136" t="s">
        <v>135</v>
      </c>
      <c r="AY665" s="132" t="s">
        <v>213</v>
      </c>
    </row>
    <row r="666" spans="2:51" s="6" customFormat="1" ht="15.75" customHeight="1">
      <c r="B666" s="137"/>
      <c r="E666" s="138"/>
      <c r="F666" s="203" t="s">
        <v>614</v>
      </c>
      <c r="G666" s="204"/>
      <c r="H666" s="204"/>
      <c r="I666" s="204"/>
      <c r="K666" s="139">
        <v>57</v>
      </c>
      <c r="N666" s="138"/>
      <c r="R666" s="140"/>
      <c r="T666" s="141"/>
      <c r="AA666" s="142"/>
      <c r="AT666" s="138" t="s">
        <v>220</v>
      </c>
      <c r="AU666" s="138" t="s">
        <v>191</v>
      </c>
      <c r="AV666" s="143" t="s">
        <v>191</v>
      </c>
      <c r="AW666" s="143" t="s">
        <v>165</v>
      </c>
      <c r="AX666" s="143" t="s">
        <v>135</v>
      </c>
      <c r="AY666" s="138" t="s">
        <v>213</v>
      </c>
    </row>
    <row r="667" spans="2:51" s="6" customFormat="1" ht="15.75" customHeight="1">
      <c r="B667" s="131"/>
      <c r="E667" s="132"/>
      <c r="F667" s="208" t="s">
        <v>574</v>
      </c>
      <c r="G667" s="209"/>
      <c r="H667" s="209"/>
      <c r="I667" s="209"/>
      <c r="K667" s="132"/>
      <c r="N667" s="132"/>
      <c r="R667" s="133"/>
      <c r="T667" s="134"/>
      <c r="AA667" s="135"/>
      <c r="AT667" s="132" t="s">
        <v>220</v>
      </c>
      <c r="AU667" s="132" t="s">
        <v>191</v>
      </c>
      <c r="AV667" s="136" t="s">
        <v>78</v>
      </c>
      <c r="AW667" s="136" t="s">
        <v>165</v>
      </c>
      <c r="AX667" s="136" t="s">
        <v>135</v>
      </c>
      <c r="AY667" s="132" t="s">
        <v>213</v>
      </c>
    </row>
    <row r="668" spans="2:51" s="6" customFormat="1" ht="15.75" customHeight="1">
      <c r="B668" s="137"/>
      <c r="E668" s="138"/>
      <c r="F668" s="203" t="s">
        <v>615</v>
      </c>
      <c r="G668" s="204"/>
      <c r="H668" s="204"/>
      <c r="I668" s="204"/>
      <c r="K668" s="139">
        <v>11.6</v>
      </c>
      <c r="N668" s="138"/>
      <c r="R668" s="140"/>
      <c r="T668" s="141"/>
      <c r="AA668" s="142"/>
      <c r="AT668" s="138" t="s">
        <v>220</v>
      </c>
      <c r="AU668" s="138" t="s">
        <v>191</v>
      </c>
      <c r="AV668" s="143" t="s">
        <v>191</v>
      </c>
      <c r="AW668" s="143" t="s">
        <v>165</v>
      </c>
      <c r="AX668" s="143" t="s">
        <v>135</v>
      </c>
      <c r="AY668" s="138" t="s">
        <v>213</v>
      </c>
    </row>
    <row r="669" spans="2:51" s="6" customFormat="1" ht="15.75" customHeight="1">
      <c r="B669" s="131"/>
      <c r="E669" s="132"/>
      <c r="F669" s="208" t="s">
        <v>616</v>
      </c>
      <c r="G669" s="209"/>
      <c r="H669" s="209"/>
      <c r="I669" s="209"/>
      <c r="K669" s="132"/>
      <c r="N669" s="132"/>
      <c r="R669" s="133"/>
      <c r="T669" s="134"/>
      <c r="AA669" s="135"/>
      <c r="AT669" s="132" t="s">
        <v>220</v>
      </c>
      <c r="AU669" s="132" t="s">
        <v>191</v>
      </c>
      <c r="AV669" s="136" t="s">
        <v>78</v>
      </c>
      <c r="AW669" s="136" t="s">
        <v>165</v>
      </c>
      <c r="AX669" s="136" t="s">
        <v>135</v>
      </c>
      <c r="AY669" s="132" t="s">
        <v>213</v>
      </c>
    </row>
    <row r="670" spans="2:51" s="6" customFormat="1" ht="15.75" customHeight="1">
      <c r="B670" s="137"/>
      <c r="E670" s="138"/>
      <c r="F670" s="203" t="s">
        <v>617</v>
      </c>
      <c r="G670" s="204"/>
      <c r="H670" s="204"/>
      <c r="I670" s="204"/>
      <c r="K670" s="139">
        <v>4.95</v>
      </c>
      <c r="N670" s="138"/>
      <c r="R670" s="140"/>
      <c r="T670" s="141"/>
      <c r="AA670" s="142"/>
      <c r="AT670" s="138" t="s">
        <v>220</v>
      </c>
      <c r="AU670" s="138" t="s">
        <v>191</v>
      </c>
      <c r="AV670" s="143" t="s">
        <v>191</v>
      </c>
      <c r="AW670" s="143" t="s">
        <v>165</v>
      </c>
      <c r="AX670" s="143" t="s">
        <v>135</v>
      </c>
      <c r="AY670" s="138" t="s">
        <v>213</v>
      </c>
    </row>
    <row r="671" spans="2:51" s="6" customFormat="1" ht="15.75" customHeight="1">
      <c r="B671" s="144"/>
      <c r="E671" s="145"/>
      <c r="F671" s="205" t="s">
        <v>222</v>
      </c>
      <c r="G671" s="206"/>
      <c r="H671" s="206"/>
      <c r="I671" s="206"/>
      <c r="K671" s="146">
        <v>148.95</v>
      </c>
      <c r="N671" s="145"/>
      <c r="R671" s="147"/>
      <c r="T671" s="148"/>
      <c r="AA671" s="149"/>
      <c r="AT671" s="145" t="s">
        <v>220</v>
      </c>
      <c r="AU671" s="145" t="s">
        <v>191</v>
      </c>
      <c r="AV671" s="150" t="s">
        <v>218</v>
      </c>
      <c r="AW671" s="150" t="s">
        <v>165</v>
      </c>
      <c r="AX671" s="150" t="s">
        <v>78</v>
      </c>
      <c r="AY671" s="145" t="s">
        <v>213</v>
      </c>
    </row>
    <row r="672" spans="2:64" s="6" customFormat="1" ht="27" customHeight="1">
      <c r="B672" s="22"/>
      <c r="C672" s="123" t="s">
        <v>624</v>
      </c>
      <c r="D672" s="123" t="s">
        <v>214</v>
      </c>
      <c r="E672" s="124" t="s">
        <v>625</v>
      </c>
      <c r="F672" s="210" t="s">
        <v>626</v>
      </c>
      <c r="G672" s="211"/>
      <c r="H672" s="211"/>
      <c r="I672" s="211"/>
      <c r="J672" s="125" t="s">
        <v>282</v>
      </c>
      <c r="K672" s="126">
        <v>32.394</v>
      </c>
      <c r="L672" s="212">
        <v>0</v>
      </c>
      <c r="M672" s="211"/>
      <c r="N672" s="213">
        <f>ROUND($L$672*$K$672,2)</f>
        <v>0</v>
      </c>
      <c r="O672" s="211"/>
      <c r="P672" s="211"/>
      <c r="Q672" s="211"/>
      <c r="R672" s="23"/>
      <c r="T672" s="127"/>
      <c r="U672" s="128" t="s">
        <v>102</v>
      </c>
      <c r="V672" s="129">
        <v>0.294</v>
      </c>
      <c r="W672" s="129">
        <f>$V$672*$K$672</f>
        <v>9.523836</v>
      </c>
      <c r="X672" s="129">
        <v>0.00368</v>
      </c>
      <c r="Y672" s="129">
        <f>$X$672*$K$672</f>
        <v>0.11920992</v>
      </c>
      <c r="Z672" s="129">
        <v>0</v>
      </c>
      <c r="AA672" s="130">
        <f>$Z$672*$K$672</f>
        <v>0</v>
      </c>
      <c r="AR672" s="6" t="s">
        <v>218</v>
      </c>
      <c r="AT672" s="6" t="s">
        <v>214</v>
      </c>
      <c r="AU672" s="6" t="s">
        <v>191</v>
      </c>
      <c r="AY672" s="6" t="s">
        <v>213</v>
      </c>
      <c r="BE672" s="80">
        <f>IF($U$672="základní",$N$672,0)</f>
        <v>0</v>
      </c>
      <c r="BF672" s="80">
        <f>IF($U$672="snížená",$N$672,0)</f>
        <v>0</v>
      </c>
      <c r="BG672" s="80">
        <f>IF($U$672="zákl. přenesená",$N$672,0)</f>
        <v>0</v>
      </c>
      <c r="BH672" s="80">
        <f>IF($U$672="sníž. přenesená",$N$672,0)</f>
        <v>0</v>
      </c>
      <c r="BI672" s="80">
        <f>IF($U$672="nulová",$N$672,0)</f>
        <v>0</v>
      </c>
      <c r="BJ672" s="6" t="s">
        <v>191</v>
      </c>
      <c r="BK672" s="80">
        <f>ROUND($L$672*$K$672,2)</f>
        <v>0</v>
      </c>
      <c r="BL672" s="6" t="s">
        <v>218</v>
      </c>
    </row>
    <row r="673" spans="2:51" s="6" customFormat="1" ht="15.75" customHeight="1">
      <c r="B673" s="131"/>
      <c r="E673" s="132"/>
      <c r="F673" s="208" t="s">
        <v>529</v>
      </c>
      <c r="G673" s="209"/>
      <c r="H673" s="209"/>
      <c r="I673" s="209"/>
      <c r="K673" s="132"/>
      <c r="N673" s="132"/>
      <c r="R673" s="133"/>
      <c r="T673" s="134"/>
      <c r="AA673" s="135"/>
      <c r="AT673" s="132" t="s">
        <v>220</v>
      </c>
      <c r="AU673" s="132" t="s">
        <v>191</v>
      </c>
      <c r="AV673" s="136" t="s">
        <v>78</v>
      </c>
      <c r="AW673" s="136" t="s">
        <v>165</v>
      </c>
      <c r="AX673" s="136" t="s">
        <v>135</v>
      </c>
      <c r="AY673" s="132" t="s">
        <v>213</v>
      </c>
    </row>
    <row r="674" spans="2:51" s="6" customFormat="1" ht="15.75" customHeight="1">
      <c r="B674" s="131"/>
      <c r="E674" s="132"/>
      <c r="F674" s="208" t="s">
        <v>559</v>
      </c>
      <c r="G674" s="209"/>
      <c r="H674" s="209"/>
      <c r="I674" s="209"/>
      <c r="K674" s="132"/>
      <c r="N674" s="132"/>
      <c r="R674" s="133"/>
      <c r="T674" s="134"/>
      <c r="AA674" s="135"/>
      <c r="AT674" s="132" t="s">
        <v>220</v>
      </c>
      <c r="AU674" s="132" t="s">
        <v>191</v>
      </c>
      <c r="AV674" s="136" t="s">
        <v>78</v>
      </c>
      <c r="AW674" s="136" t="s">
        <v>165</v>
      </c>
      <c r="AX674" s="136" t="s">
        <v>135</v>
      </c>
      <c r="AY674" s="132" t="s">
        <v>213</v>
      </c>
    </row>
    <row r="675" spans="2:51" s="6" customFormat="1" ht="27" customHeight="1">
      <c r="B675" s="137"/>
      <c r="E675" s="138"/>
      <c r="F675" s="203" t="s">
        <v>560</v>
      </c>
      <c r="G675" s="204"/>
      <c r="H675" s="204"/>
      <c r="I675" s="204"/>
      <c r="K675" s="139">
        <v>30.564</v>
      </c>
      <c r="N675" s="138"/>
      <c r="R675" s="140"/>
      <c r="T675" s="141"/>
      <c r="AA675" s="142"/>
      <c r="AT675" s="138" t="s">
        <v>220</v>
      </c>
      <c r="AU675" s="138" t="s">
        <v>191</v>
      </c>
      <c r="AV675" s="143" t="s">
        <v>191</v>
      </c>
      <c r="AW675" s="143" t="s">
        <v>165</v>
      </c>
      <c r="AX675" s="143" t="s">
        <v>135</v>
      </c>
      <c r="AY675" s="138" t="s">
        <v>213</v>
      </c>
    </row>
    <row r="676" spans="2:51" s="6" customFormat="1" ht="15.75" customHeight="1">
      <c r="B676" s="131"/>
      <c r="E676" s="132"/>
      <c r="F676" s="208" t="s">
        <v>582</v>
      </c>
      <c r="G676" s="209"/>
      <c r="H676" s="209"/>
      <c r="I676" s="209"/>
      <c r="K676" s="132"/>
      <c r="N676" s="132"/>
      <c r="R676" s="133"/>
      <c r="T676" s="134"/>
      <c r="AA676" s="135"/>
      <c r="AT676" s="132" t="s">
        <v>220</v>
      </c>
      <c r="AU676" s="132" t="s">
        <v>191</v>
      </c>
      <c r="AV676" s="136" t="s">
        <v>78</v>
      </c>
      <c r="AW676" s="136" t="s">
        <v>165</v>
      </c>
      <c r="AX676" s="136" t="s">
        <v>135</v>
      </c>
      <c r="AY676" s="132" t="s">
        <v>213</v>
      </c>
    </row>
    <row r="677" spans="2:51" s="6" customFormat="1" ht="15.75" customHeight="1">
      <c r="B677" s="131"/>
      <c r="E677" s="132"/>
      <c r="F677" s="208" t="s">
        <v>559</v>
      </c>
      <c r="G677" s="209"/>
      <c r="H677" s="209"/>
      <c r="I677" s="209"/>
      <c r="K677" s="132"/>
      <c r="N677" s="132"/>
      <c r="R677" s="133"/>
      <c r="T677" s="134"/>
      <c r="AA677" s="135"/>
      <c r="AT677" s="132" t="s">
        <v>220</v>
      </c>
      <c r="AU677" s="132" t="s">
        <v>191</v>
      </c>
      <c r="AV677" s="136" t="s">
        <v>78</v>
      </c>
      <c r="AW677" s="136" t="s">
        <v>165</v>
      </c>
      <c r="AX677" s="136" t="s">
        <v>135</v>
      </c>
      <c r="AY677" s="132" t="s">
        <v>213</v>
      </c>
    </row>
    <row r="678" spans="2:51" s="6" customFormat="1" ht="15.75" customHeight="1">
      <c r="B678" s="137"/>
      <c r="E678" s="138"/>
      <c r="F678" s="203" t="s">
        <v>596</v>
      </c>
      <c r="G678" s="204"/>
      <c r="H678" s="204"/>
      <c r="I678" s="204"/>
      <c r="K678" s="139">
        <v>1.83</v>
      </c>
      <c r="N678" s="138"/>
      <c r="R678" s="140"/>
      <c r="T678" s="141"/>
      <c r="AA678" s="142"/>
      <c r="AT678" s="138" t="s">
        <v>220</v>
      </c>
      <c r="AU678" s="138" t="s">
        <v>191</v>
      </c>
      <c r="AV678" s="143" t="s">
        <v>191</v>
      </c>
      <c r="AW678" s="143" t="s">
        <v>165</v>
      </c>
      <c r="AX678" s="143" t="s">
        <v>135</v>
      </c>
      <c r="AY678" s="138" t="s">
        <v>213</v>
      </c>
    </row>
    <row r="679" spans="2:51" s="6" customFormat="1" ht="15.75" customHeight="1">
      <c r="B679" s="144"/>
      <c r="E679" s="145"/>
      <c r="F679" s="205" t="s">
        <v>222</v>
      </c>
      <c r="G679" s="206"/>
      <c r="H679" s="206"/>
      <c r="I679" s="206"/>
      <c r="K679" s="146">
        <v>32.394</v>
      </c>
      <c r="N679" s="145"/>
      <c r="R679" s="147"/>
      <c r="T679" s="148"/>
      <c r="AA679" s="149"/>
      <c r="AT679" s="145" t="s">
        <v>220</v>
      </c>
      <c r="AU679" s="145" t="s">
        <v>191</v>
      </c>
      <c r="AV679" s="150" t="s">
        <v>218</v>
      </c>
      <c r="AW679" s="150" t="s">
        <v>165</v>
      </c>
      <c r="AX679" s="150" t="s">
        <v>78</v>
      </c>
      <c r="AY679" s="145" t="s">
        <v>213</v>
      </c>
    </row>
    <row r="680" spans="2:64" s="6" customFormat="1" ht="27" customHeight="1">
      <c r="B680" s="22"/>
      <c r="C680" s="123" t="s">
        <v>627</v>
      </c>
      <c r="D680" s="123" t="s">
        <v>214</v>
      </c>
      <c r="E680" s="124" t="s">
        <v>628</v>
      </c>
      <c r="F680" s="210" t="s">
        <v>629</v>
      </c>
      <c r="G680" s="211"/>
      <c r="H680" s="211"/>
      <c r="I680" s="211"/>
      <c r="J680" s="125" t="s">
        <v>282</v>
      </c>
      <c r="K680" s="126">
        <v>278.888</v>
      </c>
      <c r="L680" s="212">
        <v>0</v>
      </c>
      <c r="M680" s="211"/>
      <c r="N680" s="213">
        <f>ROUND($L$680*$K$680,2)</f>
        <v>0</v>
      </c>
      <c r="O680" s="211"/>
      <c r="P680" s="211"/>
      <c r="Q680" s="211"/>
      <c r="R680" s="23"/>
      <c r="T680" s="127"/>
      <c r="U680" s="128" t="s">
        <v>102</v>
      </c>
      <c r="V680" s="129">
        <v>0.245</v>
      </c>
      <c r="W680" s="129">
        <f>$V$680*$K$680</f>
        <v>68.32755999999999</v>
      </c>
      <c r="X680" s="129">
        <v>0.00348</v>
      </c>
      <c r="Y680" s="129">
        <f>$X$680*$K$680</f>
        <v>0.9705302399999999</v>
      </c>
      <c r="Z680" s="129">
        <v>0</v>
      </c>
      <c r="AA680" s="130">
        <f>$Z$680*$K$680</f>
        <v>0</v>
      </c>
      <c r="AR680" s="6" t="s">
        <v>218</v>
      </c>
      <c r="AT680" s="6" t="s">
        <v>214</v>
      </c>
      <c r="AU680" s="6" t="s">
        <v>191</v>
      </c>
      <c r="AY680" s="6" t="s">
        <v>213</v>
      </c>
      <c r="BE680" s="80">
        <f>IF($U$680="základní",$N$680,0)</f>
        <v>0</v>
      </c>
      <c r="BF680" s="80">
        <f>IF($U$680="snížená",$N$680,0)</f>
        <v>0</v>
      </c>
      <c r="BG680" s="80">
        <f>IF($U$680="zákl. přenesená",$N$680,0)</f>
        <v>0</v>
      </c>
      <c r="BH680" s="80">
        <f>IF($U$680="sníž. přenesená",$N$680,0)</f>
        <v>0</v>
      </c>
      <c r="BI680" s="80">
        <f>IF($U$680="nulová",$N$680,0)</f>
        <v>0</v>
      </c>
      <c r="BJ680" s="6" t="s">
        <v>191</v>
      </c>
      <c r="BK680" s="80">
        <f>ROUND($L$680*$K$680,2)</f>
        <v>0</v>
      </c>
      <c r="BL680" s="6" t="s">
        <v>218</v>
      </c>
    </row>
    <row r="681" spans="2:51" s="6" customFormat="1" ht="15.75" customHeight="1">
      <c r="B681" s="131"/>
      <c r="E681" s="132"/>
      <c r="F681" s="208" t="s">
        <v>529</v>
      </c>
      <c r="G681" s="209"/>
      <c r="H681" s="209"/>
      <c r="I681" s="209"/>
      <c r="K681" s="132"/>
      <c r="N681" s="132"/>
      <c r="R681" s="133"/>
      <c r="T681" s="134"/>
      <c r="AA681" s="135"/>
      <c r="AT681" s="132" t="s">
        <v>220</v>
      </c>
      <c r="AU681" s="132" t="s">
        <v>191</v>
      </c>
      <c r="AV681" s="136" t="s">
        <v>78</v>
      </c>
      <c r="AW681" s="136" t="s">
        <v>165</v>
      </c>
      <c r="AX681" s="136" t="s">
        <v>135</v>
      </c>
      <c r="AY681" s="132" t="s">
        <v>213</v>
      </c>
    </row>
    <row r="682" spans="2:51" s="6" customFormat="1" ht="15.75" customHeight="1">
      <c r="B682" s="131"/>
      <c r="E682" s="132"/>
      <c r="F682" s="208" t="s">
        <v>567</v>
      </c>
      <c r="G682" s="209"/>
      <c r="H682" s="209"/>
      <c r="I682" s="209"/>
      <c r="K682" s="132"/>
      <c r="N682" s="132"/>
      <c r="R682" s="133"/>
      <c r="T682" s="134"/>
      <c r="AA682" s="135"/>
      <c r="AT682" s="132" t="s">
        <v>220</v>
      </c>
      <c r="AU682" s="132" t="s">
        <v>191</v>
      </c>
      <c r="AV682" s="136" t="s">
        <v>78</v>
      </c>
      <c r="AW682" s="136" t="s">
        <v>165</v>
      </c>
      <c r="AX682" s="136" t="s">
        <v>135</v>
      </c>
      <c r="AY682" s="132" t="s">
        <v>213</v>
      </c>
    </row>
    <row r="683" spans="2:51" s="6" customFormat="1" ht="15.75" customHeight="1">
      <c r="B683" s="131"/>
      <c r="E683" s="132"/>
      <c r="F683" s="208" t="s">
        <v>568</v>
      </c>
      <c r="G683" s="209"/>
      <c r="H683" s="209"/>
      <c r="I683" s="209"/>
      <c r="K683" s="132"/>
      <c r="N683" s="132"/>
      <c r="R683" s="133"/>
      <c r="T683" s="134"/>
      <c r="AA683" s="135"/>
      <c r="AT683" s="132" t="s">
        <v>220</v>
      </c>
      <c r="AU683" s="132" t="s">
        <v>191</v>
      </c>
      <c r="AV683" s="136" t="s">
        <v>78</v>
      </c>
      <c r="AW683" s="136" t="s">
        <v>165</v>
      </c>
      <c r="AX683" s="136" t="s">
        <v>135</v>
      </c>
      <c r="AY683" s="132" t="s">
        <v>213</v>
      </c>
    </row>
    <row r="684" spans="2:51" s="6" customFormat="1" ht="15.75" customHeight="1">
      <c r="B684" s="137"/>
      <c r="E684" s="138"/>
      <c r="F684" s="203" t="s">
        <v>569</v>
      </c>
      <c r="G684" s="204"/>
      <c r="H684" s="204"/>
      <c r="I684" s="204"/>
      <c r="K684" s="139">
        <v>65.55</v>
      </c>
      <c r="N684" s="138"/>
      <c r="R684" s="140"/>
      <c r="T684" s="141"/>
      <c r="AA684" s="142"/>
      <c r="AT684" s="138" t="s">
        <v>220</v>
      </c>
      <c r="AU684" s="138" t="s">
        <v>191</v>
      </c>
      <c r="AV684" s="143" t="s">
        <v>191</v>
      </c>
      <c r="AW684" s="143" t="s">
        <v>165</v>
      </c>
      <c r="AX684" s="143" t="s">
        <v>135</v>
      </c>
      <c r="AY684" s="138" t="s">
        <v>213</v>
      </c>
    </row>
    <row r="685" spans="2:51" s="6" customFormat="1" ht="15.75" customHeight="1">
      <c r="B685" s="131"/>
      <c r="E685" s="132"/>
      <c r="F685" s="208" t="s">
        <v>570</v>
      </c>
      <c r="G685" s="209"/>
      <c r="H685" s="209"/>
      <c r="I685" s="209"/>
      <c r="K685" s="132"/>
      <c r="N685" s="132"/>
      <c r="R685" s="133"/>
      <c r="T685" s="134"/>
      <c r="AA685" s="135"/>
      <c r="AT685" s="132" t="s">
        <v>220</v>
      </c>
      <c r="AU685" s="132" t="s">
        <v>191</v>
      </c>
      <c r="AV685" s="136" t="s">
        <v>78</v>
      </c>
      <c r="AW685" s="136" t="s">
        <v>165</v>
      </c>
      <c r="AX685" s="136" t="s">
        <v>135</v>
      </c>
      <c r="AY685" s="132" t="s">
        <v>213</v>
      </c>
    </row>
    <row r="686" spans="2:51" s="6" customFormat="1" ht="15.75" customHeight="1">
      <c r="B686" s="137"/>
      <c r="E686" s="138"/>
      <c r="F686" s="203" t="s">
        <v>571</v>
      </c>
      <c r="G686" s="204"/>
      <c r="H686" s="204"/>
      <c r="I686" s="204"/>
      <c r="K686" s="139">
        <v>94.3</v>
      </c>
      <c r="N686" s="138"/>
      <c r="R686" s="140"/>
      <c r="T686" s="141"/>
      <c r="AA686" s="142"/>
      <c r="AT686" s="138" t="s">
        <v>220</v>
      </c>
      <c r="AU686" s="138" t="s">
        <v>191</v>
      </c>
      <c r="AV686" s="143" t="s">
        <v>191</v>
      </c>
      <c r="AW686" s="143" t="s">
        <v>165</v>
      </c>
      <c r="AX686" s="143" t="s">
        <v>135</v>
      </c>
      <c r="AY686" s="138" t="s">
        <v>213</v>
      </c>
    </row>
    <row r="687" spans="2:51" s="6" customFormat="1" ht="15.75" customHeight="1">
      <c r="B687" s="131"/>
      <c r="E687" s="132"/>
      <c r="F687" s="208" t="s">
        <v>572</v>
      </c>
      <c r="G687" s="209"/>
      <c r="H687" s="209"/>
      <c r="I687" s="209"/>
      <c r="K687" s="132"/>
      <c r="N687" s="132"/>
      <c r="R687" s="133"/>
      <c r="T687" s="134"/>
      <c r="AA687" s="135"/>
      <c r="AT687" s="132" t="s">
        <v>220</v>
      </c>
      <c r="AU687" s="132" t="s">
        <v>191</v>
      </c>
      <c r="AV687" s="136" t="s">
        <v>78</v>
      </c>
      <c r="AW687" s="136" t="s">
        <v>165</v>
      </c>
      <c r="AX687" s="136" t="s">
        <v>135</v>
      </c>
      <c r="AY687" s="132" t="s">
        <v>213</v>
      </c>
    </row>
    <row r="688" spans="2:51" s="6" customFormat="1" ht="27" customHeight="1">
      <c r="B688" s="137"/>
      <c r="E688" s="138"/>
      <c r="F688" s="203" t="s">
        <v>573</v>
      </c>
      <c r="G688" s="204"/>
      <c r="H688" s="204"/>
      <c r="I688" s="204"/>
      <c r="K688" s="139">
        <v>76.93</v>
      </c>
      <c r="N688" s="138"/>
      <c r="R688" s="140"/>
      <c r="T688" s="141"/>
      <c r="AA688" s="142"/>
      <c r="AT688" s="138" t="s">
        <v>220</v>
      </c>
      <c r="AU688" s="138" t="s">
        <v>191</v>
      </c>
      <c r="AV688" s="143" t="s">
        <v>191</v>
      </c>
      <c r="AW688" s="143" t="s">
        <v>165</v>
      </c>
      <c r="AX688" s="143" t="s">
        <v>135</v>
      </c>
      <c r="AY688" s="138" t="s">
        <v>213</v>
      </c>
    </row>
    <row r="689" spans="2:51" s="6" customFormat="1" ht="15.75" customHeight="1">
      <c r="B689" s="131"/>
      <c r="E689" s="132"/>
      <c r="F689" s="208" t="s">
        <v>574</v>
      </c>
      <c r="G689" s="209"/>
      <c r="H689" s="209"/>
      <c r="I689" s="209"/>
      <c r="K689" s="132"/>
      <c r="N689" s="132"/>
      <c r="R689" s="133"/>
      <c r="T689" s="134"/>
      <c r="AA689" s="135"/>
      <c r="AT689" s="132" t="s">
        <v>220</v>
      </c>
      <c r="AU689" s="132" t="s">
        <v>191</v>
      </c>
      <c r="AV689" s="136" t="s">
        <v>78</v>
      </c>
      <c r="AW689" s="136" t="s">
        <v>165</v>
      </c>
      <c r="AX689" s="136" t="s">
        <v>135</v>
      </c>
      <c r="AY689" s="132" t="s">
        <v>213</v>
      </c>
    </row>
    <row r="690" spans="2:51" s="6" customFormat="1" ht="15.75" customHeight="1">
      <c r="B690" s="137"/>
      <c r="E690" s="138"/>
      <c r="F690" s="203" t="s">
        <v>575</v>
      </c>
      <c r="G690" s="204"/>
      <c r="H690" s="204"/>
      <c r="I690" s="204"/>
      <c r="K690" s="139">
        <v>4.64</v>
      </c>
      <c r="N690" s="138"/>
      <c r="R690" s="140"/>
      <c r="T690" s="141"/>
      <c r="AA690" s="142"/>
      <c r="AT690" s="138" t="s">
        <v>220</v>
      </c>
      <c r="AU690" s="138" t="s">
        <v>191</v>
      </c>
      <c r="AV690" s="143" t="s">
        <v>191</v>
      </c>
      <c r="AW690" s="143" t="s">
        <v>165</v>
      </c>
      <c r="AX690" s="143" t="s">
        <v>135</v>
      </c>
      <c r="AY690" s="138" t="s">
        <v>213</v>
      </c>
    </row>
    <row r="691" spans="2:51" s="6" customFormat="1" ht="15.75" customHeight="1">
      <c r="B691" s="131"/>
      <c r="E691" s="132"/>
      <c r="F691" s="208" t="s">
        <v>576</v>
      </c>
      <c r="G691" s="209"/>
      <c r="H691" s="209"/>
      <c r="I691" s="209"/>
      <c r="K691" s="132"/>
      <c r="N691" s="132"/>
      <c r="R691" s="133"/>
      <c r="T691" s="134"/>
      <c r="AA691" s="135"/>
      <c r="AT691" s="132" t="s">
        <v>220</v>
      </c>
      <c r="AU691" s="132" t="s">
        <v>191</v>
      </c>
      <c r="AV691" s="136" t="s">
        <v>78</v>
      </c>
      <c r="AW691" s="136" t="s">
        <v>165</v>
      </c>
      <c r="AX691" s="136" t="s">
        <v>135</v>
      </c>
      <c r="AY691" s="132" t="s">
        <v>213</v>
      </c>
    </row>
    <row r="692" spans="2:51" s="6" customFormat="1" ht="15.75" customHeight="1">
      <c r="B692" s="137"/>
      <c r="E692" s="138"/>
      <c r="F692" s="203" t="s">
        <v>577</v>
      </c>
      <c r="G692" s="204"/>
      <c r="H692" s="204"/>
      <c r="I692" s="204"/>
      <c r="K692" s="139">
        <v>15.208</v>
      </c>
      <c r="N692" s="138"/>
      <c r="R692" s="140"/>
      <c r="T692" s="141"/>
      <c r="AA692" s="142"/>
      <c r="AT692" s="138" t="s">
        <v>220</v>
      </c>
      <c r="AU692" s="138" t="s">
        <v>191</v>
      </c>
      <c r="AV692" s="143" t="s">
        <v>191</v>
      </c>
      <c r="AW692" s="143" t="s">
        <v>165</v>
      </c>
      <c r="AX692" s="143" t="s">
        <v>135</v>
      </c>
      <c r="AY692" s="138" t="s">
        <v>213</v>
      </c>
    </row>
    <row r="693" spans="2:51" s="6" customFormat="1" ht="15.75" customHeight="1">
      <c r="B693" s="131"/>
      <c r="E693" s="132"/>
      <c r="F693" s="208" t="s">
        <v>582</v>
      </c>
      <c r="G693" s="209"/>
      <c r="H693" s="209"/>
      <c r="I693" s="209"/>
      <c r="K693" s="132"/>
      <c r="N693" s="132"/>
      <c r="R693" s="133"/>
      <c r="T693" s="134"/>
      <c r="AA693" s="135"/>
      <c r="AT693" s="132" t="s">
        <v>220</v>
      </c>
      <c r="AU693" s="132" t="s">
        <v>191</v>
      </c>
      <c r="AV693" s="136" t="s">
        <v>78</v>
      </c>
      <c r="AW693" s="136" t="s">
        <v>165</v>
      </c>
      <c r="AX693" s="136" t="s">
        <v>135</v>
      </c>
      <c r="AY693" s="132" t="s">
        <v>213</v>
      </c>
    </row>
    <row r="694" spans="2:51" s="6" customFormat="1" ht="15.75" customHeight="1">
      <c r="B694" s="131"/>
      <c r="E694" s="132"/>
      <c r="F694" s="208" t="s">
        <v>567</v>
      </c>
      <c r="G694" s="209"/>
      <c r="H694" s="209"/>
      <c r="I694" s="209"/>
      <c r="K694" s="132"/>
      <c r="N694" s="132"/>
      <c r="R694" s="133"/>
      <c r="T694" s="134"/>
      <c r="AA694" s="135"/>
      <c r="AT694" s="132" t="s">
        <v>220</v>
      </c>
      <c r="AU694" s="132" t="s">
        <v>191</v>
      </c>
      <c r="AV694" s="136" t="s">
        <v>78</v>
      </c>
      <c r="AW694" s="136" t="s">
        <v>165</v>
      </c>
      <c r="AX694" s="136" t="s">
        <v>135</v>
      </c>
      <c r="AY694" s="132" t="s">
        <v>213</v>
      </c>
    </row>
    <row r="695" spans="2:51" s="6" customFormat="1" ht="15.75" customHeight="1">
      <c r="B695" s="131"/>
      <c r="E695" s="132"/>
      <c r="F695" s="208" t="s">
        <v>568</v>
      </c>
      <c r="G695" s="209"/>
      <c r="H695" s="209"/>
      <c r="I695" s="209"/>
      <c r="K695" s="132"/>
      <c r="N695" s="132"/>
      <c r="R695" s="133"/>
      <c r="T695" s="134"/>
      <c r="AA695" s="135"/>
      <c r="AT695" s="132" t="s">
        <v>220</v>
      </c>
      <c r="AU695" s="132" t="s">
        <v>191</v>
      </c>
      <c r="AV695" s="136" t="s">
        <v>78</v>
      </c>
      <c r="AW695" s="136" t="s">
        <v>165</v>
      </c>
      <c r="AX695" s="136" t="s">
        <v>135</v>
      </c>
      <c r="AY695" s="132" t="s">
        <v>213</v>
      </c>
    </row>
    <row r="696" spans="2:51" s="6" customFormat="1" ht="15.75" customHeight="1">
      <c r="B696" s="137"/>
      <c r="E696" s="138"/>
      <c r="F696" s="203" t="s">
        <v>590</v>
      </c>
      <c r="G696" s="204"/>
      <c r="H696" s="204"/>
      <c r="I696" s="204"/>
      <c r="K696" s="139">
        <v>5.04</v>
      </c>
      <c r="N696" s="138"/>
      <c r="R696" s="140"/>
      <c r="T696" s="141"/>
      <c r="AA696" s="142"/>
      <c r="AT696" s="138" t="s">
        <v>220</v>
      </c>
      <c r="AU696" s="138" t="s">
        <v>191</v>
      </c>
      <c r="AV696" s="143" t="s">
        <v>191</v>
      </c>
      <c r="AW696" s="143" t="s">
        <v>165</v>
      </c>
      <c r="AX696" s="143" t="s">
        <v>135</v>
      </c>
      <c r="AY696" s="138" t="s">
        <v>213</v>
      </c>
    </row>
    <row r="697" spans="2:51" s="6" customFormat="1" ht="15.75" customHeight="1">
      <c r="B697" s="131"/>
      <c r="E697" s="132"/>
      <c r="F697" s="208" t="s">
        <v>570</v>
      </c>
      <c r="G697" s="209"/>
      <c r="H697" s="209"/>
      <c r="I697" s="209"/>
      <c r="K697" s="132"/>
      <c r="N697" s="132"/>
      <c r="R697" s="133"/>
      <c r="T697" s="134"/>
      <c r="AA697" s="135"/>
      <c r="AT697" s="132" t="s">
        <v>220</v>
      </c>
      <c r="AU697" s="132" t="s">
        <v>191</v>
      </c>
      <c r="AV697" s="136" t="s">
        <v>78</v>
      </c>
      <c r="AW697" s="136" t="s">
        <v>165</v>
      </c>
      <c r="AX697" s="136" t="s">
        <v>135</v>
      </c>
      <c r="AY697" s="132" t="s">
        <v>213</v>
      </c>
    </row>
    <row r="698" spans="2:51" s="6" customFormat="1" ht="15.75" customHeight="1">
      <c r="B698" s="137"/>
      <c r="E698" s="138"/>
      <c r="F698" s="203" t="s">
        <v>591</v>
      </c>
      <c r="G698" s="204"/>
      <c r="H698" s="204"/>
      <c r="I698" s="204"/>
      <c r="K698" s="139">
        <v>8.4</v>
      </c>
      <c r="N698" s="138"/>
      <c r="R698" s="140"/>
      <c r="T698" s="141"/>
      <c r="AA698" s="142"/>
      <c r="AT698" s="138" t="s">
        <v>220</v>
      </c>
      <c r="AU698" s="138" t="s">
        <v>191</v>
      </c>
      <c r="AV698" s="143" t="s">
        <v>191</v>
      </c>
      <c r="AW698" s="143" t="s">
        <v>165</v>
      </c>
      <c r="AX698" s="143" t="s">
        <v>135</v>
      </c>
      <c r="AY698" s="138" t="s">
        <v>213</v>
      </c>
    </row>
    <row r="699" spans="2:51" s="6" customFormat="1" ht="15.75" customHeight="1">
      <c r="B699" s="131"/>
      <c r="E699" s="132"/>
      <c r="F699" s="208" t="s">
        <v>572</v>
      </c>
      <c r="G699" s="209"/>
      <c r="H699" s="209"/>
      <c r="I699" s="209"/>
      <c r="K699" s="132"/>
      <c r="N699" s="132"/>
      <c r="R699" s="133"/>
      <c r="T699" s="134"/>
      <c r="AA699" s="135"/>
      <c r="AT699" s="132" t="s">
        <v>220</v>
      </c>
      <c r="AU699" s="132" t="s">
        <v>191</v>
      </c>
      <c r="AV699" s="136" t="s">
        <v>78</v>
      </c>
      <c r="AW699" s="136" t="s">
        <v>165</v>
      </c>
      <c r="AX699" s="136" t="s">
        <v>135</v>
      </c>
      <c r="AY699" s="132" t="s">
        <v>213</v>
      </c>
    </row>
    <row r="700" spans="2:51" s="6" customFormat="1" ht="15.75" customHeight="1">
      <c r="B700" s="137"/>
      <c r="E700" s="138"/>
      <c r="F700" s="203" t="s">
        <v>592</v>
      </c>
      <c r="G700" s="204"/>
      <c r="H700" s="204"/>
      <c r="I700" s="204"/>
      <c r="K700" s="139">
        <v>8.82</v>
      </c>
      <c r="N700" s="138"/>
      <c r="R700" s="140"/>
      <c r="T700" s="141"/>
      <c r="AA700" s="142"/>
      <c r="AT700" s="138" t="s">
        <v>220</v>
      </c>
      <c r="AU700" s="138" t="s">
        <v>191</v>
      </c>
      <c r="AV700" s="143" t="s">
        <v>191</v>
      </c>
      <c r="AW700" s="143" t="s">
        <v>165</v>
      </c>
      <c r="AX700" s="143" t="s">
        <v>135</v>
      </c>
      <c r="AY700" s="138" t="s">
        <v>213</v>
      </c>
    </row>
    <row r="701" spans="2:51" s="6" customFormat="1" ht="15.75" customHeight="1">
      <c r="B701" s="144"/>
      <c r="E701" s="145"/>
      <c r="F701" s="205" t="s">
        <v>222</v>
      </c>
      <c r="G701" s="206"/>
      <c r="H701" s="206"/>
      <c r="I701" s="206"/>
      <c r="K701" s="146">
        <v>278.888</v>
      </c>
      <c r="N701" s="145"/>
      <c r="R701" s="147"/>
      <c r="T701" s="148"/>
      <c r="AA701" s="149"/>
      <c r="AT701" s="145" t="s">
        <v>220</v>
      </c>
      <c r="AU701" s="145" t="s">
        <v>191</v>
      </c>
      <c r="AV701" s="150" t="s">
        <v>218</v>
      </c>
      <c r="AW701" s="150" t="s">
        <v>165</v>
      </c>
      <c r="AX701" s="150" t="s">
        <v>78</v>
      </c>
      <c r="AY701" s="145" t="s">
        <v>213</v>
      </c>
    </row>
    <row r="702" spans="2:64" s="6" customFormat="1" ht="27" customHeight="1">
      <c r="B702" s="22"/>
      <c r="C702" s="123" t="s">
        <v>630</v>
      </c>
      <c r="D702" s="123" t="s">
        <v>214</v>
      </c>
      <c r="E702" s="124" t="s">
        <v>631</v>
      </c>
      <c r="F702" s="210" t="s">
        <v>632</v>
      </c>
      <c r="G702" s="211"/>
      <c r="H702" s="211"/>
      <c r="I702" s="211"/>
      <c r="J702" s="125" t="s">
        <v>282</v>
      </c>
      <c r="K702" s="126">
        <v>4.39</v>
      </c>
      <c r="L702" s="212">
        <v>0</v>
      </c>
      <c r="M702" s="211"/>
      <c r="N702" s="213">
        <f>ROUND($L$702*$K$702,2)</f>
        <v>0</v>
      </c>
      <c r="O702" s="211"/>
      <c r="P702" s="211"/>
      <c r="Q702" s="211"/>
      <c r="R702" s="23"/>
      <c r="T702" s="127"/>
      <c r="U702" s="128" t="s">
        <v>102</v>
      </c>
      <c r="V702" s="129">
        <v>0.252</v>
      </c>
      <c r="W702" s="129">
        <f>$V$702*$K$702</f>
        <v>1.10628</v>
      </c>
      <c r="X702" s="129">
        <v>0.0027</v>
      </c>
      <c r="Y702" s="129">
        <f>$X$702*$K$702</f>
        <v>0.011852999999999999</v>
      </c>
      <c r="Z702" s="129">
        <v>0</v>
      </c>
      <c r="AA702" s="130">
        <f>$Z$702*$K$702</f>
        <v>0</v>
      </c>
      <c r="AR702" s="6" t="s">
        <v>218</v>
      </c>
      <c r="AT702" s="6" t="s">
        <v>214</v>
      </c>
      <c r="AU702" s="6" t="s">
        <v>191</v>
      </c>
      <c r="AY702" s="6" t="s">
        <v>213</v>
      </c>
      <c r="BE702" s="80">
        <f>IF($U$702="základní",$N$702,0)</f>
        <v>0</v>
      </c>
      <c r="BF702" s="80">
        <f>IF($U$702="snížená",$N$702,0)</f>
        <v>0</v>
      </c>
      <c r="BG702" s="80">
        <f>IF($U$702="zákl. přenesená",$N$702,0)</f>
        <v>0</v>
      </c>
      <c r="BH702" s="80">
        <f>IF($U$702="sníž. přenesená",$N$702,0)</f>
        <v>0</v>
      </c>
      <c r="BI702" s="80">
        <f>IF($U$702="nulová",$N$702,0)</f>
        <v>0</v>
      </c>
      <c r="BJ702" s="6" t="s">
        <v>191</v>
      </c>
      <c r="BK702" s="80">
        <f>ROUND($L$702*$K$702,2)</f>
        <v>0</v>
      </c>
      <c r="BL702" s="6" t="s">
        <v>218</v>
      </c>
    </row>
    <row r="703" spans="2:51" s="6" customFormat="1" ht="15.75" customHeight="1">
      <c r="B703" s="131"/>
      <c r="E703" s="132"/>
      <c r="F703" s="208" t="s">
        <v>633</v>
      </c>
      <c r="G703" s="209"/>
      <c r="H703" s="209"/>
      <c r="I703" s="209"/>
      <c r="K703" s="132"/>
      <c r="N703" s="132"/>
      <c r="R703" s="133"/>
      <c r="T703" s="134"/>
      <c r="AA703" s="135"/>
      <c r="AT703" s="132" t="s">
        <v>220</v>
      </c>
      <c r="AU703" s="132" t="s">
        <v>191</v>
      </c>
      <c r="AV703" s="136" t="s">
        <v>78</v>
      </c>
      <c r="AW703" s="136" t="s">
        <v>165</v>
      </c>
      <c r="AX703" s="136" t="s">
        <v>135</v>
      </c>
      <c r="AY703" s="132" t="s">
        <v>213</v>
      </c>
    </row>
    <row r="704" spans="2:51" s="6" customFormat="1" ht="15.75" customHeight="1">
      <c r="B704" s="137"/>
      <c r="E704" s="138"/>
      <c r="F704" s="203" t="s">
        <v>634</v>
      </c>
      <c r="G704" s="204"/>
      <c r="H704" s="204"/>
      <c r="I704" s="204"/>
      <c r="K704" s="139">
        <v>4.39</v>
      </c>
      <c r="N704" s="138"/>
      <c r="R704" s="140"/>
      <c r="T704" s="141"/>
      <c r="AA704" s="142"/>
      <c r="AT704" s="138" t="s">
        <v>220</v>
      </c>
      <c r="AU704" s="138" t="s">
        <v>191</v>
      </c>
      <c r="AV704" s="143" t="s">
        <v>191</v>
      </c>
      <c r="AW704" s="143" t="s">
        <v>165</v>
      </c>
      <c r="AX704" s="143" t="s">
        <v>135</v>
      </c>
      <c r="AY704" s="138" t="s">
        <v>213</v>
      </c>
    </row>
    <row r="705" spans="2:51" s="6" customFormat="1" ht="15.75" customHeight="1">
      <c r="B705" s="144"/>
      <c r="E705" s="145"/>
      <c r="F705" s="205" t="s">
        <v>222</v>
      </c>
      <c r="G705" s="206"/>
      <c r="H705" s="206"/>
      <c r="I705" s="206"/>
      <c r="K705" s="146">
        <v>4.39</v>
      </c>
      <c r="N705" s="145"/>
      <c r="R705" s="147"/>
      <c r="T705" s="148"/>
      <c r="AA705" s="149"/>
      <c r="AT705" s="145" t="s">
        <v>220</v>
      </c>
      <c r="AU705" s="145" t="s">
        <v>191</v>
      </c>
      <c r="AV705" s="150" t="s">
        <v>218</v>
      </c>
      <c r="AW705" s="150" t="s">
        <v>165</v>
      </c>
      <c r="AX705" s="150" t="s">
        <v>78</v>
      </c>
      <c r="AY705" s="145" t="s">
        <v>213</v>
      </c>
    </row>
    <row r="706" spans="2:64" s="6" customFormat="1" ht="27" customHeight="1">
      <c r="B706" s="22"/>
      <c r="C706" s="123" t="s">
        <v>635</v>
      </c>
      <c r="D706" s="123" t="s">
        <v>214</v>
      </c>
      <c r="E706" s="124" t="s">
        <v>636</v>
      </c>
      <c r="F706" s="210" t="s">
        <v>637</v>
      </c>
      <c r="G706" s="211"/>
      <c r="H706" s="211"/>
      <c r="I706" s="211"/>
      <c r="J706" s="125" t="s">
        <v>276</v>
      </c>
      <c r="K706" s="126">
        <v>14.2</v>
      </c>
      <c r="L706" s="212">
        <v>0</v>
      </c>
      <c r="M706" s="211"/>
      <c r="N706" s="213">
        <f>ROUND($L$706*$K$706,2)</f>
        <v>0</v>
      </c>
      <c r="O706" s="211"/>
      <c r="P706" s="211"/>
      <c r="Q706" s="211"/>
      <c r="R706" s="23"/>
      <c r="T706" s="127"/>
      <c r="U706" s="128" t="s">
        <v>102</v>
      </c>
      <c r="V706" s="129">
        <v>0.09</v>
      </c>
      <c r="W706" s="129">
        <f>$V$706*$K$706</f>
        <v>1.2779999999999998</v>
      </c>
      <c r="X706" s="129">
        <v>0.010323</v>
      </c>
      <c r="Y706" s="129">
        <f>$X$706*$K$706</f>
        <v>0.1465866</v>
      </c>
      <c r="Z706" s="129">
        <v>0</v>
      </c>
      <c r="AA706" s="130">
        <f>$Z$706*$K$706</f>
        <v>0</v>
      </c>
      <c r="AR706" s="6" t="s">
        <v>218</v>
      </c>
      <c r="AT706" s="6" t="s">
        <v>214</v>
      </c>
      <c r="AU706" s="6" t="s">
        <v>191</v>
      </c>
      <c r="AY706" s="6" t="s">
        <v>213</v>
      </c>
      <c r="BE706" s="80">
        <f>IF($U$706="základní",$N$706,0)</f>
        <v>0</v>
      </c>
      <c r="BF706" s="80">
        <f>IF($U$706="snížená",$N$706,0)</f>
        <v>0</v>
      </c>
      <c r="BG706" s="80">
        <f>IF($U$706="zákl. přenesená",$N$706,0)</f>
        <v>0</v>
      </c>
      <c r="BH706" s="80">
        <f>IF($U$706="sníž. přenesená",$N$706,0)</f>
        <v>0</v>
      </c>
      <c r="BI706" s="80">
        <f>IF($U$706="nulová",$N$706,0)</f>
        <v>0</v>
      </c>
      <c r="BJ706" s="6" t="s">
        <v>191</v>
      </c>
      <c r="BK706" s="80">
        <f>ROUND($L$706*$K$706,2)</f>
        <v>0</v>
      </c>
      <c r="BL706" s="6" t="s">
        <v>218</v>
      </c>
    </row>
    <row r="707" spans="2:51" s="6" customFormat="1" ht="15.75" customHeight="1">
      <c r="B707" s="131"/>
      <c r="E707" s="132"/>
      <c r="F707" s="208" t="s">
        <v>521</v>
      </c>
      <c r="G707" s="209"/>
      <c r="H707" s="209"/>
      <c r="I707" s="209"/>
      <c r="K707" s="132"/>
      <c r="N707" s="132"/>
      <c r="R707" s="133"/>
      <c r="T707" s="134"/>
      <c r="AA707" s="135"/>
      <c r="AT707" s="132" t="s">
        <v>220</v>
      </c>
      <c r="AU707" s="132" t="s">
        <v>191</v>
      </c>
      <c r="AV707" s="136" t="s">
        <v>78</v>
      </c>
      <c r="AW707" s="136" t="s">
        <v>165</v>
      </c>
      <c r="AX707" s="136" t="s">
        <v>135</v>
      </c>
      <c r="AY707" s="132" t="s">
        <v>213</v>
      </c>
    </row>
    <row r="708" spans="2:51" s="6" customFormat="1" ht="15.75" customHeight="1">
      <c r="B708" s="131"/>
      <c r="E708" s="132"/>
      <c r="F708" s="208" t="s">
        <v>293</v>
      </c>
      <c r="G708" s="209"/>
      <c r="H708" s="209"/>
      <c r="I708" s="209"/>
      <c r="K708" s="132"/>
      <c r="N708" s="132"/>
      <c r="R708" s="133"/>
      <c r="T708" s="134"/>
      <c r="AA708" s="135"/>
      <c r="AT708" s="132" t="s">
        <v>220</v>
      </c>
      <c r="AU708" s="132" t="s">
        <v>191</v>
      </c>
      <c r="AV708" s="136" t="s">
        <v>78</v>
      </c>
      <c r="AW708" s="136" t="s">
        <v>165</v>
      </c>
      <c r="AX708" s="136" t="s">
        <v>135</v>
      </c>
      <c r="AY708" s="132" t="s">
        <v>213</v>
      </c>
    </row>
    <row r="709" spans="2:51" s="6" customFormat="1" ht="15.75" customHeight="1">
      <c r="B709" s="137"/>
      <c r="E709" s="138"/>
      <c r="F709" s="203" t="s">
        <v>638</v>
      </c>
      <c r="G709" s="204"/>
      <c r="H709" s="204"/>
      <c r="I709" s="204"/>
      <c r="K709" s="139">
        <v>9.3</v>
      </c>
      <c r="N709" s="138"/>
      <c r="R709" s="140"/>
      <c r="T709" s="141"/>
      <c r="AA709" s="142"/>
      <c r="AT709" s="138" t="s">
        <v>220</v>
      </c>
      <c r="AU709" s="138" t="s">
        <v>191</v>
      </c>
      <c r="AV709" s="143" t="s">
        <v>191</v>
      </c>
      <c r="AW709" s="143" t="s">
        <v>165</v>
      </c>
      <c r="AX709" s="143" t="s">
        <v>135</v>
      </c>
      <c r="AY709" s="138" t="s">
        <v>213</v>
      </c>
    </row>
    <row r="710" spans="2:51" s="6" customFormat="1" ht="15.75" customHeight="1">
      <c r="B710" s="131"/>
      <c r="E710" s="132"/>
      <c r="F710" s="208" t="s">
        <v>289</v>
      </c>
      <c r="G710" s="209"/>
      <c r="H710" s="209"/>
      <c r="I710" s="209"/>
      <c r="K710" s="132"/>
      <c r="N710" s="132"/>
      <c r="R710" s="133"/>
      <c r="T710" s="134"/>
      <c r="AA710" s="135"/>
      <c r="AT710" s="132" t="s">
        <v>220</v>
      </c>
      <c r="AU710" s="132" t="s">
        <v>191</v>
      </c>
      <c r="AV710" s="136" t="s">
        <v>78</v>
      </c>
      <c r="AW710" s="136" t="s">
        <v>165</v>
      </c>
      <c r="AX710" s="136" t="s">
        <v>135</v>
      </c>
      <c r="AY710" s="132" t="s">
        <v>213</v>
      </c>
    </row>
    <row r="711" spans="2:51" s="6" customFormat="1" ht="15.75" customHeight="1">
      <c r="B711" s="137"/>
      <c r="E711" s="138"/>
      <c r="F711" s="203" t="s">
        <v>639</v>
      </c>
      <c r="G711" s="204"/>
      <c r="H711" s="204"/>
      <c r="I711" s="204"/>
      <c r="K711" s="139">
        <v>4.9</v>
      </c>
      <c r="N711" s="138"/>
      <c r="R711" s="140"/>
      <c r="T711" s="141"/>
      <c r="AA711" s="142"/>
      <c r="AT711" s="138" t="s">
        <v>220</v>
      </c>
      <c r="AU711" s="138" t="s">
        <v>191</v>
      </c>
      <c r="AV711" s="143" t="s">
        <v>191</v>
      </c>
      <c r="AW711" s="143" t="s">
        <v>165</v>
      </c>
      <c r="AX711" s="143" t="s">
        <v>135</v>
      </c>
      <c r="AY711" s="138" t="s">
        <v>213</v>
      </c>
    </row>
    <row r="712" spans="2:51" s="6" customFormat="1" ht="15.75" customHeight="1">
      <c r="B712" s="144"/>
      <c r="E712" s="145"/>
      <c r="F712" s="205" t="s">
        <v>222</v>
      </c>
      <c r="G712" s="206"/>
      <c r="H712" s="206"/>
      <c r="I712" s="206"/>
      <c r="K712" s="146">
        <v>14.2</v>
      </c>
      <c r="N712" s="145"/>
      <c r="R712" s="147"/>
      <c r="T712" s="148"/>
      <c r="AA712" s="149"/>
      <c r="AT712" s="145" t="s">
        <v>220</v>
      </c>
      <c r="AU712" s="145" t="s">
        <v>191</v>
      </c>
      <c r="AV712" s="150" t="s">
        <v>218</v>
      </c>
      <c r="AW712" s="150" t="s">
        <v>165</v>
      </c>
      <c r="AX712" s="150" t="s">
        <v>78</v>
      </c>
      <c r="AY712" s="145" t="s">
        <v>213</v>
      </c>
    </row>
    <row r="713" spans="2:64" s="6" customFormat="1" ht="27" customHeight="1">
      <c r="B713" s="22"/>
      <c r="C713" s="123" t="s">
        <v>640</v>
      </c>
      <c r="D713" s="123" t="s">
        <v>214</v>
      </c>
      <c r="E713" s="124" t="s">
        <v>641</v>
      </c>
      <c r="F713" s="210" t="s">
        <v>642</v>
      </c>
      <c r="G713" s="211"/>
      <c r="H713" s="211"/>
      <c r="I713" s="211"/>
      <c r="J713" s="125" t="s">
        <v>276</v>
      </c>
      <c r="K713" s="126">
        <v>19.8</v>
      </c>
      <c r="L713" s="212">
        <v>0</v>
      </c>
      <c r="M713" s="211"/>
      <c r="N713" s="213">
        <f>ROUND($L$713*$K$713,2)</f>
        <v>0</v>
      </c>
      <c r="O713" s="211"/>
      <c r="P713" s="211"/>
      <c r="Q713" s="211"/>
      <c r="R713" s="23"/>
      <c r="T713" s="127"/>
      <c r="U713" s="128" t="s">
        <v>102</v>
      </c>
      <c r="V713" s="129">
        <v>0.15</v>
      </c>
      <c r="W713" s="129">
        <f>$V$713*$K$713</f>
        <v>2.97</v>
      </c>
      <c r="X713" s="129">
        <v>0.020646</v>
      </c>
      <c r="Y713" s="129">
        <f>$X$713*$K$713</f>
        <v>0.40879080000000007</v>
      </c>
      <c r="Z713" s="129">
        <v>0</v>
      </c>
      <c r="AA713" s="130">
        <f>$Z$713*$K$713</f>
        <v>0</v>
      </c>
      <c r="AR713" s="6" t="s">
        <v>218</v>
      </c>
      <c r="AT713" s="6" t="s">
        <v>214</v>
      </c>
      <c r="AU713" s="6" t="s">
        <v>191</v>
      </c>
      <c r="AY713" s="6" t="s">
        <v>213</v>
      </c>
      <c r="BE713" s="80">
        <f>IF($U$713="základní",$N$713,0)</f>
        <v>0</v>
      </c>
      <c r="BF713" s="80">
        <f>IF($U$713="snížená",$N$713,0)</f>
        <v>0</v>
      </c>
      <c r="BG713" s="80">
        <f>IF($U$713="zákl. přenesená",$N$713,0)</f>
        <v>0</v>
      </c>
      <c r="BH713" s="80">
        <f>IF($U$713="sníž. přenesená",$N$713,0)</f>
        <v>0</v>
      </c>
      <c r="BI713" s="80">
        <f>IF($U$713="nulová",$N$713,0)</f>
        <v>0</v>
      </c>
      <c r="BJ713" s="6" t="s">
        <v>191</v>
      </c>
      <c r="BK713" s="80">
        <f>ROUND($L$713*$K$713,2)</f>
        <v>0</v>
      </c>
      <c r="BL713" s="6" t="s">
        <v>218</v>
      </c>
    </row>
    <row r="714" spans="2:51" s="6" customFormat="1" ht="15.75" customHeight="1">
      <c r="B714" s="131"/>
      <c r="E714" s="132"/>
      <c r="F714" s="208" t="s">
        <v>643</v>
      </c>
      <c r="G714" s="209"/>
      <c r="H714" s="209"/>
      <c r="I714" s="209"/>
      <c r="K714" s="132"/>
      <c r="N714" s="132"/>
      <c r="R714" s="133"/>
      <c r="T714" s="134"/>
      <c r="AA714" s="135"/>
      <c r="AT714" s="132" t="s">
        <v>220</v>
      </c>
      <c r="AU714" s="132" t="s">
        <v>191</v>
      </c>
      <c r="AV714" s="136" t="s">
        <v>78</v>
      </c>
      <c r="AW714" s="136" t="s">
        <v>165</v>
      </c>
      <c r="AX714" s="136" t="s">
        <v>135</v>
      </c>
      <c r="AY714" s="132" t="s">
        <v>213</v>
      </c>
    </row>
    <row r="715" spans="2:51" s="6" customFormat="1" ht="15.75" customHeight="1">
      <c r="B715" s="131"/>
      <c r="E715" s="132"/>
      <c r="F715" s="208" t="s">
        <v>292</v>
      </c>
      <c r="G715" s="209"/>
      <c r="H715" s="209"/>
      <c r="I715" s="209"/>
      <c r="K715" s="132"/>
      <c r="N715" s="132"/>
      <c r="R715" s="133"/>
      <c r="T715" s="134"/>
      <c r="AA715" s="135"/>
      <c r="AT715" s="132" t="s">
        <v>220</v>
      </c>
      <c r="AU715" s="132" t="s">
        <v>191</v>
      </c>
      <c r="AV715" s="136" t="s">
        <v>78</v>
      </c>
      <c r="AW715" s="136" t="s">
        <v>165</v>
      </c>
      <c r="AX715" s="136" t="s">
        <v>135</v>
      </c>
      <c r="AY715" s="132" t="s">
        <v>213</v>
      </c>
    </row>
    <row r="716" spans="2:51" s="6" customFormat="1" ht="15.75" customHeight="1">
      <c r="B716" s="137"/>
      <c r="E716" s="138"/>
      <c r="F716" s="203" t="s">
        <v>644</v>
      </c>
      <c r="G716" s="204"/>
      <c r="H716" s="204"/>
      <c r="I716" s="204"/>
      <c r="K716" s="139">
        <v>5.6</v>
      </c>
      <c r="N716" s="138"/>
      <c r="R716" s="140"/>
      <c r="T716" s="141"/>
      <c r="AA716" s="142"/>
      <c r="AT716" s="138" t="s">
        <v>220</v>
      </c>
      <c r="AU716" s="138" t="s">
        <v>191</v>
      </c>
      <c r="AV716" s="143" t="s">
        <v>191</v>
      </c>
      <c r="AW716" s="143" t="s">
        <v>165</v>
      </c>
      <c r="AX716" s="143" t="s">
        <v>135</v>
      </c>
      <c r="AY716" s="138" t="s">
        <v>213</v>
      </c>
    </row>
    <row r="717" spans="2:51" s="6" customFormat="1" ht="15.75" customHeight="1">
      <c r="B717" s="131"/>
      <c r="E717" s="132"/>
      <c r="F717" s="208" t="s">
        <v>293</v>
      </c>
      <c r="G717" s="209"/>
      <c r="H717" s="209"/>
      <c r="I717" s="209"/>
      <c r="K717" s="132"/>
      <c r="N717" s="132"/>
      <c r="R717" s="133"/>
      <c r="T717" s="134"/>
      <c r="AA717" s="135"/>
      <c r="AT717" s="132" t="s">
        <v>220</v>
      </c>
      <c r="AU717" s="132" t="s">
        <v>191</v>
      </c>
      <c r="AV717" s="136" t="s">
        <v>78</v>
      </c>
      <c r="AW717" s="136" t="s">
        <v>165</v>
      </c>
      <c r="AX717" s="136" t="s">
        <v>135</v>
      </c>
      <c r="AY717" s="132" t="s">
        <v>213</v>
      </c>
    </row>
    <row r="718" spans="2:51" s="6" customFormat="1" ht="15.75" customHeight="1">
      <c r="B718" s="137"/>
      <c r="E718" s="138"/>
      <c r="F718" s="203" t="s">
        <v>638</v>
      </c>
      <c r="G718" s="204"/>
      <c r="H718" s="204"/>
      <c r="I718" s="204"/>
      <c r="K718" s="139">
        <v>9.3</v>
      </c>
      <c r="N718" s="138"/>
      <c r="R718" s="140"/>
      <c r="T718" s="141"/>
      <c r="AA718" s="142"/>
      <c r="AT718" s="138" t="s">
        <v>220</v>
      </c>
      <c r="AU718" s="138" t="s">
        <v>191</v>
      </c>
      <c r="AV718" s="143" t="s">
        <v>191</v>
      </c>
      <c r="AW718" s="143" t="s">
        <v>165</v>
      </c>
      <c r="AX718" s="143" t="s">
        <v>135</v>
      </c>
      <c r="AY718" s="138" t="s">
        <v>213</v>
      </c>
    </row>
    <row r="719" spans="2:51" s="6" customFormat="1" ht="15.75" customHeight="1">
      <c r="B719" s="131"/>
      <c r="E719" s="132"/>
      <c r="F719" s="208" t="s">
        <v>289</v>
      </c>
      <c r="G719" s="209"/>
      <c r="H719" s="209"/>
      <c r="I719" s="209"/>
      <c r="K719" s="132"/>
      <c r="N719" s="132"/>
      <c r="R719" s="133"/>
      <c r="T719" s="134"/>
      <c r="AA719" s="135"/>
      <c r="AT719" s="132" t="s">
        <v>220</v>
      </c>
      <c r="AU719" s="132" t="s">
        <v>191</v>
      </c>
      <c r="AV719" s="136" t="s">
        <v>78</v>
      </c>
      <c r="AW719" s="136" t="s">
        <v>165</v>
      </c>
      <c r="AX719" s="136" t="s">
        <v>135</v>
      </c>
      <c r="AY719" s="132" t="s">
        <v>213</v>
      </c>
    </row>
    <row r="720" spans="2:51" s="6" customFormat="1" ht="15.75" customHeight="1">
      <c r="B720" s="137"/>
      <c r="E720" s="138"/>
      <c r="F720" s="203" t="s">
        <v>639</v>
      </c>
      <c r="G720" s="204"/>
      <c r="H720" s="204"/>
      <c r="I720" s="204"/>
      <c r="K720" s="139">
        <v>4.9</v>
      </c>
      <c r="N720" s="138"/>
      <c r="R720" s="140"/>
      <c r="T720" s="141"/>
      <c r="AA720" s="142"/>
      <c r="AT720" s="138" t="s">
        <v>220</v>
      </c>
      <c r="AU720" s="138" t="s">
        <v>191</v>
      </c>
      <c r="AV720" s="143" t="s">
        <v>191</v>
      </c>
      <c r="AW720" s="143" t="s">
        <v>165</v>
      </c>
      <c r="AX720" s="143" t="s">
        <v>135</v>
      </c>
      <c r="AY720" s="138" t="s">
        <v>213</v>
      </c>
    </row>
    <row r="721" spans="2:51" s="6" customFormat="1" ht="15.75" customHeight="1">
      <c r="B721" s="144"/>
      <c r="E721" s="145"/>
      <c r="F721" s="205" t="s">
        <v>222</v>
      </c>
      <c r="G721" s="206"/>
      <c r="H721" s="206"/>
      <c r="I721" s="206"/>
      <c r="K721" s="146">
        <v>19.8</v>
      </c>
      <c r="N721" s="145"/>
      <c r="R721" s="147"/>
      <c r="T721" s="148"/>
      <c r="AA721" s="149"/>
      <c r="AT721" s="145" t="s">
        <v>220</v>
      </c>
      <c r="AU721" s="145" t="s">
        <v>191</v>
      </c>
      <c r="AV721" s="150" t="s">
        <v>218</v>
      </c>
      <c r="AW721" s="150" t="s">
        <v>165</v>
      </c>
      <c r="AX721" s="150" t="s">
        <v>78</v>
      </c>
      <c r="AY721" s="145" t="s">
        <v>213</v>
      </c>
    </row>
    <row r="722" spans="2:64" s="6" customFormat="1" ht="27" customHeight="1">
      <c r="B722" s="22"/>
      <c r="C722" s="123" t="s">
        <v>645</v>
      </c>
      <c r="D722" s="123" t="s">
        <v>214</v>
      </c>
      <c r="E722" s="124" t="s">
        <v>646</v>
      </c>
      <c r="F722" s="210" t="s">
        <v>647</v>
      </c>
      <c r="G722" s="211"/>
      <c r="H722" s="211"/>
      <c r="I722" s="211"/>
      <c r="J722" s="125" t="s">
        <v>282</v>
      </c>
      <c r="K722" s="126">
        <v>51.27</v>
      </c>
      <c r="L722" s="212">
        <v>0</v>
      </c>
      <c r="M722" s="211"/>
      <c r="N722" s="213">
        <f>ROUND($L$722*$K$722,2)</f>
        <v>0</v>
      </c>
      <c r="O722" s="211"/>
      <c r="P722" s="211"/>
      <c r="Q722" s="211"/>
      <c r="R722" s="23"/>
      <c r="T722" s="127"/>
      <c r="U722" s="128" t="s">
        <v>102</v>
      </c>
      <c r="V722" s="129">
        <v>0.06</v>
      </c>
      <c r="W722" s="129">
        <f>$V$722*$K$722</f>
        <v>3.0762</v>
      </c>
      <c r="X722" s="129">
        <v>0.00012648</v>
      </c>
      <c r="Y722" s="129">
        <f>$X$722*$K$722</f>
        <v>0.0064846296</v>
      </c>
      <c r="Z722" s="129">
        <v>0</v>
      </c>
      <c r="AA722" s="130">
        <f>$Z$722*$K$722</f>
        <v>0</v>
      </c>
      <c r="AR722" s="6" t="s">
        <v>218</v>
      </c>
      <c r="AT722" s="6" t="s">
        <v>214</v>
      </c>
      <c r="AU722" s="6" t="s">
        <v>191</v>
      </c>
      <c r="AY722" s="6" t="s">
        <v>213</v>
      </c>
      <c r="BE722" s="80">
        <f>IF($U$722="základní",$N$722,0)</f>
        <v>0</v>
      </c>
      <c r="BF722" s="80">
        <f>IF($U$722="snížená",$N$722,0)</f>
        <v>0</v>
      </c>
      <c r="BG722" s="80">
        <f>IF($U$722="zákl. přenesená",$N$722,0)</f>
        <v>0</v>
      </c>
      <c r="BH722" s="80">
        <f>IF($U$722="sníž. přenesená",$N$722,0)</f>
        <v>0</v>
      </c>
      <c r="BI722" s="80">
        <f>IF($U$722="nulová",$N$722,0)</f>
        <v>0</v>
      </c>
      <c r="BJ722" s="6" t="s">
        <v>191</v>
      </c>
      <c r="BK722" s="80">
        <f>ROUND($L$722*$K$722,2)</f>
        <v>0</v>
      </c>
      <c r="BL722" s="6" t="s">
        <v>218</v>
      </c>
    </row>
    <row r="723" spans="2:51" s="6" customFormat="1" ht="15.75" customHeight="1">
      <c r="B723" s="131"/>
      <c r="E723" s="132"/>
      <c r="F723" s="208" t="s">
        <v>491</v>
      </c>
      <c r="G723" s="209"/>
      <c r="H723" s="209"/>
      <c r="I723" s="209"/>
      <c r="K723" s="132"/>
      <c r="N723" s="132"/>
      <c r="R723" s="133"/>
      <c r="T723" s="134"/>
      <c r="AA723" s="135"/>
      <c r="AT723" s="132" t="s">
        <v>220</v>
      </c>
      <c r="AU723" s="132" t="s">
        <v>191</v>
      </c>
      <c r="AV723" s="136" t="s">
        <v>78</v>
      </c>
      <c r="AW723" s="136" t="s">
        <v>165</v>
      </c>
      <c r="AX723" s="136" t="s">
        <v>135</v>
      </c>
      <c r="AY723" s="132" t="s">
        <v>213</v>
      </c>
    </row>
    <row r="724" spans="2:51" s="6" customFormat="1" ht="15.75" customHeight="1">
      <c r="B724" s="137"/>
      <c r="E724" s="138"/>
      <c r="F724" s="203" t="s">
        <v>648</v>
      </c>
      <c r="G724" s="204"/>
      <c r="H724" s="204"/>
      <c r="I724" s="204"/>
      <c r="K724" s="139">
        <v>13.77</v>
      </c>
      <c r="N724" s="138"/>
      <c r="R724" s="140"/>
      <c r="T724" s="141"/>
      <c r="AA724" s="142"/>
      <c r="AT724" s="138" t="s">
        <v>220</v>
      </c>
      <c r="AU724" s="138" t="s">
        <v>191</v>
      </c>
      <c r="AV724" s="143" t="s">
        <v>191</v>
      </c>
      <c r="AW724" s="143" t="s">
        <v>165</v>
      </c>
      <c r="AX724" s="143" t="s">
        <v>135</v>
      </c>
      <c r="AY724" s="138" t="s">
        <v>213</v>
      </c>
    </row>
    <row r="725" spans="2:51" s="6" customFormat="1" ht="15.75" customHeight="1">
      <c r="B725" s="131"/>
      <c r="E725" s="132"/>
      <c r="F725" s="208" t="s">
        <v>504</v>
      </c>
      <c r="G725" s="209"/>
      <c r="H725" s="209"/>
      <c r="I725" s="209"/>
      <c r="K725" s="132"/>
      <c r="N725" s="132"/>
      <c r="R725" s="133"/>
      <c r="T725" s="134"/>
      <c r="AA725" s="135"/>
      <c r="AT725" s="132" t="s">
        <v>220</v>
      </c>
      <c r="AU725" s="132" t="s">
        <v>191</v>
      </c>
      <c r="AV725" s="136" t="s">
        <v>78</v>
      </c>
      <c r="AW725" s="136" t="s">
        <v>165</v>
      </c>
      <c r="AX725" s="136" t="s">
        <v>135</v>
      </c>
      <c r="AY725" s="132" t="s">
        <v>213</v>
      </c>
    </row>
    <row r="726" spans="2:51" s="6" customFormat="1" ht="15.75" customHeight="1">
      <c r="B726" s="137"/>
      <c r="E726" s="138"/>
      <c r="F726" s="203" t="s">
        <v>649</v>
      </c>
      <c r="G726" s="204"/>
      <c r="H726" s="204"/>
      <c r="I726" s="204"/>
      <c r="K726" s="139">
        <v>6.17</v>
      </c>
      <c r="N726" s="138"/>
      <c r="R726" s="140"/>
      <c r="T726" s="141"/>
      <c r="AA726" s="142"/>
      <c r="AT726" s="138" t="s">
        <v>220</v>
      </c>
      <c r="AU726" s="138" t="s">
        <v>191</v>
      </c>
      <c r="AV726" s="143" t="s">
        <v>191</v>
      </c>
      <c r="AW726" s="143" t="s">
        <v>165</v>
      </c>
      <c r="AX726" s="143" t="s">
        <v>135</v>
      </c>
      <c r="AY726" s="138" t="s">
        <v>213</v>
      </c>
    </row>
    <row r="727" spans="2:51" s="6" customFormat="1" ht="15.75" customHeight="1">
      <c r="B727" s="131"/>
      <c r="E727" s="132"/>
      <c r="F727" s="208" t="s">
        <v>529</v>
      </c>
      <c r="G727" s="209"/>
      <c r="H727" s="209"/>
      <c r="I727" s="209"/>
      <c r="K727" s="132"/>
      <c r="N727" s="132"/>
      <c r="R727" s="133"/>
      <c r="T727" s="134"/>
      <c r="AA727" s="135"/>
      <c r="AT727" s="132" t="s">
        <v>220</v>
      </c>
      <c r="AU727" s="132" t="s">
        <v>191</v>
      </c>
      <c r="AV727" s="136" t="s">
        <v>78</v>
      </c>
      <c r="AW727" s="136" t="s">
        <v>165</v>
      </c>
      <c r="AX727" s="136" t="s">
        <v>135</v>
      </c>
      <c r="AY727" s="132" t="s">
        <v>213</v>
      </c>
    </row>
    <row r="728" spans="2:51" s="6" customFormat="1" ht="15.75" customHeight="1">
      <c r="B728" s="131"/>
      <c r="E728" s="132"/>
      <c r="F728" s="208" t="s">
        <v>650</v>
      </c>
      <c r="G728" s="209"/>
      <c r="H728" s="209"/>
      <c r="I728" s="209"/>
      <c r="K728" s="132"/>
      <c r="N728" s="132"/>
      <c r="R728" s="133"/>
      <c r="T728" s="134"/>
      <c r="AA728" s="135"/>
      <c r="AT728" s="132" t="s">
        <v>220</v>
      </c>
      <c r="AU728" s="132" t="s">
        <v>191</v>
      </c>
      <c r="AV728" s="136" t="s">
        <v>78</v>
      </c>
      <c r="AW728" s="136" t="s">
        <v>165</v>
      </c>
      <c r="AX728" s="136" t="s">
        <v>135</v>
      </c>
      <c r="AY728" s="132" t="s">
        <v>213</v>
      </c>
    </row>
    <row r="729" spans="2:51" s="6" customFormat="1" ht="15.75" customHeight="1">
      <c r="B729" s="137"/>
      <c r="E729" s="138"/>
      <c r="F729" s="203" t="s">
        <v>651</v>
      </c>
      <c r="G729" s="204"/>
      <c r="H729" s="204"/>
      <c r="I729" s="204"/>
      <c r="K729" s="139">
        <v>1.1</v>
      </c>
      <c r="N729" s="138"/>
      <c r="R729" s="140"/>
      <c r="T729" s="141"/>
      <c r="AA729" s="142"/>
      <c r="AT729" s="138" t="s">
        <v>220</v>
      </c>
      <c r="AU729" s="138" t="s">
        <v>191</v>
      </c>
      <c r="AV729" s="143" t="s">
        <v>191</v>
      </c>
      <c r="AW729" s="143" t="s">
        <v>165</v>
      </c>
      <c r="AX729" s="143" t="s">
        <v>135</v>
      </c>
      <c r="AY729" s="138" t="s">
        <v>213</v>
      </c>
    </row>
    <row r="730" spans="2:51" s="6" customFormat="1" ht="15.75" customHeight="1">
      <c r="B730" s="131"/>
      <c r="E730" s="132"/>
      <c r="F730" s="208" t="s">
        <v>292</v>
      </c>
      <c r="G730" s="209"/>
      <c r="H730" s="209"/>
      <c r="I730" s="209"/>
      <c r="K730" s="132"/>
      <c r="N730" s="132"/>
      <c r="R730" s="133"/>
      <c r="T730" s="134"/>
      <c r="AA730" s="135"/>
      <c r="AT730" s="132" t="s">
        <v>220</v>
      </c>
      <c r="AU730" s="132" t="s">
        <v>191</v>
      </c>
      <c r="AV730" s="136" t="s">
        <v>78</v>
      </c>
      <c r="AW730" s="136" t="s">
        <v>165</v>
      </c>
      <c r="AX730" s="136" t="s">
        <v>135</v>
      </c>
      <c r="AY730" s="132" t="s">
        <v>213</v>
      </c>
    </row>
    <row r="731" spans="2:51" s="6" customFormat="1" ht="15.75" customHeight="1">
      <c r="B731" s="137"/>
      <c r="E731" s="138"/>
      <c r="F731" s="203" t="s">
        <v>652</v>
      </c>
      <c r="G731" s="204"/>
      <c r="H731" s="204"/>
      <c r="I731" s="204"/>
      <c r="K731" s="139">
        <v>10.29</v>
      </c>
      <c r="N731" s="138"/>
      <c r="R731" s="140"/>
      <c r="T731" s="141"/>
      <c r="AA731" s="142"/>
      <c r="AT731" s="138" t="s">
        <v>220</v>
      </c>
      <c r="AU731" s="138" t="s">
        <v>191</v>
      </c>
      <c r="AV731" s="143" t="s">
        <v>191</v>
      </c>
      <c r="AW731" s="143" t="s">
        <v>165</v>
      </c>
      <c r="AX731" s="143" t="s">
        <v>135</v>
      </c>
      <c r="AY731" s="138" t="s">
        <v>213</v>
      </c>
    </row>
    <row r="732" spans="2:51" s="6" customFormat="1" ht="15.75" customHeight="1">
      <c r="B732" s="131"/>
      <c r="E732" s="132"/>
      <c r="F732" s="208" t="s">
        <v>293</v>
      </c>
      <c r="G732" s="209"/>
      <c r="H732" s="209"/>
      <c r="I732" s="209"/>
      <c r="K732" s="132"/>
      <c r="N732" s="132"/>
      <c r="R732" s="133"/>
      <c r="T732" s="134"/>
      <c r="AA732" s="135"/>
      <c r="AT732" s="132" t="s">
        <v>220</v>
      </c>
      <c r="AU732" s="132" t="s">
        <v>191</v>
      </c>
      <c r="AV732" s="136" t="s">
        <v>78</v>
      </c>
      <c r="AW732" s="136" t="s">
        <v>165</v>
      </c>
      <c r="AX732" s="136" t="s">
        <v>135</v>
      </c>
      <c r="AY732" s="132" t="s">
        <v>213</v>
      </c>
    </row>
    <row r="733" spans="2:51" s="6" customFormat="1" ht="15.75" customHeight="1">
      <c r="B733" s="137"/>
      <c r="E733" s="138"/>
      <c r="F733" s="203" t="s">
        <v>648</v>
      </c>
      <c r="G733" s="204"/>
      <c r="H733" s="204"/>
      <c r="I733" s="204"/>
      <c r="K733" s="139">
        <v>13.77</v>
      </c>
      <c r="N733" s="138"/>
      <c r="R733" s="140"/>
      <c r="T733" s="141"/>
      <c r="AA733" s="142"/>
      <c r="AT733" s="138" t="s">
        <v>220</v>
      </c>
      <c r="AU733" s="138" t="s">
        <v>191</v>
      </c>
      <c r="AV733" s="143" t="s">
        <v>191</v>
      </c>
      <c r="AW733" s="143" t="s">
        <v>165</v>
      </c>
      <c r="AX733" s="143" t="s">
        <v>135</v>
      </c>
      <c r="AY733" s="138" t="s">
        <v>213</v>
      </c>
    </row>
    <row r="734" spans="2:51" s="6" customFormat="1" ht="15.75" customHeight="1">
      <c r="B734" s="131"/>
      <c r="E734" s="132"/>
      <c r="F734" s="208" t="s">
        <v>289</v>
      </c>
      <c r="G734" s="209"/>
      <c r="H734" s="209"/>
      <c r="I734" s="209"/>
      <c r="K734" s="132"/>
      <c r="N734" s="132"/>
      <c r="R734" s="133"/>
      <c r="T734" s="134"/>
      <c r="AA734" s="135"/>
      <c r="AT734" s="132" t="s">
        <v>220</v>
      </c>
      <c r="AU734" s="132" t="s">
        <v>191</v>
      </c>
      <c r="AV734" s="136" t="s">
        <v>78</v>
      </c>
      <c r="AW734" s="136" t="s">
        <v>165</v>
      </c>
      <c r="AX734" s="136" t="s">
        <v>135</v>
      </c>
      <c r="AY734" s="132" t="s">
        <v>213</v>
      </c>
    </row>
    <row r="735" spans="2:51" s="6" customFormat="1" ht="15.75" customHeight="1">
      <c r="B735" s="137"/>
      <c r="E735" s="138"/>
      <c r="F735" s="203" t="s">
        <v>649</v>
      </c>
      <c r="G735" s="204"/>
      <c r="H735" s="204"/>
      <c r="I735" s="204"/>
      <c r="K735" s="139">
        <v>6.17</v>
      </c>
      <c r="N735" s="138"/>
      <c r="R735" s="140"/>
      <c r="T735" s="141"/>
      <c r="AA735" s="142"/>
      <c r="AT735" s="138" t="s">
        <v>220</v>
      </c>
      <c r="AU735" s="138" t="s">
        <v>191</v>
      </c>
      <c r="AV735" s="143" t="s">
        <v>191</v>
      </c>
      <c r="AW735" s="143" t="s">
        <v>165</v>
      </c>
      <c r="AX735" s="143" t="s">
        <v>135</v>
      </c>
      <c r="AY735" s="138" t="s">
        <v>213</v>
      </c>
    </row>
    <row r="736" spans="2:51" s="6" customFormat="1" ht="15.75" customHeight="1">
      <c r="B736" s="144"/>
      <c r="E736" s="145"/>
      <c r="F736" s="205" t="s">
        <v>222</v>
      </c>
      <c r="G736" s="206"/>
      <c r="H736" s="206"/>
      <c r="I736" s="206"/>
      <c r="K736" s="146">
        <v>51.27</v>
      </c>
      <c r="N736" s="145"/>
      <c r="R736" s="147"/>
      <c r="T736" s="148"/>
      <c r="AA736" s="149"/>
      <c r="AT736" s="145" t="s">
        <v>220</v>
      </c>
      <c r="AU736" s="145" t="s">
        <v>191</v>
      </c>
      <c r="AV736" s="150" t="s">
        <v>218</v>
      </c>
      <c r="AW736" s="150" t="s">
        <v>165</v>
      </c>
      <c r="AX736" s="150" t="s">
        <v>78</v>
      </c>
      <c r="AY736" s="145" t="s">
        <v>213</v>
      </c>
    </row>
    <row r="737" spans="2:64" s="6" customFormat="1" ht="27" customHeight="1">
      <c r="B737" s="22"/>
      <c r="C737" s="123" t="s">
        <v>653</v>
      </c>
      <c r="D737" s="123" t="s">
        <v>214</v>
      </c>
      <c r="E737" s="124" t="s">
        <v>654</v>
      </c>
      <c r="F737" s="210" t="s">
        <v>655</v>
      </c>
      <c r="G737" s="211"/>
      <c r="H737" s="211"/>
      <c r="I737" s="211"/>
      <c r="J737" s="125" t="s">
        <v>217</v>
      </c>
      <c r="K737" s="126">
        <v>0.357</v>
      </c>
      <c r="L737" s="212">
        <v>0</v>
      </c>
      <c r="M737" s="211"/>
      <c r="N737" s="213">
        <f>ROUND($L$737*$K$737,2)</f>
        <v>0</v>
      </c>
      <c r="O737" s="211"/>
      <c r="P737" s="211"/>
      <c r="Q737" s="211"/>
      <c r="R737" s="23"/>
      <c r="T737" s="127"/>
      <c r="U737" s="128" t="s">
        <v>102</v>
      </c>
      <c r="V737" s="129">
        <v>4.4</v>
      </c>
      <c r="W737" s="129">
        <f>$V$737*$K$737</f>
        <v>1.5708</v>
      </c>
      <c r="X737" s="129">
        <v>2.234</v>
      </c>
      <c r="Y737" s="129">
        <f>$X$737*$K$737</f>
        <v>0.797538</v>
      </c>
      <c r="Z737" s="129">
        <v>0</v>
      </c>
      <c r="AA737" s="130">
        <f>$Z$737*$K$737</f>
        <v>0</v>
      </c>
      <c r="AR737" s="6" t="s">
        <v>218</v>
      </c>
      <c r="AT737" s="6" t="s">
        <v>214</v>
      </c>
      <c r="AU737" s="6" t="s">
        <v>191</v>
      </c>
      <c r="AY737" s="6" t="s">
        <v>213</v>
      </c>
      <c r="BE737" s="80">
        <f>IF($U$737="základní",$N$737,0)</f>
        <v>0</v>
      </c>
      <c r="BF737" s="80">
        <f>IF($U$737="snížená",$N$737,0)</f>
        <v>0</v>
      </c>
      <c r="BG737" s="80">
        <f>IF($U$737="zákl. přenesená",$N$737,0)</f>
        <v>0</v>
      </c>
      <c r="BH737" s="80">
        <f>IF($U$737="sníž. přenesená",$N$737,0)</f>
        <v>0</v>
      </c>
      <c r="BI737" s="80">
        <f>IF($U$737="nulová",$N$737,0)</f>
        <v>0</v>
      </c>
      <c r="BJ737" s="6" t="s">
        <v>191</v>
      </c>
      <c r="BK737" s="80">
        <f>ROUND($L$737*$K$737,2)</f>
        <v>0</v>
      </c>
      <c r="BL737" s="6" t="s">
        <v>218</v>
      </c>
    </row>
    <row r="738" spans="2:51" s="6" customFormat="1" ht="15.75" customHeight="1">
      <c r="B738" s="131"/>
      <c r="E738" s="132"/>
      <c r="F738" s="208" t="s">
        <v>461</v>
      </c>
      <c r="G738" s="209"/>
      <c r="H738" s="209"/>
      <c r="I738" s="209"/>
      <c r="K738" s="132"/>
      <c r="N738" s="132"/>
      <c r="R738" s="133"/>
      <c r="T738" s="134"/>
      <c r="AA738" s="135"/>
      <c r="AT738" s="132" t="s">
        <v>220</v>
      </c>
      <c r="AU738" s="132" t="s">
        <v>191</v>
      </c>
      <c r="AV738" s="136" t="s">
        <v>78</v>
      </c>
      <c r="AW738" s="136" t="s">
        <v>165</v>
      </c>
      <c r="AX738" s="136" t="s">
        <v>135</v>
      </c>
      <c r="AY738" s="132" t="s">
        <v>213</v>
      </c>
    </row>
    <row r="739" spans="2:51" s="6" customFormat="1" ht="15.75" customHeight="1">
      <c r="B739" s="137"/>
      <c r="E739" s="138"/>
      <c r="F739" s="203" t="s">
        <v>656</v>
      </c>
      <c r="G739" s="204"/>
      <c r="H739" s="204"/>
      <c r="I739" s="204"/>
      <c r="K739" s="139">
        <v>0.357</v>
      </c>
      <c r="N739" s="138"/>
      <c r="R739" s="140"/>
      <c r="T739" s="141"/>
      <c r="AA739" s="142"/>
      <c r="AT739" s="138" t="s">
        <v>220</v>
      </c>
      <c r="AU739" s="138" t="s">
        <v>191</v>
      </c>
      <c r="AV739" s="143" t="s">
        <v>191</v>
      </c>
      <c r="AW739" s="143" t="s">
        <v>165</v>
      </c>
      <c r="AX739" s="143" t="s">
        <v>135</v>
      </c>
      <c r="AY739" s="138" t="s">
        <v>213</v>
      </c>
    </row>
    <row r="740" spans="2:51" s="6" customFormat="1" ht="15.75" customHeight="1">
      <c r="B740" s="144"/>
      <c r="E740" s="145"/>
      <c r="F740" s="205" t="s">
        <v>222</v>
      </c>
      <c r="G740" s="206"/>
      <c r="H740" s="206"/>
      <c r="I740" s="206"/>
      <c r="K740" s="146">
        <v>0.357</v>
      </c>
      <c r="N740" s="145"/>
      <c r="R740" s="147"/>
      <c r="T740" s="148"/>
      <c r="AA740" s="149"/>
      <c r="AT740" s="145" t="s">
        <v>220</v>
      </c>
      <c r="AU740" s="145" t="s">
        <v>191</v>
      </c>
      <c r="AV740" s="150" t="s">
        <v>218</v>
      </c>
      <c r="AW740" s="150" t="s">
        <v>165</v>
      </c>
      <c r="AX740" s="150" t="s">
        <v>78</v>
      </c>
      <c r="AY740" s="145" t="s">
        <v>213</v>
      </c>
    </row>
    <row r="741" spans="2:64" s="6" customFormat="1" ht="27" customHeight="1">
      <c r="B741" s="22"/>
      <c r="C741" s="123" t="s">
        <v>657</v>
      </c>
      <c r="D741" s="123" t="s">
        <v>214</v>
      </c>
      <c r="E741" s="124" t="s">
        <v>658</v>
      </c>
      <c r="F741" s="210" t="s">
        <v>659</v>
      </c>
      <c r="G741" s="211"/>
      <c r="H741" s="211"/>
      <c r="I741" s="211"/>
      <c r="J741" s="125" t="s">
        <v>282</v>
      </c>
      <c r="K741" s="126">
        <v>182.9</v>
      </c>
      <c r="L741" s="212">
        <v>0</v>
      </c>
      <c r="M741" s="211"/>
      <c r="N741" s="213">
        <f>ROUND($L$741*$K$741,2)</f>
        <v>0</v>
      </c>
      <c r="O741" s="211"/>
      <c r="P741" s="211"/>
      <c r="Q741" s="211"/>
      <c r="R741" s="23"/>
      <c r="T741" s="127"/>
      <c r="U741" s="128" t="s">
        <v>102</v>
      </c>
      <c r="V741" s="129">
        <v>0.475</v>
      </c>
      <c r="W741" s="129">
        <f>$V$741*$K$741</f>
        <v>86.8775</v>
      </c>
      <c r="X741" s="129">
        <v>0.095</v>
      </c>
      <c r="Y741" s="129">
        <f>$X$741*$K$741</f>
        <v>17.375500000000002</v>
      </c>
      <c r="Z741" s="129">
        <v>0</v>
      </c>
      <c r="AA741" s="130">
        <f>$Z$741*$K$741</f>
        <v>0</v>
      </c>
      <c r="AR741" s="6" t="s">
        <v>218</v>
      </c>
      <c r="AT741" s="6" t="s">
        <v>214</v>
      </c>
      <c r="AU741" s="6" t="s">
        <v>191</v>
      </c>
      <c r="AY741" s="6" t="s">
        <v>213</v>
      </c>
      <c r="BE741" s="80">
        <f>IF($U$741="základní",$N$741,0)</f>
        <v>0</v>
      </c>
      <c r="BF741" s="80">
        <f>IF($U$741="snížená",$N$741,0)</f>
        <v>0</v>
      </c>
      <c r="BG741" s="80">
        <f>IF($U$741="zákl. přenesená",$N$741,0)</f>
        <v>0</v>
      </c>
      <c r="BH741" s="80">
        <f>IF($U$741="sníž. přenesená",$N$741,0)</f>
        <v>0</v>
      </c>
      <c r="BI741" s="80">
        <f>IF($U$741="nulová",$N$741,0)</f>
        <v>0</v>
      </c>
      <c r="BJ741" s="6" t="s">
        <v>191</v>
      </c>
      <c r="BK741" s="80">
        <f>ROUND($L$741*$K$741,2)</f>
        <v>0</v>
      </c>
      <c r="BL741" s="6" t="s">
        <v>218</v>
      </c>
    </row>
    <row r="742" spans="2:51" s="6" customFormat="1" ht="15.75" customHeight="1">
      <c r="B742" s="131"/>
      <c r="E742" s="132"/>
      <c r="F742" s="208" t="s">
        <v>660</v>
      </c>
      <c r="G742" s="209"/>
      <c r="H742" s="209"/>
      <c r="I742" s="209"/>
      <c r="K742" s="132"/>
      <c r="N742" s="132"/>
      <c r="R742" s="133"/>
      <c r="T742" s="134"/>
      <c r="AA742" s="135"/>
      <c r="AT742" s="132" t="s">
        <v>220</v>
      </c>
      <c r="AU742" s="132" t="s">
        <v>191</v>
      </c>
      <c r="AV742" s="136" t="s">
        <v>78</v>
      </c>
      <c r="AW742" s="136" t="s">
        <v>165</v>
      </c>
      <c r="AX742" s="136" t="s">
        <v>135</v>
      </c>
      <c r="AY742" s="132" t="s">
        <v>213</v>
      </c>
    </row>
    <row r="743" spans="2:51" s="6" customFormat="1" ht="15.75" customHeight="1">
      <c r="B743" s="137"/>
      <c r="E743" s="138"/>
      <c r="F743" s="203" t="s">
        <v>474</v>
      </c>
      <c r="G743" s="204"/>
      <c r="H743" s="204"/>
      <c r="I743" s="204"/>
      <c r="K743" s="139">
        <v>89.9</v>
      </c>
      <c r="N743" s="138"/>
      <c r="R743" s="140"/>
      <c r="T743" s="141"/>
      <c r="AA743" s="142"/>
      <c r="AT743" s="138" t="s">
        <v>220</v>
      </c>
      <c r="AU743" s="138" t="s">
        <v>191</v>
      </c>
      <c r="AV743" s="143" t="s">
        <v>191</v>
      </c>
      <c r="AW743" s="143" t="s">
        <v>165</v>
      </c>
      <c r="AX743" s="143" t="s">
        <v>135</v>
      </c>
      <c r="AY743" s="138" t="s">
        <v>213</v>
      </c>
    </row>
    <row r="744" spans="2:51" s="6" customFormat="1" ht="15.75" customHeight="1">
      <c r="B744" s="131"/>
      <c r="E744" s="132"/>
      <c r="F744" s="208" t="s">
        <v>661</v>
      </c>
      <c r="G744" s="209"/>
      <c r="H744" s="209"/>
      <c r="I744" s="209"/>
      <c r="K744" s="132"/>
      <c r="N744" s="132"/>
      <c r="R744" s="133"/>
      <c r="T744" s="134"/>
      <c r="AA744" s="135"/>
      <c r="AT744" s="132" t="s">
        <v>220</v>
      </c>
      <c r="AU744" s="132" t="s">
        <v>191</v>
      </c>
      <c r="AV744" s="136" t="s">
        <v>78</v>
      </c>
      <c r="AW744" s="136" t="s">
        <v>165</v>
      </c>
      <c r="AX744" s="136" t="s">
        <v>135</v>
      </c>
      <c r="AY744" s="132" t="s">
        <v>213</v>
      </c>
    </row>
    <row r="745" spans="2:51" s="6" customFormat="1" ht="15.75" customHeight="1">
      <c r="B745" s="137"/>
      <c r="E745" s="138"/>
      <c r="F745" s="203" t="s">
        <v>662</v>
      </c>
      <c r="G745" s="204"/>
      <c r="H745" s="204"/>
      <c r="I745" s="204"/>
      <c r="K745" s="139">
        <v>93</v>
      </c>
      <c r="N745" s="138"/>
      <c r="R745" s="140"/>
      <c r="T745" s="141"/>
      <c r="AA745" s="142"/>
      <c r="AT745" s="138" t="s">
        <v>220</v>
      </c>
      <c r="AU745" s="138" t="s">
        <v>191</v>
      </c>
      <c r="AV745" s="143" t="s">
        <v>191</v>
      </c>
      <c r="AW745" s="143" t="s">
        <v>165</v>
      </c>
      <c r="AX745" s="143" t="s">
        <v>135</v>
      </c>
      <c r="AY745" s="138" t="s">
        <v>213</v>
      </c>
    </row>
    <row r="746" spans="2:51" s="6" customFormat="1" ht="15.75" customHeight="1">
      <c r="B746" s="144"/>
      <c r="E746" s="145"/>
      <c r="F746" s="205" t="s">
        <v>222</v>
      </c>
      <c r="G746" s="206"/>
      <c r="H746" s="206"/>
      <c r="I746" s="206"/>
      <c r="K746" s="146">
        <v>182.9</v>
      </c>
      <c r="N746" s="145"/>
      <c r="R746" s="147"/>
      <c r="T746" s="148"/>
      <c r="AA746" s="149"/>
      <c r="AT746" s="145" t="s">
        <v>220</v>
      </c>
      <c r="AU746" s="145" t="s">
        <v>191</v>
      </c>
      <c r="AV746" s="150" t="s">
        <v>218</v>
      </c>
      <c r="AW746" s="150" t="s">
        <v>165</v>
      </c>
      <c r="AX746" s="150" t="s">
        <v>78</v>
      </c>
      <c r="AY746" s="145" t="s">
        <v>213</v>
      </c>
    </row>
    <row r="747" spans="2:63" s="113" customFormat="1" ht="30.75" customHeight="1">
      <c r="B747" s="114"/>
      <c r="D747" s="122" t="s">
        <v>172</v>
      </c>
      <c r="N747" s="201">
        <f>$BK$747</f>
        <v>0</v>
      </c>
      <c r="O747" s="202"/>
      <c r="P747" s="202"/>
      <c r="Q747" s="202"/>
      <c r="R747" s="117"/>
      <c r="T747" s="118"/>
      <c r="W747" s="119">
        <f>$W$748+SUM($W$749:$W$823)</f>
        <v>517.144912</v>
      </c>
      <c r="Y747" s="119">
        <f>$Y$748+SUM($Y$749:$Y$823)</f>
        <v>0.042919342</v>
      </c>
      <c r="AA747" s="120">
        <f>$AA$748+SUM($AA$749:$AA$823)</f>
        <v>54.097879000000006</v>
      </c>
      <c r="AR747" s="116" t="s">
        <v>78</v>
      </c>
      <c r="AT747" s="116" t="s">
        <v>134</v>
      </c>
      <c r="AU747" s="116" t="s">
        <v>78</v>
      </c>
      <c r="AY747" s="116" t="s">
        <v>213</v>
      </c>
      <c r="BK747" s="121">
        <f>$BK$748+SUM($BK$749:$BK$823)</f>
        <v>0</v>
      </c>
    </row>
    <row r="748" spans="2:64" s="6" customFormat="1" ht="39" customHeight="1">
      <c r="B748" s="22"/>
      <c r="C748" s="123" t="s">
        <v>663</v>
      </c>
      <c r="D748" s="123" t="s">
        <v>214</v>
      </c>
      <c r="E748" s="124" t="s">
        <v>664</v>
      </c>
      <c r="F748" s="210" t="s">
        <v>665</v>
      </c>
      <c r="G748" s="211"/>
      <c r="H748" s="211"/>
      <c r="I748" s="211"/>
      <c r="J748" s="125" t="s">
        <v>282</v>
      </c>
      <c r="K748" s="126">
        <v>376.83</v>
      </c>
      <c r="L748" s="212">
        <v>0</v>
      </c>
      <c r="M748" s="211"/>
      <c r="N748" s="213">
        <f>ROUND($L$748*$K$748,2)</f>
        <v>0</v>
      </c>
      <c r="O748" s="211"/>
      <c r="P748" s="211"/>
      <c r="Q748" s="211"/>
      <c r="R748" s="23"/>
      <c r="T748" s="127"/>
      <c r="U748" s="128" t="s">
        <v>102</v>
      </c>
      <c r="V748" s="129">
        <v>0.162</v>
      </c>
      <c r="W748" s="129">
        <f>$V$748*$K$748</f>
        <v>61.046459999999996</v>
      </c>
      <c r="X748" s="129">
        <v>0</v>
      </c>
      <c r="Y748" s="129">
        <f>$X$748*$K$748</f>
        <v>0</v>
      </c>
      <c r="Z748" s="129">
        <v>0</v>
      </c>
      <c r="AA748" s="130">
        <f>$Z$748*$K$748</f>
        <v>0</v>
      </c>
      <c r="AR748" s="6" t="s">
        <v>218</v>
      </c>
      <c r="AT748" s="6" t="s">
        <v>214</v>
      </c>
      <c r="AU748" s="6" t="s">
        <v>191</v>
      </c>
      <c r="AY748" s="6" t="s">
        <v>213</v>
      </c>
      <c r="BE748" s="80">
        <f>IF($U$748="základní",$N$748,0)</f>
        <v>0</v>
      </c>
      <c r="BF748" s="80">
        <f>IF($U$748="snížená",$N$748,0)</f>
        <v>0</v>
      </c>
      <c r="BG748" s="80">
        <f>IF($U$748="zákl. přenesená",$N$748,0)</f>
        <v>0</v>
      </c>
      <c r="BH748" s="80">
        <f>IF($U$748="sníž. přenesená",$N$748,0)</f>
        <v>0</v>
      </c>
      <c r="BI748" s="80">
        <f>IF($U$748="nulová",$N$748,0)</f>
        <v>0</v>
      </c>
      <c r="BJ748" s="6" t="s">
        <v>191</v>
      </c>
      <c r="BK748" s="80">
        <f>ROUND($L$748*$K$748,2)</f>
        <v>0</v>
      </c>
      <c r="BL748" s="6" t="s">
        <v>218</v>
      </c>
    </row>
    <row r="749" spans="2:51" s="6" customFormat="1" ht="15.75" customHeight="1">
      <c r="B749" s="131"/>
      <c r="E749" s="132"/>
      <c r="F749" s="208" t="s">
        <v>666</v>
      </c>
      <c r="G749" s="209"/>
      <c r="H749" s="209"/>
      <c r="I749" s="209"/>
      <c r="K749" s="132"/>
      <c r="N749" s="132"/>
      <c r="R749" s="133"/>
      <c r="T749" s="134"/>
      <c r="AA749" s="135"/>
      <c r="AT749" s="132" t="s">
        <v>220</v>
      </c>
      <c r="AU749" s="132" t="s">
        <v>191</v>
      </c>
      <c r="AV749" s="136" t="s">
        <v>78</v>
      </c>
      <c r="AW749" s="136" t="s">
        <v>165</v>
      </c>
      <c r="AX749" s="136" t="s">
        <v>135</v>
      </c>
      <c r="AY749" s="132" t="s">
        <v>213</v>
      </c>
    </row>
    <row r="750" spans="2:51" s="6" customFormat="1" ht="15.75" customHeight="1">
      <c r="B750" s="137"/>
      <c r="E750" s="138"/>
      <c r="F750" s="203" t="s">
        <v>667</v>
      </c>
      <c r="G750" s="204"/>
      <c r="H750" s="204"/>
      <c r="I750" s="204"/>
      <c r="K750" s="139">
        <v>376.83</v>
      </c>
      <c r="N750" s="138"/>
      <c r="R750" s="140"/>
      <c r="T750" s="141"/>
      <c r="AA750" s="142"/>
      <c r="AT750" s="138" t="s">
        <v>220</v>
      </c>
      <c r="AU750" s="138" t="s">
        <v>191</v>
      </c>
      <c r="AV750" s="143" t="s">
        <v>191</v>
      </c>
      <c r="AW750" s="143" t="s">
        <v>165</v>
      </c>
      <c r="AX750" s="143" t="s">
        <v>135</v>
      </c>
      <c r="AY750" s="138" t="s">
        <v>213</v>
      </c>
    </row>
    <row r="751" spans="2:51" s="6" customFormat="1" ht="15.75" customHeight="1">
      <c r="B751" s="144"/>
      <c r="E751" s="145"/>
      <c r="F751" s="205" t="s">
        <v>222</v>
      </c>
      <c r="G751" s="206"/>
      <c r="H751" s="206"/>
      <c r="I751" s="206"/>
      <c r="K751" s="146">
        <v>376.83</v>
      </c>
      <c r="N751" s="145"/>
      <c r="R751" s="147"/>
      <c r="T751" s="148"/>
      <c r="AA751" s="149"/>
      <c r="AT751" s="145" t="s">
        <v>220</v>
      </c>
      <c r="AU751" s="145" t="s">
        <v>191</v>
      </c>
      <c r="AV751" s="150" t="s">
        <v>218</v>
      </c>
      <c r="AW751" s="150" t="s">
        <v>165</v>
      </c>
      <c r="AX751" s="150" t="s">
        <v>78</v>
      </c>
      <c r="AY751" s="145" t="s">
        <v>213</v>
      </c>
    </row>
    <row r="752" spans="2:64" s="6" customFormat="1" ht="39" customHeight="1">
      <c r="B752" s="22"/>
      <c r="C752" s="123" t="s">
        <v>668</v>
      </c>
      <c r="D752" s="123" t="s">
        <v>214</v>
      </c>
      <c r="E752" s="124" t="s">
        <v>669</v>
      </c>
      <c r="F752" s="210" t="s">
        <v>670</v>
      </c>
      <c r="G752" s="211"/>
      <c r="H752" s="211"/>
      <c r="I752" s="211"/>
      <c r="J752" s="125" t="s">
        <v>282</v>
      </c>
      <c r="K752" s="126">
        <v>22609.8</v>
      </c>
      <c r="L752" s="212">
        <v>0</v>
      </c>
      <c r="M752" s="211"/>
      <c r="N752" s="213">
        <f>ROUND($L$752*$K$752,2)</f>
        <v>0</v>
      </c>
      <c r="O752" s="211"/>
      <c r="P752" s="211"/>
      <c r="Q752" s="211"/>
      <c r="R752" s="23"/>
      <c r="T752" s="127"/>
      <c r="U752" s="128" t="s">
        <v>102</v>
      </c>
      <c r="V752" s="129">
        <v>0</v>
      </c>
      <c r="W752" s="129">
        <f>$V$752*$K$752</f>
        <v>0</v>
      </c>
      <c r="X752" s="129">
        <v>0</v>
      </c>
      <c r="Y752" s="129">
        <f>$X$752*$K$752</f>
        <v>0</v>
      </c>
      <c r="Z752" s="129">
        <v>0</v>
      </c>
      <c r="AA752" s="130">
        <f>$Z$752*$K$752</f>
        <v>0</v>
      </c>
      <c r="AR752" s="6" t="s">
        <v>218</v>
      </c>
      <c r="AT752" s="6" t="s">
        <v>214</v>
      </c>
      <c r="AU752" s="6" t="s">
        <v>191</v>
      </c>
      <c r="AY752" s="6" t="s">
        <v>213</v>
      </c>
      <c r="BE752" s="80">
        <f>IF($U$752="základní",$N$752,0)</f>
        <v>0</v>
      </c>
      <c r="BF752" s="80">
        <f>IF($U$752="snížená",$N$752,0)</f>
        <v>0</v>
      </c>
      <c r="BG752" s="80">
        <f>IF($U$752="zákl. přenesená",$N$752,0)</f>
        <v>0</v>
      </c>
      <c r="BH752" s="80">
        <f>IF($U$752="sníž. přenesená",$N$752,0)</f>
        <v>0</v>
      </c>
      <c r="BI752" s="80">
        <f>IF($U$752="nulová",$N$752,0)</f>
        <v>0</v>
      </c>
      <c r="BJ752" s="6" t="s">
        <v>191</v>
      </c>
      <c r="BK752" s="80">
        <f>ROUND($L$752*$K$752,2)</f>
        <v>0</v>
      </c>
      <c r="BL752" s="6" t="s">
        <v>218</v>
      </c>
    </row>
    <row r="753" spans="2:51" s="6" customFormat="1" ht="15.75" customHeight="1">
      <c r="B753" s="131"/>
      <c r="E753" s="132"/>
      <c r="F753" s="208" t="s">
        <v>666</v>
      </c>
      <c r="G753" s="209"/>
      <c r="H753" s="209"/>
      <c r="I753" s="209"/>
      <c r="K753" s="132"/>
      <c r="N753" s="132"/>
      <c r="R753" s="133"/>
      <c r="T753" s="134"/>
      <c r="AA753" s="135"/>
      <c r="AT753" s="132" t="s">
        <v>220</v>
      </c>
      <c r="AU753" s="132" t="s">
        <v>191</v>
      </c>
      <c r="AV753" s="136" t="s">
        <v>78</v>
      </c>
      <c r="AW753" s="136" t="s">
        <v>165</v>
      </c>
      <c r="AX753" s="136" t="s">
        <v>135</v>
      </c>
      <c r="AY753" s="132" t="s">
        <v>213</v>
      </c>
    </row>
    <row r="754" spans="2:51" s="6" customFormat="1" ht="15.75" customHeight="1">
      <c r="B754" s="137"/>
      <c r="E754" s="138"/>
      <c r="F754" s="203" t="s">
        <v>667</v>
      </c>
      <c r="G754" s="204"/>
      <c r="H754" s="204"/>
      <c r="I754" s="204"/>
      <c r="K754" s="139">
        <v>376.83</v>
      </c>
      <c r="N754" s="138"/>
      <c r="R754" s="140"/>
      <c r="T754" s="141"/>
      <c r="AA754" s="142"/>
      <c r="AT754" s="138" t="s">
        <v>220</v>
      </c>
      <c r="AU754" s="138" t="s">
        <v>191</v>
      </c>
      <c r="AV754" s="143" t="s">
        <v>191</v>
      </c>
      <c r="AW754" s="143" t="s">
        <v>165</v>
      </c>
      <c r="AX754" s="143" t="s">
        <v>135</v>
      </c>
      <c r="AY754" s="138" t="s">
        <v>213</v>
      </c>
    </row>
    <row r="755" spans="2:51" s="6" customFormat="1" ht="15.75" customHeight="1">
      <c r="B755" s="144"/>
      <c r="E755" s="145"/>
      <c r="F755" s="205" t="s">
        <v>222</v>
      </c>
      <c r="G755" s="206"/>
      <c r="H755" s="206"/>
      <c r="I755" s="206"/>
      <c r="K755" s="146">
        <v>376.83</v>
      </c>
      <c r="N755" s="145"/>
      <c r="R755" s="147"/>
      <c r="T755" s="148"/>
      <c r="AA755" s="149"/>
      <c r="AT755" s="145" t="s">
        <v>220</v>
      </c>
      <c r="AU755" s="145" t="s">
        <v>191</v>
      </c>
      <c r="AV755" s="150" t="s">
        <v>218</v>
      </c>
      <c r="AW755" s="150" t="s">
        <v>165</v>
      </c>
      <c r="AX755" s="150" t="s">
        <v>78</v>
      </c>
      <c r="AY755" s="145" t="s">
        <v>213</v>
      </c>
    </row>
    <row r="756" spans="2:64" s="6" customFormat="1" ht="39" customHeight="1">
      <c r="B756" s="22"/>
      <c r="C756" s="123" t="s">
        <v>671</v>
      </c>
      <c r="D756" s="123" t="s">
        <v>214</v>
      </c>
      <c r="E756" s="124" t="s">
        <v>672</v>
      </c>
      <c r="F756" s="210" t="s">
        <v>673</v>
      </c>
      <c r="G756" s="211"/>
      <c r="H756" s="211"/>
      <c r="I756" s="211"/>
      <c r="J756" s="125" t="s">
        <v>282</v>
      </c>
      <c r="K756" s="126">
        <v>376.83</v>
      </c>
      <c r="L756" s="212">
        <v>0</v>
      </c>
      <c r="M756" s="211"/>
      <c r="N756" s="213">
        <f>ROUND($L$756*$K$756,2)</f>
        <v>0</v>
      </c>
      <c r="O756" s="211"/>
      <c r="P756" s="211"/>
      <c r="Q756" s="211"/>
      <c r="R756" s="23"/>
      <c r="T756" s="127"/>
      <c r="U756" s="128" t="s">
        <v>102</v>
      </c>
      <c r="V756" s="129">
        <v>0.102</v>
      </c>
      <c r="W756" s="129">
        <f>$V$756*$K$756</f>
        <v>38.436659999999996</v>
      </c>
      <c r="X756" s="129">
        <v>0</v>
      </c>
      <c r="Y756" s="129">
        <f>$X$756*$K$756</f>
        <v>0</v>
      </c>
      <c r="Z756" s="129">
        <v>0</v>
      </c>
      <c r="AA756" s="130">
        <f>$Z$756*$K$756</f>
        <v>0</v>
      </c>
      <c r="AR756" s="6" t="s">
        <v>218</v>
      </c>
      <c r="AT756" s="6" t="s">
        <v>214</v>
      </c>
      <c r="AU756" s="6" t="s">
        <v>191</v>
      </c>
      <c r="AY756" s="6" t="s">
        <v>213</v>
      </c>
      <c r="BE756" s="80">
        <f>IF($U$756="základní",$N$756,0)</f>
        <v>0</v>
      </c>
      <c r="BF756" s="80">
        <f>IF($U$756="snížená",$N$756,0)</f>
        <v>0</v>
      </c>
      <c r="BG756" s="80">
        <f>IF($U$756="zákl. přenesená",$N$756,0)</f>
        <v>0</v>
      </c>
      <c r="BH756" s="80">
        <f>IF($U$756="sníž. přenesená",$N$756,0)</f>
        <v>0</v>
      </c>
      <c r="BI756" s="80">
        <f>IF($U$756="nulová",$N$756,0)</f>
        <v>0</v>
      </c>
      <c r="BJ756" s="6" t="s">
        <v>191</v>
      </c>
      <c r="BK756" s="80">
        <f>ROUND($L$756*$K$756,2)</f>
        <v>0</v>
      </c>
      <c r="BL756" s="6" t="s">
        <v>218</v>
      </c>
    </row>
    <row r="757" spans="2:51" s="6" customFormat="1" ht="15.75" customHeight="1">
      <c r="B757" s="131"/>
      <c r="E757" s="132"/>
      <c r="F757" s="208" t="s">
        <v>666</v>
      </c>
      <c r="G757" s="209"/>
      <c r="H757" s="209"/>
      <c r="I757" s="209"/>
      <c r="K757" s="132"/>
      <c r="N757" s="132"/>
      <c r="R757" s="133"/>
      <c r="T757" s="134"/>
      <c r="AA757" s="135"/>
      <c r="AT757" s="132" t="s">
        <v>220</v>
      </c>
      <c r="AU757" s="132" t="s">
        <v>191</v>
      </c>
      <c r="AV757" s="136" t="s">
        <v>78</v>
      </c>
      <c r="AW757" s="136" t="s">
        <v>165</v>
      </c>
      <c r="AX757" s="136" t="s">
        <v>135</v>
      </c>
      <c r="AY757" s="132" t="s">
        <v>213</v>
      </c>
    </row>
    <row r="758" spans="2:51" s="6" customFormat="1" ht="15.75" customHeight="1">
      <c r="B758" s="137"/>
      <c r="E758" s="138"/>
      <c r="F758" s="203" t="s">
        <v>667</v>
      </c>
      <c r="G758" s="204"/>
      <c r="H758" s="204"/>
      <c r="I758" s="204"/>
      <c r="K758" s="139">
        <v>376.83</v>
      </c>
      <c r="N758" s="138"/>
      <c r="R758" s="140"/>
      <c r="T758" s="141"/>
      <c r="AA758" s="142"/>
      <c r="AT758" s="138" t="s">
        <v>220</v>
      </c>
      <c r="AU758" s="138" t="s">
        <v>191</v>
      </c>
      <c r="AV758" s="143" t="s">
        <v>191</v>
      </c>
      <c r="AW758" s="143" t="s">
        <v>165</v>
      </c>
      <c r="AX758" s="143" t="s">
        <v>135</v>
      </c>
      <c r="AY758" s="138" t="s">
        <v>213</v>
      </c>
    </row>
    <row r="759" spans="2:51" s="6" customFormat="1" ht="15.75" customHeight="1">
      <c r="B759" s="144"/>
      <c r="E759" s="145"/>
      <c r="F759" s="205" t="s">
        <v>222</v>
      </c>
      <c r="G759" s="206"/>
      <c r="H759" s="206"/>
      <c r="I759" s="206"/>
      <c r="K759" s="146">
        <v>376.83</v>
      </c>
      <c r="N759" s="145"/>
      <c r="R759" s="147"/>
      <c r="T759" s="148"/>
      <c r="AA759" s="149"/>
      <c r="AT759" s="145" t="s">
        <v>220</v>
      </c>
      <c r="AU759" s="145" t="s">
        <v>191</v>
      </c>
      <c r="AV759" s="150" t="s">
        <v>218</v>
      </c>
      <c r="AW759" s="150" t="s">
        <v>165</v>
      </c>
      <c r="AX759" s="150" t="s">
        <v>78</v>
      </c>
      <c r="AY759" s="145" t="s">
        <v>213</v>
      </c>
    </row>
    <row r="760" spans="2:64" s="6" customFormat="1" ht="39" customHeight="1">
      <c r="B760" s="22"/>
      <c r="C760" s="123" t="s">
        <v>674</v>
      </c>
      <c r="D760" s="123" t="s">
        <v>214</v>
      </c>
      <c r="E760" s="124" t="s">
        <v>675</v>
      </c>
      <c r="F760" s="210" t="s">
        <v>676</v>
      </c>
      <c r="G760" s="211"/>
      <c r="H760" s="211"/>
      <c r="I760" s="211"/>
      <c r="J760" s="125" t="s">
        <v>282</v>
      </c>
      <c r="K760" s="126">
        <v>230.455</v>
      </c>
      <c r="L760" s="212">
        <v>0</v>
      </c>
      <c r="M760" s="211"/>
      <c r="N760" s="213">
        <f>ROUND($L$760*$K$760,2)</f>
        <v>0</v>
      </c>
      <c r="O760" s="211"/>
      <c r="P760" s="211"/>
      <c r="Q760" s="211"/>
      <c r="R760" s="23"/>
      <c r="T760" s="127"/>
      <c r="U760" s="128" t="s">
        <v>102</v>
      </c>
      <c r="V760" s="129">
        <v>0.105</v>
      </c>
      <c r="W760" s="129">
        <f>$V$760*$K$760</f>
        <v>24.197775</v>
      </c>
      <c r="X760" s="129">
        <v>0.00013</v>
      </c>
      <c r="Y760" s="129">
        <f>$X$760*$K$760</f>
        <v>0.02995915</v>
      </c>
      <c r="Z760" s="129">
        <v>0</v>
      </c>
      <c r="AA760" s="130">
        <f>$Z$760*$K$760</f>
        <v>0</v>
      </c>
      <c r="AR760" s="6" t="s">
        <v>218</v>
      </c>
      <c r="AT760" s="6" t="s">
        <v>214</v>
      </c>
      <c r="AU760" s="6" t="s">
        <v>191</v>
      </c>
      <c r="AY760" s="6" t="s">
        <v>213</v>
      </c>
      <c r="BE760" s="80">
        <f>IF($U$760="základní",$N$760,0)</f>
        <v>0</v>
      </c>
      <c r="BF760" s="80">
        <f>IF($U$760="snížená",$N$760,0)</f>
        <v>0</v>
      </c>
      <c r="BG760" s="80">
        <f>IF($U$760="zákl. přenesená",$N$760,0)</f>
        <v>0</v>
      </c>
      <c r="BH760" s="80">
        <f>IF($U$760="sníž. přenesená",$N$760,0)</f>
        <v>0</v>
      </c>
      <c r="BI760" s="80">
        <f>IF($U$760="nulová",$N$760,0)</f>
        <v>0</v>
      </c>
      <c r="BJ760" s="6" t="s">
        <v>191</v>
      </c>
      <c r="BK760" s="80">
        <f>ROUND($L$760*$K$760,2)</f>
        <v>0</v>
      </c>
      <c r="BL760" s="6" t="s">
        <v>218</v>
      </c>
    </row>
    <row r="761" spans="2:51" s="6" customFormat="1" ht="15.75" customHeight="1">
      <c r="B761" s="131"/>
      <c r="E761" s="132"/>
      <c r="F761" s="208" t="s">
        <v>473</v>
      </c>
      <c r="G761" s="209"/>
      <c r="H761" s="209"/>
      <c r="I761" s="209"/>
      <c r="K761" s="132"/>
      <c r="N761" s="132"/>
      <c r="R761" s="133"/>
      <c r="T761" s="134"/>
      <c r="AA761" s="135"/>
      <c r="AT761" s="132" t="s">
        <v>220</v>
      </c>
      <c r="AU761" s="132" t="s">
        <v>191</v>
      </c>
      <c r="AV761" s="136" t="s">
        <v>78</v>
      </c>
      <c r="AW761" s="136" t="s">
        <v>165</v>
      </c>
      <c r="AX761" s="136" t="s">
        <v>135</v>
      </c>
      <c r="AY761" s="132" t="s">
        <v>213</v>
      </c>
    </row>
    <row r="762" spans="2:51" s="6" customFormat="1" ht="15.75" customHeight="1">
      <c r="B762" s="137"/>
      <c r="E762" s="138"/>
      <c r="F762" s="203" t="s">
        <v>474</v>
      </c>
      <c r="G762" s="204"/>
      <c r="H762" s="204"/>
      <c r="I762" s="204"/>
      <c r="K762" s="139">
        <v>89.9</v>
      </c>
      <c r="N762" s="138"/>
      <c r="R762" s="140"/>
      <c r="T762" s="141"/>
      <c r="AA762" s="142"/>
      <c r="AT762" s="138" t="s">
        <v>220</v>
      </c>
      <c r="AU762" s="138" t="s">
        <v>191</v>
      </c>
      <c r="AV762" s="143" t="s">
        <v>191</v>
      </c>
      <c r="AW762" s="143" t="s">
        <v>165</v>
      </c>
      <c r="AX762" s="143" t="s">
        <v>135</v>
      </c>
      <c r="AY762" s="138" t="s">
        <v>213</v>
      </c>
    </row>
    <row r="763" spans="2:51" s="6" customFormat="1" ht="15.75" customHeight="1">
      <c r="B763" s="131"/>
      <c r="E763" s="132"/>
      <c r="F763" s="208" t="s">
        <v>491</v>
      </c>
      <c r="G763" s="209"/>
      <c r="H763" s="209"/>
      <c r="I763" s="209"/>
      <c r="K763" s="132"/>
      <c r="N763" s="132"/>
      <c r="R763" s="133"/>
      <c r="T763" s="134"/>
      <c r="AA763" s="135"/>
      <c r="AT763" s="132" t="s">
        <v>220</v>
      </c>
      <c r="AU763" s="132" t="s">
        <v>191</v>
      </c>
      <c r="AV763" s="136" t="s">
        <v>78</v>
      </c>
      <c r="AW763" s="136" t="s">
        <v>165</v>
      </c>
      <c r="AX763" s="136" t="s">
        <v>135</v>
      </c>
      <c r="AY763" s="132" t="s">
        <v>213</v>
      </c>
    </row>
    <row r="764" spans="2:51" s="6" customFormat="1" ht="27" customHeight="1">
      <c r="B764" s="137"/>
      <c r="E764" s="138"/>
      <c r="F764" s="203" t="s">
        <v>677</v>
      </c>
      <c r="G764" s="204"/>
      <c r="H764" s="204"/>
      <c r="I764" s="204"/>
      <c r="K764" s="139">
        <v>75.25</v>
      </c>
      <c r="N764" s="138"/>
      <c r="R764" s="140"/>
      <c r="T764" s="141"/>
      <c r="AA764" s="142"/>
      <c r="AT764" s="138" t="s">
        <v>220</v>
      </c>
      <c r="AU764" s="138" t="s">
        <v>191</v>
      </c>
      <c r="AV764" s="143" t="s">
        <v>191</v>
      </c>
      <c r="AW764" s="143" t="s">
        <v>165</v>
      </c>
      <c r="AX764" s="143" t="s">
        <v>135</v>
      </c>
      <c r="AY764" s="138" t="s">
        <v>213</v>
      </c>
    </row>
    <row r="765" spans="2:51" s="6" customFormat="1" ht="15.75" customHeight="1">
      <c r="B765" s="131"/>
      <c r="E765" s="132"/>
      <c r="F765" s="208" t="s">
        <v>504</v>
      </c>
      <c r="G765" s="209"/>
      <c r="H765" s="209"/>
      <c r="I765" s="209"/>
      <c r="K765" s="132"/>
      <c r="N765" s="132"/>
      <c r="R765" s="133"/>
      <c r="T765" s="134"/>
      <c r="AA765" s="135"/>
      <c r="AT765" s="132" t="s">
        <v>220</v>
      </c>
      <c r="AU765" s="132" t="s">
        <v>191</v>
      </c>
      <c r="AV765" s="136" t="s">
        <v>78</v>
      </c>
      <c r="AW765" s="136" t="s">
        <v>165</v>
      </c>
      <c r="AX765" s="136" t="s">
        <v>135</v>
      </c>
      <c r="AY765" s="132" t="s">
        <v>213</v>
      </c>
    </row>
    <row r="766" spans="2:51" s="6" customFormat="1" ht="15.75" customHeight="1">
      <c r="B766" s="137"/>
      <c r="E766" s="138"/>
      <c r="F766" s="203" t="s">
        <v>678</v>
      </c>
      <c r="G766" s="204"/>
      <c r="H766" s="204"/>
      <c r="I766" s="204"/>
      <c r="K766" s="139">
        <v>59.53</v>
      </c>
      <c r="N766" s="138"/>
      <c r="R766" s="140"/>
      <c r="T766" s="141"/>
      <c r="AA766" s="142"/>
      <c r="AT766" s="138" t="s">
        <v>220</v>
      </c>
      <c r="AU766" s="138" t="s">
        <v>191</v>
      </c>
      <c r="AV766" s="143" t="s">
        <v>191</v>
      </c>
      <c r="AW766" s="143" t="s">
        <v>165</v>
      </c>
      <c r="AX766" s="143" t="s">
        <v>135</v>
      </c>
      <c r="AY766" s="138" t="s">
        <v>213</v>
      </c>
    </row>
    <row r="767" spans="2:51" s="6" customFormat="1" ht="15.75" customHeight="1">
      <c r="B767" s="131"/>
      <c r="E767" s="132"/>
      <c r="F767" s="208" t="s">
        <v>679</v>
      </c>
      <c r="G767" s="209"/>
      <c r="H767" s="209"/>
      <c r="I767" s="209"/>
      <c r="K767" s="132"/>
      <c r="N767" s="132"/>
      <c r="R767" s="133"/>
      <c r="T767" s="134"/>
      <c r="AA767" s="135"/>
      <c r="AT767" s="132" t="s">
        <v>220</v>
      </c>
      <c r="AU767" s="132" t="s">
        <v>191</v>
      </c>
      <c r="AV767" s="136" t="s">
        <v>78</v>
      </c>
      <c r="AW767" s="136" t="s">
        <v>165</v>
      </c>
      <c r="AX767" s="136" t="s">
        <v>135</v>
      </c>
      <c r="AY767" s="132" t="s">
        <v>213</v>
      </c>
    </row>
    <row r="768" spans="2:51" s="6" customFormat="1" ht="15.75" customHeight="1">
      <c r="B768" s="137"/>
      <c r="E768" s="138"/>
      <c r="F768" s="203" t="s">
        <v>680</v>
      </c>
      <c r="G768" s="204"/>
      <c r="H768" s="204"/>
      <c r="I768" s="204"/>
      <c r="K768" s="139">
        <v>5.775</v>
      </c>
      <c r="N768" s="138"/>
      <c r="R768" s="140"/>
      <c r="T768" s="141"/>
      <c r="AA768" s="142"/>
      <c r="AT768" s="138" t="s">
        <v>220</v>
      </c>
      <c r="AU768" s="138" t="s">
        <v>191</v>
      </c>
      <c r="AV768" s="143" t="s">
        <v>191</v>
      </c>
      <c r="AW768" s="143" t="s">
        <v>165</v>
      </c>
      <c r="AX768" s="143" t="s">
        <v>135</v>
      </c>
      <c r="AY768" s="138" t="s">
        <v>213</v>
      </c>
    </row>
    <row r="769" spans="2:51" s="6" customFormat="1" ht="15.75" customHeight="1">
      <c r="B769" s="144"/>
      <c r="E769" s="145"/>
      <c r="F769" s="205" t="s">
        <v>222</v>
      </c>
      <c r="G769" s="206"/>
      <c r="H769" s="206"/>
      <c r="I769" s="206"/>
      <c r="K769" s="146">
        <v>230.455</v>
      </c>
      <c r="N769" s="145"/>
      <c r="R769" s="147"/>
      <c r="T769" s="148"/>
      <c r="AA769" s="149"/>
      <c r="AT769" s="145" t="s">
        <v>220</v>
      </c>
      <c r="AU769" s="145" t="s">
        <v>191</v>
      </c>
      <c r="AV769" s="150" t="s">
        <v>218</v>
      </c>
      <c r="AW769" s="150" t="s">
        <v>165</v>
      </c>
      <c r="AX769" s="150" t="s">
        <v>78</v>
      </c>
      <c r="AY769" s="145" t="s">
        <v>213</v>
      </c>
    </row>
    <row r="770" spans="2:64" s="6" customFormat="1" ht="39" customHeight="1">
      <c r="B770" s="22"/>
      <c r="C770" s="123" t="s">
        <v>681</v>
      </c>
      <c r="D770" s="123" t="s">
        <v>214</v>
      </c>
      <c r="E770" s="124" t="s">
        <v>682</v>
      </c>
      <c r="F770" s="210" t="s">
        <v>683</v>
      </c>
      <c r="G770" s="211"/>
      <c r="H770" s="211"/>
      <c r="I770" s="211"/>
      <c r="J770" s="125" t="s">
        <v>282</v>
      </c>
      <c r="K770" s="126">
        <v>16.78</v>
      </c>
      <c r="L770" s="212">
        <v>0</v>
      </c>
      <c r="M770" s="211"/>
      <c r="N770" s="213">
        <f>ROUND($L$770*$K$770,2)</f>
        <v>0</v>
      </c>
      <c r="O770" s="211"/>
      <c r="P770" s="211"/>
      <c r="Q770" s="211"/>
      <c r="R770" s="23"/>
      <c r="T770" s="127"/>
      <c r="U770" s="128" t="s">
        <v>102</v>
      </c>
      <c r="V770" s="129">
        <v>0.126</v>
      </c>
      <c r="W770" s="129">
        <f>$V$770*$K$770</f>
        <v>2.11428</v>
      </c>
      <c r="X770" s="129">
        <v>0.00021</v>
      </c>
      <c r="Y770" s="129">
        <f>$X$770*$K$770</f>
        <v>0.0035238000000000005</v>
      </c>
      <c r="Z770" s="129">
        <v>0</v>
      </c>
      <c r="AA770" s="130">
        <f>$Z$770*$K$770</f>
        <v>0</v>
      </c>
      <c r="AR770" s="6" t="s">
        <v>218</v>
      </c>
      <c r="AT770" s="6" t="s">
        <v>214</v>
      </c>
      <c r="AU770" s="6" t="s">
        <v>191</v>
      </c>
      <c r="AY770" s="6" t="s">
        <v>213</v>
      </c>
      <c r="BE770" s="80">
        <f>IF($U$770="základní",$N$770,0)</f>
        <v>0</v>
      </c>
      <c r="BF770" s="80">
        <f>IF($U$770="snížená",$N$770,0)</f>
        <v>0</v>
      </c>
      <c r="BG770" s="80">
        <f>IF($U$770="zákl. přenesená",$N$770,0)</f>
        <v>0</v>
      </c>
      <c r="BH770" s="80">
        <f>IF($U$770="sníž. přenesená",$N$770,0)</f>
        <v>0</v>
      </c>
      <c r="BI770" s="80">
        <f>IF($U$770="nulová",$N$770,0)</f>
        <v>0</v>
      </c>
      <c r="BJ770" s="6" t="s">
        <v>191</v>
      </c>
      <c r="BK770" s="80">
        <f>ROUND($L$770*$K$770,2)</f>
        <v>0</v>
      </c>
      <c r="BL770" s="6" t="s">
        <v>218</v>
      </c>
    </row>
    <row r="771" spans="2:51" s="6" customFormat="1" ht="15.75" customHeight="1">
      <c r="B771" s="131"/>
      <c r="E771" s="132"/>
      <c r="F771" s="208" t="s">
        <v>684</v>
      </c>
      <c r="G771" s="209"/>
      <c r="H771" s="209"/>
      <c r="I771" s="209"/>
      <c r="K771" s="132"/>
      <c r="N771" s="132"/>
      <c r="R771" s="133"/>
      <c r="T771" s="134"/>
      <c r="AA771" s="135"/>
      <c r="AT771" s="132" t="s">
        <v>220</v>
      </c>
      <c r="AU771" s="132" t="s">
        <v>191</v>
      </c>
      <c r="AV771" s="136" t="s">
        <v>78</v>
      </c>
      <c r="AW771" s="136" t="s">
        <v>165</v>
      </c>
      <c r="AX771" s="136" t="s">
        <v>135</v>
      </c>
      <c r="AY771" s="132" t="s">
        <v>213</v>
      </c>
    </row>
    <row r="772" spans="2:51" s="6" customFormat="1" ht="15.75" customHeight="1">
      <c r="B772" s="137"/>
      <c r="E772" s="138"/>
      <c r="F772" s="203" t="s">
        <v>685</v>
      </c>
      <c r="G772" s="204"/>
      <c r="H772" s="204"/>
      <c r="I772" s="204"/>
      <c r="K772" s="139">
        <v>8.39</v>
      </c>
      <c r="N772" s="138"/>
      <c r="R772" s="140"/>
      <c r="T772" s="141"/>
      <c r="AA772" s="142"/>
      <c r="AT772" s="138" t="s">
        <v>220</v>
      </c>
      <c r="AU772" s="138" t="s">
        <v>191</v>
      </c>
      <c r="AV772" s="143" t="s">
        <v>191</v>
      </c>
      <c r="AW772" s="143" t="s">
        <v>165</v>
      </c>
      <c r="AX772" s="143" t="s">
        <v>135</v>
      </c>
      <c r="AY772" s="138" t="s">
        <v>213</v>
      </c>
    </row>
    <row r="773" spans="2:51" s="6" customFormat="1" ht="15.75" customHeight="1">
      <c r="B773" s="131"/>
      <c r="E773" s="132"/>
      <c r="F773" s="208" t="s">
        <v>271</v>
      </c>
      <c r="G773" s="209"/>
      <c r="H773" s="209"/>
      <c r="I773" s="209"/>
      <c r="K773" s="132"/>
      <c r="N773" s="132"/>
      <c r="R773" s="133"/>
      <c r="T773" s="134"/>
      <c r="AA773" s="135"/>
      <c r="AT773" s="132" t="s">
        <v>220</v>
      </c>
      <c r="AU773" s="132" t="s">
        <v>191</v>
      </c>
      <c r="AV773" s="136" t="s">
        <v>78</v>
      </c>
      <c r="AW773" s="136" t="s">
        <v>165</v>
      </c>
      <c r="AX773" s="136" t="s">
        <v>135</v>
      </c>
      <c r="AY773" s="132" t="s">
        <v>213</v>
      </c>
    </row>
    <row r="774" spans="2:51" s="6" customFormat="1" ht="15.75" customHeight="1">
      <c r="B774" s="137"/>
      <c r="E774" s="138"/>
      <c r="F774" s="203" t="s">
        <v>685</v>
      </c>
      <c r="G774" s="204"/>
      <c r="H774" s="204"/>
      <c r="I774" s="204"/>
      <c r="K774" s="139">
        <v>8.39</v>
      </c>
      <c r="N774" s="138"/>
      <c r="R774" s="140"/>
      <c r="T774" s="141"/>
      <c r="AA774" s="142"/>
      <c r="AT774" s="138" t="s">
        <v>220</v>
      </c>
      <c r="AU774" s="138" t="s">
        <v>191</v>
      </c>
      <c r="AV774" s="143" t="s">
        <v>191</v>
      </c>
      <c r="AW774" s="143" t="s">
        <v>165</v>
      </c>
      <c r="AX774" s="143" t="s">
        <v>135</v>
      </c>
      <c r="AY774" s="138" t="s">
        <v>213</v>
      </c>
    </row>
    <row r="775" spans="2:51" s="6" customFormat="1" ht="15.75" customHeight="1">
      <c r="B775" s="144"/>
      <c r="E775" s="145"/>
      <c r="F775" s="205" t="s">
        <v>222</v>
      </c>
      <c r="G775" s="206"/>
      <c r="H775" s="206"/>
      <c r="I775" s="206"/>
      <c r="K775" s="146">
        <v>16.78</v>
      </c>
      <c r="N775" s="145"/>
      <c r="R775" s="147"/>
      <c r="T775" s="148"/>
      <c r="AA775" s="149"/>
      <c r="AT775" s="145" t="s">
        <v>220</v>
      </c>
      <c r="AU775" s="145" t="s">
        <v>191</v>
      </c>
      <c r="AV775" s="150" t="s">
        <v>218</v>
      </c>
      <c r="AW775" s="150" t="s">
        <v>165</v>
      </c>
      <c r="AX775" s="150" t="s">
        <v>78</v>
      </c>
      <c r="AY775" s="145" t="s">
        <v>213</v>
      </c>
    </row>
    <row r="776" spans="2:64" s="6" customFormat="1" ht="27" customHeight="1">
      <c r="B776" s="22"/>
      <c r="C776" s="123" t="s">
        <v>686</v>
      </c>
      <c r="D776" s="123" t="s">
        <v>214</v>
      </c>
      <c r="E776" s="124" t="s">
        <v>687</v>
      </c>
      <c r="F776" s="210" t="s">
        <v>688</v>
      </c>
      <c r="G776" s="211"/>
      <c r="H776" s="211"/>
      <c r="I776" s="211"/>
      <c r="J776" s="125" t="s">
        <v>282</v>
      </c>
      <c r="K776" s="126">
        <v>238.896</v>
      </c>
      <c r="L776" s="212">
        <v>0</v>
      </c>
      <c r="M776" s="211"/>
      <c r="N776" s="213">
        <f>ROUND($L$776*$K$776,2)</f>
        <v>0</v>
      </c>
      <c r="O776" s="211"/>
      <c r="P776" s="211"/>
      <c r="Q776" s="211"/>
      <c r="R776" s="23"/>
      <c r="T776" s="127"/>
      <c r="U776" s="128" t="s">
        <v>102</v>
      </c>
      <c r="V776" s="129">
        <v>0.308</v>
      </c>
      <c r="W776" s="129">
        <f>$V$776*$K$776</f>
        <v>73.579968</v>
      </c>
      <c r="X776" s="129">
        <v>3.95E-05</v>
      </c>
      <c r="Y776" s="129">
        <f>$X$776*$K$776</f>
        <v>0.009436391999999998</v>
      </c>
      <c r="Z776" s="129">
        <v>0</v>
      </c>
      <c r="AA776" s="130">
        <f>$Z$776*$K$776</f>
        <v>0</v>
      </c>
      <c r="AR776" s="6" t="s">
        <v>218</v>
      </c>
      <c r="AT776" s="6" t="s">
        <v>214</v>
      </c>
      <c r="AU776" s="6" t="s">
        <v>191</v>
      </c>
      <c r="AY776" s="6" t="s">
        <v>213</v>
      </c>
      <c r="BE776" s="80">
        <f>IF($U$776="základní",$N$776,0)</f>
        <v>0</v>
      </c>
      <c r="BF776" s="80">
        <f>IF($U$776="snížená",$N$776,0)</f>
        <v>0</v>
      </c>
      <c r="BG776" s="80">
        <f>IF($U$776="zákl. přenesená",$N$776,0)</f>
        <v>0</v>
      </c>
      <c r="BH776" s="80">
        <f>IF($U$776="sníž. přenesená",$N$776,0)</f>
        <v>0</v>
      </c>
      <c r="BI776" s="80">
        <f>IF($U$776="nulová",$N$776,0)</f>
        <v>0</v>
      </c>
      <c r="BJ776" s="6" t="s">
        <v>191</v>
      </c>
      <c r="BK776" s="80">
        <f>ROUND($L$776*$K$776,2)</f>
        <v>0</v>
      </c>
      <c r="BL776" s="6" t="s">
        <v>218</v>
      </c>
    </row>
    <row r="777" spans="2:51" s="6" customFormat="1" ht="15.75" customHeight="1">
      <c r="B777" s="131"/>
      <c r="E777" s="132"/>
      <c r="F777" s="208" t="s">
        <v>292</v>
      </c>
      <c r="G777" s="209"/>
      <c r="H777" s="209"/>
      <c r="I777" s="209"/>
      <c r="K777" s="132"/>
      <c r="N777" s="132"/>
      <c r="R777" s="133"/>
      <c r="T777" s="134"/>
      <c r="AA777" s="135"/>
      <c r="AT777" s="132" t="s">
        <v>220</v>
      </c>
      <c r="AU777" s="132" t="s">
        <v>191</v>
      </c>
      <c r="AV777" s="136" t="s">
        <v>78</v>
      </c>
      <c r="AW777" s="136" t="s">
        <v>165</v>
      </c>
      <c r="AX777" s="136" t="s">
        <v>135</v>
      </c>
      <c r="AY777" s="132" t="s">
        <v>213</v>
      </c>
    </row>
    <row r="778" spans="2:51" s="6" customFormat="1" ht="15.75" customHeight="1">
      <c r="B778" s="137"/>
      <c r="E778" s="138"/>
      <c r="F778" s="203" t="s">
        <v>689</v>
      </c>
      <c r="G778" s="204"/>
      <c r="H778" s="204"/>
      <c r="I778" s="204"/>
      <c r="K778" s="139">
        <v>119.448</v>
      </c>
      <c r="N778" s="138"/>
      <c r="R778" s="140"/>
      <c r="T778" s="141"/>
      <c r="AA778" s="142"/>
      <c r="AT778" s="138" t="s">
        <v>220</v>
      </c>
      <c r="AU778" s="138" t="s">
        <v>191</v>
      </c>
      <c r="AV778" s="143" t="s">
        <v>191</v>
      </c>
      <c r="AW778" s="143" t="s">
        <v>165</v>
      </c>
      <c r="AX778" s="143" t="s">
        <v>135</v>
      </c>
      <c r="AY778" s="138" t="s">
        <v>213</v>
      </c>
    </row>
    <row r="779" spans="2:51" s="6" customFormat="1" ht="15.75" customHeight="1">
      <c r="B779" s="131"/>
      <c r="E779" s="132"/>
      <c r="F779" s="208" t="s">
        <v>293</v>
      </c>
      <c r="G779" s="209"/>
      <c r="H779" s="209"/>
      <c r="I779" s="209"/>
      <c r="K779" s="132"/>
      <c r="N779" s="132"/>
      <c r="R779" s="133"/>
      <c r="T779" s="134"/>
      <c r="AA779" s="135"/>
      <c r="AT779" s="132" t="s">
        <v>220</v>
      </c>
      <c r="AU779" s="132" t="s">
        <v>191</v>
      </c>
      <c r="AV779" s="136" t="s">
        <v>78</v>
      </c>
      <c r="AW779" s="136" t="s">
        <v>165</v>
      </c>
      <c r="AX779" s="136" t="s">
        <v>135</v>
      </c>
      <c r="AY779" s="132" t="s">
        <v>213</v>
      </c>
    </row>
    <row r="780" spans="2:51" s="6" customFormat="1" ht="15.75" customHeight="1">
      <c r="B780" s="137"/>
      <c r="E780" s="138"/>
      <c r="F780" s="203" t="s">
        <v>689</v>
      </c>
      <c r="G780" s="204"/>
      <c r="H780" s="204"/>
      <c r="I780" s="204"/>
      <c r="K780" s="139">
        <v>119.448</v>
      </c>
      <c r="N780" s="138"/>
      <c r="R780" s="140"/>
      <c r="T780" s="141"/>
      <c r="AA780" s="142"/>
      <c r="AT780" s="138" t="s">
        <v>220</v>
      </c>
      <c r="AU780" s="138" t="s">
        <v>191</v>
      </c>
      <c r="AV780" s="143" t="s">
        <v>191</v>
      </c>
      <c r="AW780" s="143" t="s">
        <v>165</v>
      </c>
      <c r="AX780" s="143" t="s">
        <v>135</v>
      </c>
      <c r="AY780" s="138" t="s">
        <v>213</v>
      </c>
    </row>
    <row r="781" spans="2:51" s="6" customFormat="1" ht="15.75" customHeight="1">
      <c r="B781" s="144"/>
      <c r="E781" s="145"/>
      <c r="F781" s="205" t="s">
        <v>222</v>
      </c>
      <c r="G781" s="206"/>
      <c r="H781" s="206"/>
      <c r="I781" s="206"/>
      <c r="K781" s="146">
        <v>238.896</v>
      </c>
      <c r="N781" s="145"/>
      <c r="R781" s="147"/>
      <c r="T781" s="148"/>
      <c r="AA781" s="149"/>
      <c r="AT781" s="145" t="s">
        <v>220</v>
      </c>
      <c r="AU781" s="145" t="s">
        <v>191</v>
      </c>
      <c r="AV781" s="150" t="s">
        <v>218</v>
      </c>
      <c r="AW781" s="150" t="s">
        <v>165</v>
      </c>
      <c r="AX781" s="150" t="s">
        <v>78</v>
      </c>
      <c r="AY781" s="145" t="s">
        <v>213</v>
      </c>
    </row>
    <row r="782" spans="2:64" s="6" customFormat="1" ht="27" customHeight="1">
      <c r="B782" s="22"/>
      <c r="C782" s="123" t="s">
        <v>690</v>
      </c>
      <c r="D782" s="123" t="s">
        <v>214</v>
      </c>
      <c r="E782" s="124" t="s">
        <v>691</v>
      </c>
      <c r="F782" s="210" t="s">
        <v>692</v>
      </c>
      <c r="G782" s="211"/>
      <c r="H782" s="211"/>
      <c r="I782" s="211"/>
      <c r="J782" s="125" t="s">
        <v>282</v>
      </c>
      <c r="K782" s="126">
        <v>62.25</v>
      </c>
      <c r="L782" s="212">
        <v>0</v>
      </c>
      <c r="M782" s="211"/>
      <c r="N782" s="213">
        <f>ROUND($L$782*$K$782,2)</f>
        <v>0</v>
      </c>
      <c r="O782" s="211"/>
      <c r="P782" s="211"/>
      <c r="Q782" s="211"/>
      <c r="R782" s="23"/>
      <c r="T782" s="127"/>
      <c r="U782" s="128" t="s">
        <v>102</v>
      </c>
      <c r="V782" s="129">
        <v>0.284</v>
      </c>
      <c r="W782" s="129">
        <f>$V$782*$K$782</f>
        <v>17.679</v>
      </c>
      <c r="X782" s="129">
        <v>0</v>
      </c>
      <c r="Y782" s="129">
        <f>$X$782*$K$782</f>
        <v>0</v>
      </c>
      <c r="Z782" s="129">
        <v>0.261</v>
      </c>
      <c r="AA782" s="130">
        <f>$Z$782*$K$782</f>
        <v>16.24725</v>
      </c>
      <c r="AR782" s="6" t="s">
        <v>218</v>
      </c>
      <c r="AT782" s="6" t="s">
        <v>214</v>
      </c>
      <c r="AU782" s="6" t="s">
        <v>191</v>
      </c>
      <c r="AY782" s="6" t="s">
        <v>213</v>
      </c>
      <c r="BE782" s="80">
        <f>IF($U$782="základní",$N$782,0)</f>
        <v>0</v>
      </c>
      <c r="BF782" s="80">
        <f>IF($U$782="snížená",$N$782,0)</f>
        <v>0</v>
      </c>
      <c r="BG782" s="80">
        <f>IF($U$782="zákl. přenesená",$N$782,0)</f>
        <v>0</v>
      </c>
      <c r="BH782" s="80">
        <f>IF($U$782="sníž. přenesená",$N$782,0)</f>
        <v>0</v>
      </c>
      <c r="BI782" s="80">
        <f>IF($U$782="nulová",$N$782,0)</f>
        <v>0</v>
      </c>
      <c r="BJ782" s="6" t="s">
        <v>191</v>
      </c>
      <c r="BK782" s="80">
        <f>ROUND($L$782*$K$782,2)</f>
        <v>0</v>
      </c>
      <c r="BL782" s="6" t="s">
        <v>218</v>
      </c>
    </row>
    <row r="783" spans="2:51" s="6" customFormat="1" ht="15.75" customHeight="1">
      <c r="B783" s="131"/>
      <c r="E783" s="132"/>
      <c r="F783" s="208" t="s">
        <v>693</v>
      </c>
      <c r="G783" s="209"/>
      <c r="H783" s="209"/>
      <c r="I783" s="209"/>
      <c r="K783" s="132"/>
      <c r="N783" s="132"/>
      <c r="R783" s="133"/>
      <c r="T783" s="134"/>
      <c r="AA783" s="135"/>
      <c r="AT783" s="132" t="s">
        <v>220</v>
      </c>
      <c r="AU783" s="132" t="s">
        <v>191</v>
      </c>
      <c r="AV783" s="136" t="s">
        <v>78</v>
      </c>
      <c r="AW783" s="136" t="s">
        <v>165</v>
      </c>
      <c r="AX783" s="136" t="s">
        <v>135</v>
      </c>
      <c r="AY783" s="132" t="s">
        <v>213</v>
      </c>
    </row>
    <row r="784" spans="2:51" s="6" customFormat="1" ht="15.75" customHeight="1">
      <c r="B784" s="137"/>
      <c r="E784" s="138"/>
      <c r="F784" s="203" t="s">
        <v>694</v>
      </c>
      <c r="G784" s="204"/>
      <c r="H784" s="204"/>
      <c r="I784" s="204"/>
      <c r="K784" s="139">
        <v>25.2</v>
      </c>
      <c r="N784" s="138"/>
      <c r="R784" s="140"/>
      <c r="T784" s="141"/>
      <c r="AA784" s="142"/>
      <c r="AT784" s="138" t="s">
        <v>220</v>
      </c>
      <c r="AU784" s="138" t="s">
        <v>191</v>
      </c>
      <c r="AV784" s="143" t="s">
        <v>191</v>
      </c>
      <c r="AW784" s="143" t="s">
        <v>165</v>
      </c>
      <c r="AX784" s="143" t="s">
        <v>135</v>
      </c>
      <c r="AY784" s="138" t="s">
        <v>213</v>
      </c>
    </row>
    <row r="785" spans="2:51" s="6" customFormat="1" ht="15.75" customHeight="1">
      <c r="B785" s="131"/>
      <c r="E785" s="132"/>
      <c r="F785" s="208" t="s">
        <v>695</v>
      </c>
      <c r="G785" s="209"/>
      <c r="H785" s="209"/>
      <c r="I785" s="209"/>
      <c r="K785" s="132"/>
      <c r="N785" s="132"/>
      <c r="R785" s="133"/>
      <c r="T785" s="134"/>
      <c r="AA785" s="135"/>
      <c r="AT785" s="132" t="s">
        <v>220</v>
      </c>
      <c r="AU785" s="132" t="s">
        <v>191</v>
      </c>
      <c r="AV785" s="136" t="s">
        <v>78</v>
      </c>
      <c r="AW785" s="136" t="s">
        <v>165</v>
      </c>
      <c r="AX785" s="136" t="s">
        <v>135</v>
      </c>
      <c r="AY785" s="132" t="s">
        <v>213</v>
      </c>
    </row>
    <row r="786" spans="2:51" s="6" customFormat="1" ht="15.75" customHeight="1">
      <c r="B786" s="137"/>
      <c r="E786" s="138"/>
      <c r="F786" s="203" t="s">
        <v>696</v>
      </c>
      <c r="G786" s="204"/>
      <c r="H786" s="204"/>
      <c r="I786" s="204"/>
      <c r="K786" s="139">
        <v>9.75</v>
      </c>
      <c r="N786" s="138"/>
      <c r="R786" s="140"/>
      <c r="T786" s="141"/>
      <c r="AA786" s="142"/>
      <c r="AT786" s="138" t="s">
        <v>220</v>
      </c>
      <c r="AU786" s="138" t="s">
        <v>191</v>
      </c>
      <c r="AV786" s="143" t="s">
        <v>191</v>
      </c>
      <c r="AW786" s="143" t="s">
        <v>165</v>
      </c>
      <c r="AX786" s="143" t="s">
        <v>135</v>
      </c>
      <c r="AY786" s="138" t="s">
        <v>213</v>
      </c>
    </row>
    <row r="787" spans="2:51" s="6" customFormat="1" ht="15.75" customHeight="1">
      <c r="B787" s="131"/>
      <c r="E787" s="132"/>
      <c r="F787" s="208" t="s">
        <v>697</v>
      </c>
      <c r="G787" s="209"/>
      <c r="H787" s="209"/>
      <c r="I787" s="209"/>
      <c r="K787" s="132"/>
      <c r="N787" s="132"/>
      <c r="R787" s="133"/>
      <c r="T787" s="134"/>
      <c r="AA787" s="135"/>
      <c r="AT787" s="132" t="s">
        <v>220</v>
      </c>
      <c r="AU787" s="132" t="s">
        <v>191</v>
      </c>
      <c r="AV787" s="136" t="s">
        <v>78</v>
      </c>
      <c r="AW787" s="136" t="s">
        <v>165</v>
      </c>
      <c r="AX787" s="136" t="s">
        <v>135</v>
      </c>
      <c r="AY787" s="132" t="s">
        <v>213</v>
      </c>
    </row>
    <row r="788" spans="2:51" s="6" customFormat="1" ht="15.75" customHeight="1">
      <c r="B788" s="137"/>
      <c r="E788" s="138"/>
      <c r="F788" s="203" t="s">
        <v>698</v>
      </c>
      <c r="G788" s="204"/>
      <c r="H788" s="204"/>
      <c r="I788" s="204"/>
      <c r="K788" s="139">
        <v>27.3</v>
      </c>
      <c r="N788" s="138"/>
      <c r="R788" s="140"/>
      <c r="T788" s="141"/>
      <c r="AA788" s="142"/>
      <c r="AT788" s="138" t="s">
        <v>220</v>
      </c>
      <c r="AU788" s="138" t="s">
        <v>191</v>
      </c>
      <c r="AV788" s="143" t="s">
        <v>191</v>
      </c>
      <c r="AW788" s="143" t="s">
        <v>165</v>
      </c>
      <c r="AX788" s="143" t="s">
        <v>135</v>
      </c>
      <c r="AY788" s="138" t="s">
        <v>213</v>
      </c>
    </row>
    <row r="789" spans="2:51" s="6" customFormat="1" ht="15.75" customHeight="1">
      <c r="B789" s="144"/>
      <c r="E789" s="145"/>
      <c r="F789" s="205" t="s">
        <v>222</v>
      </c>
      <c r="G789" s="206"/>
      <c r="H789" s="206"/>
      <c r="I789" s="206"/>
      <c r="K789" s="146">
        <v>62.25</v>
      </c>
      <c r="N789" s="145"/>
      <c r="R789" s="147"/>
      <c r="T789" s="148"/>
      <c r="AA789" s="149"/>
      <c r="AT789" s="145" t="s">
        <v>220</v>
      </c>
      <c r="AU789" s="145" t="s">
        <v>191</v>
      </c>
      <c r="AV789" s="150" t="s">
        <v>218</v>
      </c>
      <c r="AW789" s="150" t="s">
        <v>165</v>
      </c>
      <c r="AX789" s="150" t="s">
        <v>78</v>
      </c>
      <c r="AY789" s="145" t="s">
        <v>213</v>
      </c>
    </row>
    <row r="790" spans="2:64" s="6" customFormat="1" ht="27" customHeight="1">
      <c r="B790" s="22"/>
      <c r="C790" s="123" t="s">
        <v>699</v>
      </c>
      <c r="D790" s="123" t="s">
        <v>214</v>
      </c>
      <c r="E790" s="124" t="s">
        <v>700</v>
      </c>
      <c r="F790" s="210" t="s">
        <v>701</v>
      </c>
      <c r="G790" s="211"/>
      <c r="H790" s="211"/>
      <c r="I790" s="211"/>
      <c r="J790" s="125" t="s">
        <v>217</v>
      </c>
      <c r="K790" s="126">
        <v>15.09</v>
      </c>
      <c r="L790" s="212">
        <v>0</v>
      </c>
      <c r="M790" s="211"/>
      <c r="N790" s="213">
        <f>ROUND($L$790*$K$790,2)</f>
        <v>0</v>
      </c>
      <c r="O790" s="211"/>
      <c r="P790" s="211"/>
      <c r="Q790" s="211"/>
      <c r="R790" s="23"/>
      <c r="T790" s="127"/>
      <c r="U790" s="128" t="s">
        <v>102</v>
      </c>
      <c r="V790" s="129">
        <v>1.52</v>
      </c>
      <c r="W790" s="129">
        <f>$V$790*$K$790</f>
        <v>22.9368</v>
      </c>
      <c r="X790" s="129">
        <v>0</v>
      </c>
      <c r="Y790" s="129">
        <f>$X$790*$K$790</f>
        <v>0</v>
      </c>
      <c r="Z790" s="129">
        <v>1.8</v>
      </c>
      <c r="AA790" s="130">
        <f>$Z$790*$K$790</f>
        <v>27.162</v>
      </c>
      <c r="AR790" s="6" t="s">
        <v>218</v>
      </c>
      <c r="AT790" s="6" t="s">
        <v>214</v>
      </c>
      <c r="AU790" s="6" t="s">
        <v>191</v>
      </c>
      <c r="AY790" s="6" t="s">
        <v>213</v>
      </c>
      <c r="BE790" s="80">
        <f>IF($U$790="základní",$N$790,0)</f>
        <v>0</v>
      </c>
      <c r="BF790" s="80">
        <f>IF($U$790="snížená",$N$790,0)</f>
        <v>0</v>
      </c>
      <c r="BG790" s="80">
        <f>IF($U$790="zákl. přenesená",$N$790,0)</f>
        <v>0</v>
      </c>
      <c r="BH790" s="80">
        <f>IF($U$790="sníž. přenesená",$N$790,0)</f>
        <v>0</v>
      </c>
      <c r="BI790" s="80">
        <f>IF($U$790="nulová",$N$790,0)</f>
        <v>0</v>
      </c>
      <c r="BJ790" s="6" t="s">
        <v>191</v>
      </c>
      <c r="BK790" s="80">
        <f>ROUND($L$790*$K$790,2)</f>
        <v>0</v>
      </c>
      <c r="BL790" s="6" t="s">
        <v>218</v>
      </c>
    </row>
    <row r="791" spans="2:51" s="6" customFormat="1" ht="27" customHeight="1">
      <c r="B791" s="131"/>
      <c r="E791" s="132"/>
      <c r="F791" s="208" t="s">
        <v>702</v>
      </c>
      <c r="G791" s="209"/>
      <c r="H791" s="209"/>
      <c r="I791" s="209"/>
      <c r="K791" s="132"/>
      <c r="N791" s="132"/>
      <c r="R791" s="133"/>
      <c r="T791" s="134"/>
      <c r="AA791" s="135"/>
      <c r="AT791" s="132" t="s">
        <v>220</v>
      </c>
      <c r="AU791" s="132" t="s">
        <v>191</v>
      </c>
      <c r="AV791" s="136" t="s">
        <v>78</v>
      </c>
      <c r="AW791" s="136" t="s">
        <v>165</v>
      </c>
      <c r="AX791" s="136" t="s">
        <v>135</v>
      </c>
      <c r="AY791" s="132" t="s">
        <v>213</v>
      </c>
    </row>
    <row r="792" spans="2:51" s="6" customFormat="1" ht="15.75" customHeight="1">
      <c r="B792" s="137"/>
      <c r="E792" s="138"/>
      <c r="F792" s="203" t="s">
        <v>703</v>
      </c>
      <c r="G792" s="204"/>
      <c r="H792" s="204"/>
      <c r="I792" s="204"/>
      <c r="K792" s="139">
        <v>4.204</v>
      </c>
      <c r="N792" s="138"/>
      <c r="R792" s="140"/>
      <c r="T792" s="141"/>
      <c r="AA792" s="142"/>
      <c r="AT792" s="138" t="s">
        <v>220</v>
      </c>
      <c r="AU792" s="138" t="s">
        <v>191</v>
      </c>
      <c r="AV792" s="143" t="s">
        <v>191</v>
      </c>
      <c r="AW792" s="143" t="s">
        <v>165</v>
      </c>
      <c r="AX792" s="143" t="s">
        <v>135</v>
      </c>
      <c r="AY792" s="138" t="s">
        <v>213</v>
      </c>
    </row>
    <row r="793" spans="2:51" s="6" customFormat="1" ht="15.75" customHeight="1">
      <c r="B793" s="137"/>
      <c r="E793" s="138"/>
      <c r="F793" s="203" t="s">
        <v>704</v>
      </c>
      <c r="G793" s="204"/>
      <c r="H793" s="204"/>
      <c r="I793" s="204"/>
      <c r="K793" s="139">
        <v>1.337</v>
      </c>
      <c r="N793" s="138"/>
      <c r="R793" s="140"/>
      <c r="T793" s="141"/>
      <c r="AA793" s="142"/>
      <c r="AT793" s="138" t="s">
        <v>220</v>
      </c>
      <c r="AU793" s="138" t="s">
        <v>191</v>
      </c>
      <c r="AV793" s="143" t="s">
        <v>191</v>
      </c>
      <c r="AW793" s="143" t="s">
        <v>165</v>
      </c>
      <c r="AX793" s="143" t="s">
        <v>135</v>
      </c>
      <c r="AY793" s="138" t="s">
        <v>213</v>
      </c>
    </row>
    <row r="794" spans="2:51" s="6" customFormat="1" ht="15.75" customHeight="1">
      <c r="B794" s="131"/>
      <c r="E794" s="132"/>
      <c r="F794" s="208" t="s">
        <v>705</v>
      </c>
      <c r="G794" s="209"/>
      <c r="H794" s="209"/>
      <c r="I794" s="209"/>
      <c r="K794" s="132"/>
      <c r="N794" s="132"/>
      <c r="R794" s="133"/>
      <c r="T794" s="134"/>
      <c r="AA794" s="135"/>
      <c r="AT794" s="132" t="s">
        <v>220</v>
      </c>
      <c r="AU794" s="132" t="s">
        <v>191</v>
      </c>
      <c r="AV794" s="136" t="s">
        <v>78</v>
      </c>
      <c r="AW794" s="136" t="s">
        <v>165</v>
      </c>
      <c r="AX794" s="136" t="s">
        <v>135</v>
      </c>
      <c r="AY794" s="132" t="s">
        <v>213</v>
      </c>
    </row>
    <row r="795" spans="2:51" s="6" customFormat="1" ht="15.75" customHeight="1">
      <c r="B795" s="137"/>
      <c r="E795" s="138"/>
      <c r="F795" s="203" t="s">
        <v>706</v>
      </c>
      <c r="G795" s="204"/>
      <c r="H795" s="204"/>
      <c r="I795" s="204"/>
      <c r="K795" s="139">
        <v>7.425</v>
      </c>
      <c r="N795" s="138"/>
      <c r="R795" s="140"/>
      <c r="T795" s="141"/>
      <c r="AA795" s="142"/>
      <c r="AT795" s="138" t="s">
        <v>220</v>
      </c>
      <c r="AU795" s="138" t="s">
        <v>191</v>
      </c>
      <c r="AV795" s="143" t="s">
        <v>191</v>
      </c>
      <c r="AW795" s="143" t="s">
        <v>165</v>
      </c>
      <c r="AX795" s="143" t="s">
        <v>135</v>
      </c>
      <c r="AY795" s="138" t="s">
        <v>213</v>
      </c>
    </row>
    <row r="796" spans="2:51" s="6" customFormat="1" ht="15.75" customHeight="1">
      <c r="B796" s="131"/>
      <c r="E796" s="132"/>
      <c r="F796" s="208" t="s">
        <v>707</v>
      </c>
      <c r="G796" s="209"/>
      <c r="H796" s="209"/>
      <c r="I796" s="209"/>
      <c r="K796" s="132"/>
      <c r="N796" s="132"/>
      <c r="R796" s="133"/>
      <c r="T796" s="134"/>
      <c r="AA796" s="135"/>
      <c r="AT796" s="132" t="s">
        <v>220</v>
      </c>
      <c r="AU796" s="132" t="s">
        <v>191</v>
      </c>
      <c r="AV796" s="136" t="s">
        <v>78</v>
      </c>
      <c r="AW796" s="136" t="s">
        <v>165</v>
      </c>
      <c r="AX796" s="136" t="s">
        <v>135</v>
      </c>
      <c r="AY796" s="132" t="s">
        <v>213</v>
      </c>
    </row>
    <row r="797" spans="2:51" s="6" customFormat="1" ht="15.75" customHeight="1">
      <c r="B797" s="137"/>
      <c r="E797" s="138"/>
      <c r="F797" s="203" t="s">
        <v>708</v>
      </c>
      <c r="G797" s="204"/>
      <c r="H797" s="204"/>
      <c r="I797" s="204"/>
      <c r="K797" s="139">
        <v>2.124</v>
      </c>
      <c r="N797" s="138"/>
      <c r="R797" s="140"/>
      <c r="T797" s="141"/>
      <c r="AA797" s="142"/>
      <c r="AT797" s="138" t="s">
        <v>220</v>
      </c>
      <c r="AU797" s="138" t="s">
        <v>191</v>
      </c>
      <c r="AV797" s="143" t="s">
        <v>191</v>
      </c>
      <c r="AW797" s="143" t="s">
        <v>165</v>
      </c>
      <c r="AX797" s="143" t="s">
        <v>135</v>
      </c>
      <c r="AY797" s="138" t="s">
        <v>213</v>
      </c>
    </row>
    <row r="798" spans="2:51" s="6" customFormat="1" ht="15.75" customHeight="1">
      <c r="B798" s="144"/>
      <c r="E798" s="145"/>
      <c r="F798" s="205" t="s">
        <v>222</v>
      </c>
      <c r="G798" s="206"/>
      <c r="H798" s="206"/>
      <c r="I798" s="206"/>
      <c r="K798" s="146">
        <v>15.09</v>
      </c>
      <c r="N798" s="145"/>
      <c r="R798" s="147"/>
      <c r="T798" s="148"/>
      <c r="AA798" s="149"/>
      <c r="AT798" s="145" t="s">
        <v>220</v>
      </c>
      <c r="AU798" s="145" t="s">
        <v>191</v>
      </c>
      <c r="AV798" s="150" t="s">
        <v>218</v>
      </c>
      <c r="AW798" s="150" t="s">
        <v>165</v>
      </c>
      <c r="AX798" s="150" t="s">
        <v>78</v>
      </c>
      <c r="AY798" s="145" t="s">
        <v>213</v>
      </c>
    </row>
    <row r="799" spans="2:64" s="6" customFormat="1" ht="27" customHeight="1">
      <c r="B799" s="22"/>
      <c r="C799" s="123" t="s">
        <v>709</v>
      </c>
      <c r="D799" s="123" t="s">
        <v>214</v>
      </c>
      <c r="E799" s="124" t="s">
        <v>710</v>
      </c>
      <c r="F799" s="210" t="s">
        <v>711</v>
      </c>
      <c r="G799" s="211"/>
      <c r="H799" s="211"/>
      <c r="I799" s="211"/>
      <c r="J799" s="125" t="s">
        <v>217</v>
      </c>
      <c r="K799" s="126">
        <v>1.425</v>
      </c>
      <c r="L799" s="212">
        <v>0</v>
      </c>
      <c r="M799" s="211"/>
      <c r="N799" s="213">
        <f>ROUND($L$799*$K$799,2)</f>
        <v>0</v>
      </c>
      <c r="O799" s="211"/>
      <c r="P799" s="211"/>
      <c r="Q799" s="211"/>
      <c r="R799" s="23"/>
      <c r="T799" s="127"/>
      <c r="U799" s="128" t="s">
        <v>102</v>
      </c>
      <c r="V799" s="129">
        <v>4.035</v>
      </c>
      <c r="W799" s="129">
        <f>$V$799*$K$799</f>
        <v>5.749875</v>
      </c>
      <c r="X799" s="129">
        <v>0</v>
      </c>
      <c r="Y799" s="129">
        <f>$X$799*$K$799</f>
        <v>0</v>
      </c>
      <c r="Z799" s="129">
        <v>1.8</v>
      </c>
      <c r="AA799" s="130">
        <f>$Z$799*$K$799</f>
        <v>2.565</v>
      </c>
      <c r="AR799" s="6" t="s">
        <v>218</v>
      </c>
      <c r="AT799" s="6" t="s">
        <v>214</v>
      </c>
      <c r="AU799" s="6" t="s">
        <v>191</v>
      </c>
      <c r="AY799" s="6" t="s">
        <v>213</v>
      </c>
      <c r="BE799" s="80">
        <f>IF($U$799="základní",$N$799,0)</f>
        <v>0</v>
      </c>
      <c r="BF799" s="80">
        <f>IF($U$799="snížená",$N$799,0)</f>
        <v>0</v>
      </c>
      <c r="BG799" s="80">
        <f>IF($U$799="zákl. přenesená",$N$799,0)</f>
        <v>0</v>
      </c>
      <c r="BH799" s="80">
        <f>IF($U$799="sníž. přenesená",$N$799,0)</f>
        <v>0</v>
      </c>
      <c r="BI799" s="80">
        <f>IF($U$799="nulová",$N$799,0)</f>
        <v>0</v>
      </c>
      <c r="BJ799" s="6" t="s">
        <v>191</v>
      </c>
      <c r="BK799" s="80">
        <f>ROUND($L$799*$K$799,2)</f>
        <v>0</v>
      </c>
      <c r="BL799" s="6" t="s">
        <v>218</v>
      </c>
    </row>
    <row r="800" spans="2:51" s="6" customFormat="1" ht="15.75" customHeight="1">
      <c r="B800" s="131"/>
      <c r="E800" s="132"/>
      <c r="F800" s="208" t="s">
        <v>712</v>
      </c>
      <c r="G800" s="209"/>
      <c r="H800" s="209"/>
      <c r="I800" s="209"/>
      <c r="K800" s="132"/>
      <c r="N800" s="132"/>
      <c r="R800" s="133"/>
      <c r="T800" s="134"/>
      <c r="AA800" s="135"/>
      <c r="AT800" s="132" t="s">
        <v>220</v>
      </c>
      <c r="AU800" s="132" t="s">
        <v>191</v>
      </c>
      <c r="AV800" s="136" t="s">
        <v>78</v>
      </c>
      <c r="AW800" s="136" t="s">
        <v>165</v>
      </c>
      <c r="AX800" s="136" t="s">
        <v>135</v>
      </c>
      <c r="AY800" s="132" t="s">
        <v>213</v>
      </c>
    </row>
    <row r="801" spans="2:51" s="6" customFormat="1" ht="15.75" customHeight="1">
      <c r="B801" s="137"/>
      <c r="E801" s="138"/>
      <c r="F801" s="203" t="s">
        <v>713</v>
      </c>
      <c r="G801" s="204"/>
      <c r="H801" s="204"/>
      <c r="I801" s="204"/>
      <c r="K801" s="139">
        <v>1.425</v>
      </c>
      <c r="N801" s="138"/>
      <c r="R801" s="140"/>
      <c r="T801" s="141"/>
      <c r="AA801" s="142"/>
      <c r="AT801" s="138" t="s">
        <v>220</v>
      </c>
      <c r="AU801" s="138" t="s">
        <v>191</v>
      </c>
      <c r="AV801" s="143" t="s">
        <v>191</v>
      </c>
      <c r="AW801" s="143" t="s">
        <v>165</v>
      </c>
      <c r="AX801" s="143" t="s">
        <v>135</v>
      </c>
      <c r="AY801" s="138" t="s">
        <v>213</v>
      </c>
    </row>
    <row r="802" spans="2:51" s="6" customFormat="1" ht="15.75" customHeight="1">
      <c r="B802" s="144"/>
      <c r="E802" s="145"/>
      <c r="F802" s="205" t="s">
        <v>222</v>
      </c>
      <c r="G802" s="206"/>
      <c r="H802" s="206"/>
      <c r="I802" s="206"/>
      <c r="K802" s="146">
        <v>1.425</v>
      </c>
      <c r="N802" s="145"/>
      <c r="R802" s="147"/>
      <c r="T802" s="148"/>
      <c r="AA802" s="149"/>
      <c r="AT802" s="145" t="s">
        <v>220</v>
      </c>
      <c r="AU802" s="145" t="s">
        <v>191</v>
      </c>
      <c r="AV802" s="150" t="s">
        <v>218</v>
      </c>
      <c r="AW802" s="150" t="s">
        <v>165</v>
      </c>
      <c r="AX802" s="150" t="s">
        <v>78</v>
      </c>
      <c r="AY802" s="145" t="s">
        <v>213</v>
      </c>
    </row>
    <row r="803" spans="2:64" s="6" customFormat="1" ht="27" customHeight="1">
      <c r="B803" s="22"/>
      <c r="C803" s="123" t="s">
        <v>714</v>
      </c>
      <c r="D803" s="123" t="s">
        <v>214</v>
      </c>
      <c r="E803" s="124" t="s">
        <v>715</v>
      </c>
      <c r="F803" s="210" t="s">
        <v>716</v>
      </c>
      <c r="G803" s="211"/>
      <c r="H803" s="211"/>
      <c r="I803" s="211"/>
      <c r="J803" s="125" t="s">
        <v>217</v>
      </c>
      <c r="K803" s="126">
        <v>2.499</v>
      </c>
      <c r="L803" s="212">
        <v>0</v>
      </c>
      <c r="M803" s="211"/>
      <c r="N803" s="213">
        <f>ROUND($L$803*$K$803,2)</f>
        <v>0</v>
      </c>
      <c r="O803" s="211"/>
      <c r="P803" s="211"/>
      <c r="Q803" s="211"/>
      <c r="R803" s="23"/>
      <c r="T803" s="127"/>
      <c r="U803" s="128" t="s">
        <v>102</v>
      </c>
      <c r="V803" s="129">
        <v>2.79</v>
      </c>
      <c r="W803" s="129">
        <f>$V$803*$K$803</f>
        <v>6.9722100000000005</v>
      </c>
      <c r="X803" s="129">
        <v>0</v>
      </c>
      <c r="Y803" s="129">
        <f>$X$803*$K$803</f>
        <v>0</v>
      </c>
      <c r="Z803" s="129">
        <v>1.671</v>
      </c>
      <c r="AA803" s="130">
        <f>$Z$803*$K$803</f>
        <v>4.175829</v>
      </c>
      <c r="AR803" s="6" t="s">
        <v>218</v>
      </c>
      <c r="AT803" s="6" t="s">
        <v>214</v>
      </c>
      <c r="AU803" s="6" t="s">
        <v>191</v>
      </c>
      <c r="AY803" s="6" t="s">
        <v>213</v>
      </c>
      <c r="BE803" s="80">
        <f>IF($U$803="základní",$N$803,0)</f>
        <v>0</v>
      </c>
      <c r="BF803" s="80">
        <f>IF($U$803="snížená",$N$803,0)</f>
        <v>0</v>
      </c>
      <c r="BG803" s="80">
        <f>IF($U$803="zákl. přenesená",$N$803,0)</f>
        <v>0</v>
      </c>
      <c r="BH803" s="80">
        <f>IF($U$803="sníž. přenesená",$N$803,0)</f>
        <v>0</v>
      </c>
      <c r="BI803" s="80">
        <f>IF($U$803="nulová",$N$803,0)</f>
        <v>0</v>
      </c>
      <c r="BJ803" s="6" t="s">
        <v>191</v>
      </c>
      <c r="BK803" s="80">
        <f>ROUND($L$803*$K$803,2)</f>
        <v>0</v>
      </c>
      <c r="BL803" s="6" t="s">
        <v>218</v>
      </c>
    </row>
    <row r="804" spans="2:51" s="6" customFormat="1" ht="15.75" customHeight="1">
      <c r="B804" s="131"/>
      <c r="E804" s="132"/>
      <c r="F804" s="208" t="s">
        <v>684</v>
      </c>
      <c r="G804" s="209"/>
      <c r="H804" s="209"/>
      <c r="I804" s="209"/>
      <c r="K804" s="132"/>
      <c r="N804" s="132"/>
      <c r="R804" s="133"/>
      <c r="T804" s="134"/>
      <c r="AA804" s="135"/>
      <c r="AT804" s="132" t="s">
        <v>220</v>
      </c>
      <c r="AU804" s="132" t="s">
        <v>191</v>
      </c>
      <c r="AV804" s="136" t="s">
        <v>78</v>
      </c>
      <c r="AW804" s="136" t="s">
        <v>165</v>
      </c>
      <c r="AX804" s="136" t="s">
        <v>135</v>
      </c>
      <c r="AY804" s="132" t="s">
        <v>213</v>
      </c>
    </row>
    <row r="805" spans="2:51" s="6" customFormat="1" ht="15.75" customHeight="1">
      <c r="B805" s="137"/>
      <c r="E805" s="138"/>
      <c r="F805" s="203" t="s">
        <v>717</v>
      </c>
      <c r="G805" s="204"/>
      <c r="H805" s="204"/>
      <c r="I805" s="204"/>
      <c r="K805" s="139">
        <v>2.499</v>
      </c>
      <c r="N805" s="138"/>
      <c r="R805" s="140"/>
      <c r="T805" s="141"/>
      <c r="AA805" s="142"/>
      <c r="AT805" s="138" t="s">
        <v>220</v>
      </c>
      <c r="AU805" s="138" t="s">
        <v>191</v>
      </c>
      <c r="AV805" s="143" t="s">
        <v>191</v>
      </c>
      <c r="AW805" s="143" t="s">
        <v>165</v>
      </c>
      <c r="AX805" s="143" t="s">
        <v>135</v>
      </c>
      <c r="AY805" s="138" t="s">
        <v>213</v>
      </c>
    </row>
    <row r="806" spans="2:51" s="6" customFormat="1" ht="15.75" customHeight="1">
      <c r="B806" s="144"/>
      <c r="E806" s="145"/>
      <c r="F806" s="205" t="s">
        <v>222</v>
      </c>
      <c r="G806" s="206"/>
      <c r="H806" s="206"/>
      <c r="I806" s="206"/>
      <c r="K806" s="146">
        <v>2.499</v>
      </c>
      <c r="N806" s="145"/>
      <c r="R806" s="147"/>
      <c r="T806" s="148"/>
      <c r="AA806" s="149"/>
      <c r="AT806" s="145" t="s">
        <v>220</v>
      </c>
      <c r="AU806" s="145" t="s">
        <v>191</v>
      </c>
      <c r="AV806" s="150" t="s">
        <v>218</v>
      </c>
      <c r="AW806" s="150" t="s">
        <v>165</v>
      </c>
      <c r="AX806" s="150" t="s">
        <v>78</v>
      </c>
      <c r="AY806" s="145" t="s">
        <v>213</v>
      </c>
    </row>
    <row r="807" spans="2:64" s="6" customFormat="1" ht="15.75" customHeight="1">
      <c r="B807" s="22"/>
      <c r="C807" s="123" t="s">
        <v>662</v>
      </c>
      <c r="D807" s="123" t="s">
        <v>214</v>
      </c>
      <c r="E807" s="124" t="s">
        <v>718</v>
      </c>
      <c r="F807" s="210" t="s">
        <v>719</v>
      </c>
      <c r="G807" s="211"/>
      <c r="H807" s="211"/>
      <c r="I807" s="211"/>
      <c r="J807" s="125" t="s">
        <v>217</v>
      </c>
      <c r="K807" s="126">
        <v>1.022</v>
      </c>
      <c r="L807" s="212">
        <v>0</v>
      </c>
      <c r="M807" s="211"/>
      <c r="N807" s="213">
        <f>ROUND($L$807*$K$807,2)</f>
        <v>0</v>
      </c>
      <c r="O807" s="211"/>
      <c r="P807" s="211"/>
      <c r="Q807" s="211"/>
      <c r="R807" s="23"/>
      <c r="T807" s="127"/>
      <c r="U807" s="128" t="s">
        <v>102</v>
      </c>
      <c r="V807" s="129">
        <v>6.72</v>
      </c>
      <c r="W807" s="129">
        <f>$V$807*$K$807</f>
        <v>6.86784</v>
      </c>
      <c r="X807" s="129">
        <v>0</v>
      </c>
      <c r="Y807" s="129">
        <f>$X$807*$K$807</f>
        <v>0</v>
      </c>
      <c r="Z807" s="129">
        <v>2.4</v>
      </c>
      <c r="AA807" s="130">
        <f>$Z$807*$K$807</f>
        <v>2.4528</v>
      </c>
      <c r="AR807" s="6" t="s">
        <v>218</v>
      </c>
      <c r="AT807" s="6" t="s">
        <v>214</v>
      </c>
      <c r="AU807" s="6" t="s">
        <v>191</v>
      </c>
      <c r="AY807" s="6" t="s">
        <v>213</v>
      </c>
      <c r="BE807" s="80">
        <f>IF($U$807="základní",$N$807,0)</f>
        <v>0</v>
      </c>
      <c r="BF807" s="80">
        <f>IF($U$807="snížená",$N$807,0)</f>
        <v>0</v>
      </c>
      <c r="BG807" s="80">
        <f>IF($U$807="zákl. přenesená",$N$807,0)</f>
        <v>0</v>
      </c>
      <c r="BH807" s="80">
        <f>IF($U$807="sníž. přenesená",$N$807,0)</f>
        <v>0</v>
      </c>
      <c r="BI807" s="80">
        <f>IF($U$807="nulová",$N$807,0)</f>
        <v>0</v>
      </c>
      <c r="BJ807" s="6" t="s">
        <v>191</v>
      </c>
      <c r="BK807" s="80">
        <f>ROUND($L$807*$K$807,2)</f>
        <v>0</v>
      </c>
      <c r="BL807" s="6" t="s">
        <v>218</v>
      </c>
    </row>
    <row r="808" spans="2:51" s="6" customFormat="1" ht="15.75" customHeight="1">
      <c r="B808" s="131"/>
      <c r="E808" s="132"/>
      <c r="F808" s="208" t="s">
        <v>720</v>
      </c>
      <c r="G808" s="209"/>
      <c r="H808" s="209"/>
      <c r="I808" s="209"/>
      <c r="K808" s="132"/>
      <c r="N808" s="132"/>
      <c r="R808" s="133"/>
      <c r="T808" s="134"/>
      <c r="AA808" s="135"/>
      <c r="AT808" s="132" t="s">
        <v>220</v>
      </c>
      <c r="AU808" s="132" t="s">
        <v>191</v>
      </c>
      <c r="AV808" s="136" t="s">
        <v>78</v>
      </c>
      <c r="AW808" s="136" t="s">
        <v>165</v>
      </c>
      <c r="AX808" s="136" t="s">
        <v>135</v>
      </c>
      <c r="AY808" s="132" t="s">
        <v>213</v>
      </c>
    </row>
    <row r="809" spans="2:51" s="6" customFormat="1" ht="15.75" customHeight="1">
      <c r="B809" s="137"/>
      <c r="E809" s="138"/>
      <c r="F809" s="203" t="s">
        <v>721</v>
      </c>
      <c r="G809" s="204"/>
      <c r="H809" s="204"/>
      <c r="I809" s="204"/>
      <c r="K809" s="139">
        <v>1.022</v>
      </c>
      <c r="N809" s="138"/>
      <c r="R809" s="140"/>
      <c r="T809" s="141"/>
      <c r="AA809" s="142"/>
      <c r="AT809" s="138" t="s">
        <v>220</v>
      </c>
      <c r="AU809" s="138" t="s">
        <v>191</v>
      </c>
      <c r="AV809" s="143" t="s">
        <v>191</v>
      </c>
      <c r="AW809" s="143" t="s">
        <v>165</v>
      </c>
      <c r="AX809" s="143" t="s">
        <v>135</v>
      </c>
      <c r="AY809" s="138" t="s">
        <v>213</v>
      </c>
    </row>
    <row r="810" spans="2:51" s="6" customFormat="1" ht="15.75" customHeight="1">
      <c r="B810" s="144"/>
      <c r="E810" s="145"/>
      <c r="F810" s="205" t="s">
        <v>222</v>
      </c>
      <c r="G810" s="206"/>
      <c r="H810" s="206"/>
      <c r="I810" s="206"/>
      <c r="K810" s="146">
        <v>1.022</v>
      </c>
      <c r="N810" s="145"/>
      <c r="R810" s="147"/>
      <c r="T810" s="148"/>
      <c r="AA810" s="149"/>
      <c r="AT810" s="145" t="s">
        <v>220</v>
      </c>
      <c r="AU810" s="145" t="s">
        <v>191</v>
      </c>
      <c r="AV810" s="150" t="s">
        <v>218</v>
      </c>
      <c r="AW810" s="150" t="s">
        <v>165</v>
      </c>
      <c r="AX810" s="150" t="s">
        <v>78</v>
      </c>
      <c r="AY810" s="145" t="s">
        <v>213</v>
      </c>
    </row>
    <row r="811" spans="2:64" s="6" customFormat="1" ht="27" customHeight="1">
      <c r="B811" s="22"/>
      <c r="C811" s="123" t="s">
        <v>722</v>
      </c>
      <c r="D811" s="123" t="s">
        <v>214</v>
      </c>
      <c r="E811" s="124" t="s">
        <v>723</v>
      </c>
      <c r="F811" s="210" t="s">
        <v>724</v>
      </c>
      <c r="G811" s="211"/>
      <c r="H811" s="211"/>
      <c r="I811" s="211"/>
      <c r="J811" s="125" t="s">
        <v>287</v>
      </c>
      <c r="K811" s="126">
        <v>46</v>
      </c>
      <c r="L811" s="212">
        <v>0</v>
      </c>
      <c r="M811" s="211"/>
      <c r="N811" s="213">
        <f>ROUND($L$811*$K$811,2)</f>
        <v>0</v>
      </c>
      <c r="O811" s="211"/>
      <c r="P811" s="211"/>
      <c r="Q811" s="211"/>
      <c r="R811" s="23"/>
      <c r="T811" s="127"/>
      <c r="U811" s="128" t="s">
        <v>102</v>
      </c>
      <c r="V811" s="129">
        <v>0.772</v>
      </c>
      <c r="W811" s="129">
        <f>$V$811*$K$811</f>
        <v>35.512</v>
      </c>
      <c r="X811" s="129">
        <v>0</v>
      </c>
      <c r="Y811" s="129">
        <f>$X$811*$K$811</f>
        <v>0</v>
      </c>
      <c r="Z811" s="129">
        <v>0.031</v>
      </c>
      <c r="AA811" s="130">
        <f>$Z$811*$K$811</f>
        <v>1.426</v>
      </c>
      <c r="AR811" s="6" t="s">
        <v>218</v>
      </c>
      <c r="AT811" s="6" t="s">
        <v>214</v>
      </c>
      <c r="AU811" s="6" t="s">
        <v>191</v>
      </c>
      <c r="AY811" s="6" t="s">
        <v>213</v>
      </c>
      <c r="BE811" s="80">
        <f>IF($U$811="základní",$N$811,0)</f>
        <v>0</v>
      </c>
      <c r="BF811" s="80">
        <f>IF($U$811="snížená",$N$811,0)</f>
        <v>0</v>
      </c>
      <c r="BG811" s="80">
        <f>IF($U$811="zákl. přenesená",$N$811,0)</f>
        <v>0</v>
      </c>
      <c r="BH811" s="80">
        <f>IF($U$811="sníž. přenesená",$N$811,0)</f>
        <v>0</v>
      </c>
      <c r="BI811" s="80">
        <f>IF($U$811="nulová",$N$811,0)</f>
        <v>0</v>
      </c>
      <c r="BJ811" s="6" t="s">
        <v>191</v>
      </c>
      <c r="BK811" s="80">
        <f>ROUND($L$811*$K$811,2)</f>
        <v>0</v>
      </c>
      <c r="BL811" s="6" t="s">
        <v>218</v>
      </c>
    </row>
    <row r="812" spans="2:51" s="6" customFormat="1" ht="15.75" customHeight="1">
      <c r="B812" s="131"/>
      <c r="E812" s="132"/>
      <c r="F812" s="208" t="s">
        <v>390</v>
      </c>
      <c r="G812" s="209"/>
      <c r="H812" s="209"/>
      <c r="I812" s="209"/>
      <c r="K812" s="132"/>
      <c r="N812" s="132"/>
      <c r="R812" s="133"/>
      <c r="T812" s="134"/>
      <c r="AA812" s="135"/>
      <c r="AT812" s="132" t="s">
        <v>220</v>
      </c>
      <c r="AU812" s="132" t="s">
        <v>191</v>
      </c>
      <c r="AV812" s="136" t="s">
        <v>78</v>
      </c>
      <c r="AW812" s="136" t="s">
        <v>165</v>
      </c>
      <c r="AX812" s="136" t="s">
        <v>135</v>
      </c>
      <c r="AY812" s="132" t="s">
        <v>213</v>
      </c>
    </row>
    <row r="813" spans="2:51" s="6" customFormat="1" ht="15.75" customHeight="1">
      <c r="B813" s="137"/>
      <c r="E813" s="138"/>
      <c r="F813" s="203" t="s">
        <v>391</v>
      </c>
      <c r="G813" s="204"/>
      <c r="H813" s="204"/>
      <c r="I813" s="204"/>
      <c r="K813" s="139">
        <v>46</v>
      </c>
      <c r="N813" s="138"/>
      <c r="R813" s="140"/>
      <c r="T813" s="141"/>
      <c r="AA813" s="142"/>
      <c r="AT813" s="138" t="s">
        <v>220</v>
      </c>
      <c r="AU813" s="138" t="s">
        <v>191</v>
      </c>
      <c r="AV813" s="143" t="s">
        <v>191</v>
      </c>
      <c r="AW813" s="143" t="s">
        <v>165</v>
      </c>
      <c r="AX813" s="143" t="s">
        <v>135</v>
      </c>
      <c r="AY813" s="138" t="s">
        <v>213</v>
      </c>
    </row>
    <row r="814" spans="2:51" s="6" customFormat="1" ht="15.75" customHeight="1">
      <c r="B814" s="144"/>
      <c r="E814" s="145"/>
      <c r="F814" s="205" t="s">
        <v>222</v>
      </c>
      <c r="G814" s="206"/>
      <c r="H814" s="206"/>
      <c r="I814" s="206"/>
      <c r="K814" s="146">
        <v>46</v>
      </c>
      <c r="N814" s="145"/>
      <c r="R814" s="147"/>
      <c r="T814" s="148"/>
      <c r="AA814" s="149"/>
      <c r="AT814" s="145" t="s">
        <v>220</v>
      </c>
      <c r="AU814" s="145" t="s">
        <v>191</v>
      </c>
      <c r="AV814" s="150" t="s">
        <v>218</v>
      </c>
      <c r="AW814" s="150" t="s">
        <v>165</v>
      </c>
      <c r="AX814" s="150" t="s">
        <v>78</v>
      </c>
      <c r="AY814" s="145" t="s">
        <v>213</v>
      </c>
    </row>
    <row r="815" spans="2:64" s="6" customFormat="1" ht="27" customHeight="1">
      <c r="B815" s="22"/>
      <c r="C815" s="123" t="s">
        <v>725</v>
      </c>
      <c r="D815" s="123" t="s">
        <v>214</v>
      </c>
      <c r="E815" s="124" t="s">
        <v>726</v>
      </c>
      <c r="F815" s="210" t="s">
        <v>727</v>
      </c>
      <c r="G815" s="211"/>
      <c r="H815" s="211"/>
      <c r="I815" s="211"/>
      <c r="J815" s="125" t="s">
        <v>276</v>
      </c>
      <c r="K815" s="126">
        <v>6</v>
      </c>
      <c r="L815" s="212">
        <v>0</v>
      </c>
      <c r="M815" s="211"/>
      <c r="N815" s="213">
        <f>ROUND($L$815*$K$815,2)</f>
        <v>0</v>
      </c>
      <c r="O815" s="211"/>
      <c r="P815" s="211"/>
      <c r="Q815" s="211"/>
      <c r="R815" s="23"/>
      <c r="T815" s="127"/>
      <c r="U815" s="128" t="s">
        <v>102</v>
      </c>
      <c r="V815" s="129">
        <v>0.444</v>
      </c>
      <c r="W815" s="129">
        <f>$V$815*$K$815</f>
        <v>2.664</v>
      </c>
      <c r="X815" s="129">
        <v>0</v>
      </c>
      <c r="Y815" s="129">
        <f>$X$815*$K$815</f>
        <v>0</v>
      </c>
      <c r="Z815" s="129">
        <v>0.007</v>
      </c>
      <c r="AA815" s="130">
        <f>$Z$815*$K$815</f>
        <v>0.042</v>
      </c>
      <c r="AR815" s="6" t="s">
        <v>218</v>
      </c>
      <c r="AT815" s="6" t="s">
        <v>214</v>
      </c>
      <c r="AU815" s="6" t="s">
        <v>191</v>
      </c>
      <c r="AY815" s="6" t="s">
        <v>213</v>
      </c>
      <c r="BE815" s="80">
        <f>IF($U$815="základní",$N$815,0)</f>
        <v>0</v>
      </c>
      <c r="BF815" s="80">
        <f>IF($U$815="snížená",$N$815,0)</f>
        <v>0</v>
      </c>
      <c r="BG815" s="80">
        <f>IF($U$815="zákl. přenesená",$N$815,0)</f>
        <v>0</v>
      </c>
      <c r="BH815" s="80">
        <f>IF($U$815="sníž. přenesená",$N$815,0)</f>
        <v>0</v>
      </c>
      <c r="BI815" s="80">
        <f>IF($U$815="nulová",$N$815,0)</f>
        <v>0</v>
      </c>
      <c r="BJ815" s="6" t="s">
        <v>191</v>
      </c>
      <c r="BK815" s="80">
        <f>ROUND($L$815*$K$815,2)</f>
        <v>0</v>
      </c>
      <c r="BL815" s="6" t="s">
        <v>218</v>
      </c>
    </row>
    <row r="816" spans="2:51" s="6" customFormat="1" ht="15.75" customHeight="1">
      <c r="B816" s="131"/>
      <c r="E816" s="132"/>
      <c r="F816" s="208" t="s">
        <v>728</v>
      </c>
      <c r="G816" s="209"/>
      <c r="H816" s="209"/>
      <c r="I816" s="209"/>
      <c r="K816" s="132"/>
      <c r="N816" s="132"/>
      <c r="R816" s="133"/>
      <c r="T816" s="134"/>
      <c r="AA816" s="135"/>
      <c r="AT816" s="132" t="s">
        <v>220</v>
      </c>
      <c r="AU816" s="132" t="s">
        <v>191</v>
      </c>
      <c r="AV816" s="136" t="s">
        <v>78</v>
      </c>
      <c r="AW816" s="136" t="s">
        <v>165</v>
      </c>
      <c r="AX816" s="136" t="s">
        <v>135</v>
      </c>
      <c r="AY816" s="132" t="s">
        <v>213</v>
      </c>
    </row>
    <row r="817" spans="2:51" s="6" customFormat="1" ht="15.75" customHeight="1">
      <c r="B817" s="137"/>
      <c r="E817" s="138"/>
      <c r="F817" s="203" t="s">
        <v>340</v>
      </c>
      <c r="G817" s="204"/>
      <c r="H817" s="204"/>
      <c r="I817" s="204"/>
      <c r="K817" s="139">
        <v>6</v>
      </c>
      <c r="N817" s="138"/>
      <c r="R817" s="140"/>
      <c r="T817" s="141"/>
      <c r="AA817" s="142"/>
      <c r="AT817" s="138" t="s">
        <v>220</v>
      </c>
      <c r="AU817" s="138" t="s">
        <v>191</v>
      </c>
      <c r="AV817" s="143" t="s">
        <v>191</v>
      </c>
      <c r="AW817" s="143" t="s">
        <v>165</v>
      </c>
      <c r="AX817" s="143" t="s">
        <v>135</v>
      </c>
      <c r="AY817" s="138" t="s">
        <v>213</v>
      </c>
    </row>
    <row r="818" spans="2:51" s="6" customFormat="1" ht="15.75" customHeight="1">
      <c r="B818" s="144"/>
      <c r="E818" s="145"/>
      <c r="F818" s="205" t="s">
        <v>222</v>
      </c>
      <c r="G818" s="206"/>
      <c r="H818" s="206"/>
      <c r="I818" s="206"/>
      <c r="K818" s="146">
        <v>6</v>
      </c>
      <c r="N818" s="145"/>
      <c r="R818" s="147"/>
      <c r="T818" s="148"/>
      <c r="AA818" s="149"/>
      <c r="AT818" s="145" t="s">
        <v>220</v>
      </c>
      <c r="AU818" s="145" t="s">
        <v>191</v>
      </c>
      <c r="AV818" s="150" t="s">
        <v>218</v>
      </c>
      <c r="AW818" s="150" t="s">
        <v>165</v>
      </c>
      <c r="AX818" s="150" t="s">
        <v>78</v>
      </c>
      <c r="AY818" s="145" t="s">
        <v>213</v>
      </c>
    </row>
    <row r="819" spans="2:64" s="6" customFormat="1" ht="27" customHeight="1">
      <c r="B819" s="22"/>
      <c r="C819" s="123" t="s">
        <v>729</v>
      </c>
      <c r="D819" s="123" t="s">
        <v>214</v>
      </c>
      <c r="E819" s="124" t="s">
        <v>730</v>
      </c>
      <c r="F819" s="210" t="s">
        <v>731</v>
      </c>
      <c r="G819" s="211"/>
      <c r="H819" s="211"/>
      <c r="I819" s="211"/>
      <c r="J819" s="125" t="s">
        <v>276</v>
      </c>
      <c r="K819" s="126">
        <v>3</v>
      </c>
      <c r="L819" s="212">
        <v>0</v>
      </c>
      <c r="M819" s="211"/>
      <c r="N819" s="213">
        <f>ROUND($L$819*$K$819,2)</f>
        <v>0</v>
      </c>
      <c r="O819" s="211"/>
      <c r="P819" s="211"/>
      <c r="Q819" s="211"/>
      <c r="R819" s="23"/>
      <c r="T819" s="127"/>
      <c r="U819" s="128" t="s">
        <v>102</v>
      </c>
      <c r="V819" s="129">
        <v>1.053</v>
      </c>
      <c r="W819" s="129">
        <f>$V$819*$K$819</f>
        <v>3.159</v>
      </c>
      <c r="X819" s="129">
        <v>0</v>
      </c>
      <c r="Y819" s="129">
        <f>$X$819*$K$819</f>
        <v>0</v>
      </c>
      <c r="Z819" s="129">
        <v>0.009</v>
      </c>
      <c r="AA819" s="130">
        <f>$Z$819*$K$819</f>
        <v>0.026999999999999996</v>
      </c>
      <c r="AR819" s="6" t="s">
        <v>218</v>
      </c>
      <c r="AT819" s="6" t="s">
        <v>214</v>
      </c>
      <c r="AU819" s="6" t="s">
        <v>191</v>
      </c>
      <c r="AY819" s="6" t="s">
        <v>213</v>
      </c>
      <c r="BE819" s="80">
        <f>IF($U$819="základní",$N$819,0)</f>
        <v>0</v>
      </c>
      <c r="BF819" s="80">
        <f>IF($U$819="snížená",$N$819,0)</f>
        <v>0</v>
      </c>
      <c r="BG819" s="80">
        <f>IF($U$819="zákl. přenesená",$N$819,0)</f>
        <v>0</v>
      </c>
      <c r="BH819" s="80">
        <f>IF($U$819="sníž. přenesená",$N$819,0)</f>
        <v>0</v>
      </c>
      <c r="BI819" s="80">
        <f>IF($U$819="nulová",$N$819,0)</f>
        <v>0</v>
      </c>
      <c r="BJ819" s="6" t="s">
        <v>191</v>
      </c>
      <c r="BK819" s="80">
        <f>ROUND($L$819*$K$819,2)</f>
        <v>0</v>
      </c>
      <c r="BL819" s="6" t="s">
        <v>218</v>
      </c>
    </row>
    <row r="820" spans="2:51" s="6" customFormat="1" ht="15.75" customHeight="1">
      <c r="B820" s="131"/>
      <c r="E820" s="132"/>
      <c r="F820" s="208" t="s">
        <v>246</v>
      </c>
      <c r="G820" s="209"/>
      <c r="H820" s="209"/>
      <c r="I820" s="209"/>
      <c r="K820" s="132"/>
      <c r="N820" s="132"/>
      <c r="R820" s="133"/>
      <c r="T820" s="134"/>
      <c r="AA820" s="135"/>
      <c r="AT820" s="132" t="s">
        <v>220</v>
      </c>
      <c r="AU820" s="132" t="s">
        <v>191</v>
      </c>
      <c r="AV820" s="136" t="s">
        <v>78</v>
      </c>
      <c r="AW820" s="136" t="s">
        <v>165</v>
      </c>
      <c r="AX820" s="136" t="s">
        <v>135</v>
      </c>
      <c r="AY820" s="132" t="s">
        <v>213</v>
      </c>
    </row>
    <row r="821" spans="2:51" s="6" customFormat="1" ht="15.75" customHeight="1">
      <c r="B821" s="137"/>
      <c r="E821" s="138"/>
      <c r="F821" s="203" t="s">
        <v>225</v>
      </c>
      <c r="G821" s="204"/>
      <c r="H821" s="204"/>
      <c r="I821" s="204"/>
      <c r="K821" s="139">
        <v>3</v>
      </c>
      <c r="N821" s="138"/>
      <c r="R821" s="140"/>
      <c r="T821" s="141"/>
      <c r="AA821" s="142"/>
      <c r="AT821" s="138" t="s">
        <v>220</v>
      </c>
      <c r="AU821" s="138" t="s">
        <v>191</v>
      </c>
      <c r="AV821" s="143" t="s">
        <v>191</v>
      </c>
      <c r="AW821" s="143" t="s">
        <v>165</v>
      </c>
      <c r="AX821" s="143" t="s">
        <v>135</v>
      </c>
      <c r="AY821" s="138" t="s">
        <v>213</v>
      </c>
    </row>
    <row r="822" spans="2:51" s="6" customFormat="1" ht="15.75" customHeight="1">
      <c r="B822" s="144"/>
      <c r="E822" s="145"/>
      <c r="F822" s="205" t="s">
        <v>222</v>
      </c>
      <c r="G822" s="206"/>
      <c r="H822" s="206"/>
      <c r="I822" s="206"/>
      <c r="K822" s="146">
        <v>3</v>
      </c>
      <c r="N822" s="145"/>
      <c r="R822" s="147"/>
      <c r="T822" s="148"/>
      <c r="AA822" s="149"/>
      <c r="AT822" s="145" t="s">
        <v>220</v>
      </c>
      <c r="AU822" s="145" t="s">
        <v>191</v>
      </c>
      <c r="AV822" s="150" t="s">
        <v>218</v>
      </c>
      <c r="AW822" s="150" t="s">
        <v>165</v>
      </c>
      <c r="AX822" s="150" t="s">
        <v>78</v>
      </c>
      <c r="AY822" s="145" t="s">
        <v>213</v>
      </c>
    </row>
    <row r="823" spans="2:63" s="113" customFormat="1" ht="23.25" customHeight="1">
      <c r="B823" s="114"/>
      <c r="D823" s="122" t="s">
        <v>173</v>
      </c>
      <c r="N823" s="201">
        <f>$BK$823</f>
        <v>0</v>
      </c>
      <c r="O823" s="202"/>
      <c r="P823" s="202"/>
      <c r="Q823" s="202"/>
      <c r="R823" s="117"/>
      <c r="T823" s="118"/>
      <c r="W823" s="119">
        <f>SUM($W$824:$W$829)</f>
        <v>216.229044</v>
      </c>
      <c r="Y823" s="119">
        <f>SUM($Y$824:$Y$829)</f>
        <v>0</v>
      </c>
      <c r="AA823" s="120">
        <f>SUM($AA$824:$AA$829)</f>
        <v>0</v>
      </c>
      <c r="AR823" s="116" t="s">
        <v>78</v>
      </c>
      <c r="AT823" s="116" t="s">
        <v>134</v>
      </c>
      <c r="AU823" s="116" t="s">
        <v>191</v>
      </c>
      <c r="AY823" s="116" t="s">
        <v>213</v>
      </c>
      <c r="BK823" s="121">
        <f>SUM($BK$824:$BK$829)</f>
        <v>0</v>
      </c>
    </row>
    <row r="824" spans="2:64" s="6" customFormat="1" ht="15.75" customHeight="1">
      <c r="B824" s="22"/>
      <c r="C824" s="123" t="s">
        <v>732</v>
      </c>
      <c r="D824" s="123" t="s">
        <v>214</v>
      </c>
      <c r="E824" s="124" t="s">
        <v>733</v>
      </c>
      <c r="F824" s="210" t="s">
        <v>734</v>
      </c>
      <c r="G824" s="211"/>
      <c r="H824" s="211"/>
      <c r="I824" s="211"/>
      <c r="J824" s="125" t="s">
        <v>239</v>
      </c>
      <c r="K824" s="126">
        <v>63.013</v>
      </c>
      <c r="L824" s="212">
        <v>0</v>
      </c>
      <c r="M824" s="211"/>
      <c r="N824" s="213">
        <f>ROUND($L$824*$K$824,2)</f>
        <v>0</v>
      </c>
      <c r="O824" s="211"/>
      <c r="P824" s="211"/>
      <c r="Q824" s="211"/>
      <c r="R824" s="23"/>
      <c r="T824" s="127"/>
      <c r="U824" s="128" t="s">
        <v>102</v>
      </c>
      <c r="V824" s="129">
        <v>0.136</v>
      </c>
      <c r="W824" s="129">
        <f>$V$824*$K$824</f>
        <v>8.569768</v>
      </c>
      <c r="X824" s="129">
        <v>0</v>
      </c>
      <c r="Y824" s="129">
        <f>$X$824*$K$824</f>
        <v>0</v>
      </c>
      <c r="Z824" s="129">
        <v>0</v>
      </c>
      <c r="AA824" s="130">
        <f>$Z$824*$K$824</f>
        <v>0</v>
      </c>
      <c r="AR824" s="6" t="s">
        <v>218</v>
      </c>
      <c r="AT824" s="6" t="s">
        <v>214</v>
      </c>
      <c r="AU824" s="6" t="s">
        <v>225</v>
      </c>
      <c r="AY824" s="6" t="s">
        <v>213</v>
      </c>
      <c r="BE824" s="80">
        <f>IF($U$824="základní",$N$824,0)</f>
        <v>0</v>
      </c>
      <c r="BF824" s="80">
        <f>IF($U$824="snížená",$N$824,0)</f>
        <v>0</v>
      </c>
      <c r="BG824" s="80">
        <f>IF($U$824="zákl. přenesená",$N$824,0)</f>
        <v>0</v>
      </c>
      <c r="BH824" s="80">
        <f>IF($U$824="sníž. přenesená",$N$824,0)</f>
        <v>0</v>
      </c>
      <c r="BI824" s="80">
        <f>IF($U$824="nulová",$N$824,0)</f>
        <v>0</v>
      </c>
      <c r="BJ824" s="6" t="s">
        <v>191</v>
      </c>
      <c r="BK824" s="80">
        <f>ROUND($L$824*$K$824,2)</f>
        <v>0</v>
      </c>
      <c r="BL824" s="6" t="s">
        <v>218</v>
      </c>
    </row>
    <row r="825" spans="2:64" s="6" customFormat="1" ht="39" customHeight="1">
      <c r="B825" s="22"/>
      <c r="C825" s="123" t="s">
        <v>735</v>
      </c>
      <c r="D825" s="123" t="s">
        <v>214</v>
      </c>
      <c r="E825" s="124" t="s">
        <v>736</v>
      </c>
      <c r="F825" s="210" t="s">
        <v>737</v>
      </c>
      <c r="G825" s="211"/>
      <c r="H825" s="211"/>
      <c r="I825" s="211"/>
      <c r="J825" s="125" t="s">
        <v>239</v>
      </c>
      <c r="K825" s="126">
        <v>63.013</v>
      </c>
      <c r="L825" s="212">
        <v>0</v>
      </c>
      <c r="M825" s="211"/>
      <c r="N825" s="213">
        <f>ROUND($L$825*$K$825,2)</f>
        <v>0</v>
      </c>
      <c r="O825" s="211"/>
      <c r="P825" s="211"/>
      <c r="Q825" s="211"/>
      <c r="R825" s="23"/>
      <c r="T825" s="127"/>
      <c r="U825" s="128" t="s">
        <v>102</v>
      </c>
      <c r="V825" s="129">
        <v>2.235</v>
      </c>
      <c r="W825" s="129">
        <f>$V$825*$K$825</f>
        <v>140.83405499999998</v>
      </c>
      <c r="X825" s="129">
        <v>0</v>
      </c>
      <c r="Y825" s="129">
        <f>$X$825*$K$825</f>
        <v>0</v>
      </c>
      <c r="Z825" s="129">
        <v>0</v>
      </c>
      <c r="AA825" s="130">
        <f>$Z$825*$K$825</f>
        <v>0</v>
      </c>
      <c r="AR825" s="6" t="s">
        <v>218</v>
      </c>
      <c r="AT825" s="6" t="s">
        <v>214</v>
      </c>
      <c r="AU825" s="6" t="s">
        <v>225</v>
      </c>
      <c r="AY825" s="6" t="s">
        <v>213</v>
      </c>
      <c r="BE825" s="80">
        <f>IF($U$825="základní",$N$825,0)</f>
        <v>0</v>
      </c>
      <c r="BF825" s="80">
        <f>IF($U$825="snížená",$N$825,0)</f>
        <v>0</v>
      </c>
      <c r="BG825" s="80">
        <f>IF($U$825="zákl. přenesená",$N$825,0)</f>
        <v>0</v>
      </c>
      <c r="BH825" s="80">
        <f>IF($U$825="sníž. přenesená",$N$825,0)</f>
        <v>0</v>
      </c>
      <c r="BI825" s="80">
        <f>IF($U$825="nulová",$N$825,0)</f>
        <v>0</v>
      </c>
      <c r="BJ825" s="6" t="s">
        <v>191</v>
      </c>
      <c r="BK825" s="80">
        <f>ROUND($L$825*$K$825,2)</f>
        <v>0</v>
      </c>
      <c r="BL825" s="6" t="s">
        <v>218</v>
      </c>
    </row>
    <row r="826" spans="2:64" s="6" customFormat="1" ht="27" customHeight="1">
      <c r="B826" s="22"/>
      <c r="C826" s="123" t="s">
        <v>738</v>
      </c>
      <c r="D826" s="123" t="s">
        <v>214</v>
      </c>
      <c r="E826" s="124" t="s">
        <v>739</v>
      </c>
      <c r="F826" s="210" t="s">
        <v>740</v>
      </c>
      <c r="G826" s="211"/>
      <c r="H826" s="211"/>
      <c r="I826" s="211"/>
      <c r="J826" s="125" t="s">
        <v>239</v>
      </c>
      <c r="K826" s="126">
        <v>63.013</v>
      </c>
      <c r="L826" s="212">
        <v>0</v>
      </c>
      <c r="M826" s="211"/>
      <c r="N826" s="213">
        <f>ROUND($L$826*$K$826,2)</f>
        <v>0</v>
      </c>
      <c r="O826" s="211"/>
      <c r="P826" s="211"/>
      <c r="Q826" s="211"/>
      <c r="R826" s="23"/>
      <c r="T826" s="127"/>
      <c r="U826" s="128" t="s">
        <v>102</v>
      </c>
      <c r="V826" s="129">
        <v>0.125</v>
      </c>
      <c r="W826" s="129">
        <f>$V$826*$K$826</f>
        <v>7.876625</v>
      </c>
      <c r="X826" s="129">
        <v>0</v>
      </c>
      <c r="Y826" s="129">
        <f>$X$826*$K$826</f>
        <v>0</v>
      </c>
      <c r="Z826" s="129">
        <v>0</v>
      </c>
      <c r="AA826" s="130">
        <f>$Z$826*$K$826</f>
        <v>0</v>
      </c>
      <c r="AR826" s="6" t="s">
        <v>218</v>
      </c>
      <c r="AT826" s="6" t="s">
        <v>214</v>
      </c>
      <c r="AU826" s="6" t="s">
        <v>225</v>
      </c>
      <c r="AY826" s="6" t="s">
        <v>213</v>
      </c>
      <c r="BE826" s="80">
        <f>IF($U$826="základní",$N$826,0)</f>
        <v>0</v>
      </c>
      <c r="BF826" s="80">
        <f>IF($U$826="snížená",$N$826,0)</f>
        <v>0</v>
      </c>
      <c r="BG826" s="80">
        <f>IF($U$826="zákl. přenesená",$N$826,0)</f>
        <v>0</v>
      </c>
      <c r="BH826" s="80">
        <f>IF($U$826="sníž. přenesená",$N$826,0)</f>
        <v>0</v>
      </c>
      <c r="BI826" s="80">
        <f>IF($U$826="nulová",$N$826,0)</f>
        <v>0</v>
      </c>
      <c r="BJ826" s="6" t="s">
        <v>191</v>
      </c>
      <c r="BK826" s="80">
        <f>ROUND($L$826*$K$826,2)</f>
        <v>0</v>
      </c>
      <c r="BL826" s="6" t="s">
        <v>218</v>
      </c>
    </row>
    <row r="827" spans="2:64" s="6" customFormat="1" ht="27" customHeight="1">
      <c r="B827" s="22"/>
      <c r="C827" s="123" t="s">
        <v>741</v>
      </c>
      <c r="D827" s="123" t="s">
        <v>214</v>
      </c>
      <c r="E827" s="124" t="s">
        <v>742</v>
      </c>
      <c r="F827" s="210" t="s">
        <v>743</v>
      </c>
      <c r="G827" s="211"/>
      <c r="H827" s="211"/>
      <c r="I827" s="211"/>
      <c r="J827" s="125" t="s">
        <v>239</v>
      </c>
      <c r="K827" s="126">
        <v>882.182</v>
      </c>
      <c r="L827" s="212">
        <v>0</v>
      </c>
      <c r="M827" s="211"/>
      <c r="N827" s="213">
        <f>ROUND($L$827*$K$827,2)</f>
        <v>0</v>
      </c>
      <c r="O827" s="211"/>
      <c r="P827" s="211"/>
      <c r="Q827" s="211"/>
      <c r="R827" s="23"/>
      <c r="T827" s="127"/>
      <c r="U827" s="128" t="s">
        <v>102</v>
      </c>
      <c r="V827" s="129">
        <v>0.006</v>
      </c>
      <c r="W827" s="129">
        <f>$V$827*$K$827</f>
        <v>5.293092000000001</v>
      </c>
      <c r="X827" s="129">
        <v>0</v>
      </c>
      <c r="Y827" s="129">
        <f>$X$827*$K$827</f>
        <v>0</v>
      </c>
      <c r="Z827" s="129">
        <v>0</v>
      </c>
      <c r="AA827" s="130">
        <f>$Z$827*$K$827</f>
        <v>0</v>
      </c>
      <c r="AR827" s="6" t="s">
        <v>218</v>
      </c>
      <c r="AT827" s="6" t="s">
        <v>214</v>
      </c>
      <c r="AU827" s="6" t="s">
        <v>225</v>
      </c>
      <c r="AY827" s="6" t="s">
        <v>213</v>
      </c>
      <c r="BE827" s="80">
        <f>IF($U$827="základní",$N$827,0)</f>
        <v>0</v>
      </c>
      <c r="BF827" s="80">
        <f>IF($U$827="snížená",$N$827,0)</f>
        <v>0</v>
      </c>
      <c r="BG827" s="80">
        <f>IF($U$827="zákl. přenesená",$N$827,0)</f>
        <v>0</v>
      </c>
      <c r="BH827" s="80">
        <f>IF($U$827="sníž. přenesená",$N$827,0)</f>
        <v>0</v>
      </c>
      <c r="BI827" s="80">
        <f>IF($U$827="nulová",$N$827,0)</f>
        <v>0</v>
      </c>
      <c r="BJ827" s="6" t="s">
        <v>191</v>
      </c>
      <c r="BK827" s="80">
        <f>ROUND($L$827*$K$827,2)</f>
        <v>0</v>
      </c>
      <c r="BL827" s="6" t="s">
        <v>218</v>
      </c>
    </row>
    <row r="828" spans="2:64" s="6" customFormat="1" ht="27" customHeight="1">
      <c r="B828" s="22"/>
      <c r="C828" s="123" t="s">
        <v>744</v>
      </c>
      <c r="D828" s="123" t="s">
        <v>214</v>
      </c>
      <c r="E828" s="124" t="s">
        <v>745</v>
      </c>
      <c r="F828" s="210" t="s">
        <v>746</v>
      </c>
      <c r="G828" s="211"/>
      <c r="H828" s="211"/>
      <c r="I828" s="211"/>
      <c r="J828" s="125" t="s">
        <v>239</v>
      </c>
      <c r="K828" s="126">
        <v>63.013</v>
      </c>
      <c r="L828" s="212">
        <v>0</v>
      </c>
      <c r="M828" s="211"/>
      <c r="N828" s="213">
        <f>ROUND($L$828*$K$828,2)</f>
        <v>0</v>
      </c>
      <c r="O828" s="211"/>
      <c r="P828" s="211"/>
      <c r="Q828" s="211"/>
      <c r="R828" s="23"/>
      <c r="T828" s="127"/>
      <c r="U828" s="128" t="s">
        <v>102</v>
      </c>
      <c r="V828" s="129">
        <v>0</v>
      </c>
      <c r="W828" s="129">
        <f>$V$828*$K$828</f>
        <v>0</v>
      </c>
      <c r="X828" s="129">
        <v>0</v>
      </c>
      <c r="Y828" s="129">
        <f>$X$828*$K$828</f>
        <v>0</v>
      </c>
      <c r="Z828" s="129">
        <v>0</v>
      </c>
      <c r="AA828" s="130">
        <f>$Z$828*$K$828</f>
        <v>0</v>
      </c>
      <c r="AR828" s="6" t="s">
        <v>218</v>
      </c>
      <c r="AT828" s="6" t="s">
        <v>214</v>
      </c>
      <c r="AU828" s="6" t="s">
        <v>225</v>
      </c>
      <c r="AY828" s="6" t="s">
        <v>213</v>
      </c>
      <c r="BE828" s="80">
        <f>IF($U$828="základní",$N$828,0)</f>
        <v>0</v>
      </c>
      <c r="BF828" s="80">
        <f>IF($U$828="snížená",$N$828,0)</f>
        <v>0</v>
      </c>
      <c r="BG828" s="80">
        <f>IF($U$828="zákl. přenesená",$N$828,0)</f>
        <v>0</v>
      </c>
      <c r="BH828" s="80">
        <f>IF($U$828="sníž. přenesená",$N$828,0)</f>
        <v>0</v>
      </c>
      <c r="BI828" s="80">
        <f>IF($U$828="nulová",$N$828,0)</f>
        <v>0</v>
      </c>
      <c r="BJ828" s="6" t="s">
        <v>191</v>
      </c>
      <c r="BK828" s="80">
        <f>ROUND($L$828*$K$828,2)</f>
        <v>0</v>
      </c>
      <c r="BL828" s="6" t="s">
        <v>218</v>
      </c>
    </row>
    <row r="829" spans="2:64" s="6" customFormat="1" ht="15.75" customHeight="1">
      <c r="B829" s="22"/>
      <c r="C829" s="123" t="s">
        <v>747</v>
      </c>
      <c r="D829" s="123" t="s">
        <v>214</v>
      </c>
      <c r="E829" s="124" t="s">
        <v>748</v>
      </c>
      <c r="F829" s="210" t="s">
        <v>749</v>
      </c>
      <c r="G829" s="211"/>
      <c r="H829" s="211"/>
      <c r="I829" s="211"/>
      <c r="J829" s="125" t="s">
        <v>239</v>
      </c>
      <c r="K829" s="126">
        <v>168.728</v>
      </c>
      <c r="L829" s="212">
        <v>0</v>
      </c>
      <c r="M829" s="211"/>
      <c r="N829" s="213">
        <f>ROUND($L$829*$K$829,2)</f>
        <v>0</v>
      </c>
      <c r="O829" s="211"/>
      <c r="P829" s="211"/>
      <c r="Q829" s="211"/>
      <c r="R829" s="23"/>
      <c r="T829" s="127"/>
      <c r="U829" s="128" t="s">
        <v>102</v>
      </c>
      <c r="V829" s="129">
        <v>0.318</v>
      </c>
      <c r="W829" s="129">
        <f>$V$829*$K$829</f>
        <v>53.655504</v>
      </c>
      <c r="X829" s="129">
        <v>0</v>
      </c>
      <c r="Y829" s="129">
        <f>$X$829*$K$829</f>
        <v>0</v>
      </c>
      <c r="Z829" s="129">
        <v>0</v>
      </c>
      <c r="AA829" s="130">
        <f>$Z$829*$K$829</f>
        <v>0</v>
      </c>
      <c r="AR829" s="6" t="s">
        <v>218</v>
      </c>
      <c r="AT829" s="6" t="s">
        <v>214</v>
      </c>
      <c r="AU829" s="6" t="s">
        <v>225</v>
      </c>
      <c r="AY829" s="6" t="s">
        <v>213</v>
      </c>
      <c r="BE829" s="80">
        <f>IF($U$829="základní",$N$829,0)</f>
        <v>0</v>
      </c>
      <c r="BF829" s="80">
        <f>IF($U$829="snížená",$N$829,0)</f>
        <v>0</v>
      </c>
      <c r="BG829" s="80">
        <f>IF($U$829="zákl. přenesená",$N$829,0)</f>
        <v>0</v>
      </c>
      <c r="BH829" s="80">
        <f>IF($U$829="sníž. přenesená",$N$829,0)</f>
        <v>0</v>
      </c>
      <c r="BI829" s="80">
        <f>IF($U$829="nulová",$N$829,0)</f>
        <v>0</v>
      </c>
      <c r="BJ829" s="6" t="s">
        <v>191</v>
      </c>
      <c r="BK829" s="80">
        <f>ROUND($L$829*$K$829,2)</f>
        <v>0</v>
      </c>
      <c r="BL829" s="6" t="s">
        <v>218</v>
      </c>
    </row>
    <row r="830" spans="2:63" s="113" customFormat="1" ht="37.5" customHeight="1">
      <c r="B830" s="114"/>
      <c r="D830" s="115" t="s">
        <v>174</v>
      </c>
      <c r="N830" s="199">
        <f>$BK$830</f>
        <v>0</v>
      </c>
      <c r="O830" s="202"/>
      <c r="P830" s="202"/>
      <c r="Q830" s="202"/>
      <c r="R830" s="117"/>
      <c r="T830" s="118"/>
      <c r="W830" s="119">
        <f>$W$831+$W$843+$W$884+$W$984+$W$1020+$W$1088+$W$1135+$W$1189+$W$1208+$W$1272+$W$1280+$W$1308+$W$1343</f>
        <v>1094.623637</v>
      </c>
      <c r="Y830" s="119">
        <f>$Y$831+$Y$843+$Y$884+$Y$984+$Y$1020+$Y$1088+$Y$1135+$Y$1189+$Y$1208+$Y$1272+$Y$1280+$Y$1308+$Y$1343</f>
        <v>17.422357171971996</v>
      </c>
      <c r="AA830" s="120">
        <f>$AA$831+$AA$843+$AA$884+$AA$984+$AA$1020+$AA$1088+$AA$1135+$AA$1189+$AA$1208+$AA$1272+$AA$1280+$AA$1308+$AA$1343</f>
        <v>8.91528</v>
      </c>
      <c r="AR830" s="116" t="s">
        <v>191</v>
      </c>
      <c r="AT830" s="116" t="s">
        <v>134</v>
      </c>
      <c r="AU830" s="116" t="s">
        <v>135</v>
      </c>
      <c r="AY830" s="116" t="s">
        <v>213</v>
      </c>
      <c r="BK830" s="121">
        <f>$BK$831+$BK$843+$BK$884+$BK$984+$BK$1020+$BK$1088+$BK$1135+$BK$1189+$BK$1208+$BK$1272+$BK$1280+$BK$1308+$BK$1343</f>
        <v>0</v>
      </c>
    </row>
    <row r="831" spans="2:63" s="113" customFormat="1" ht="21" customHeight="1">
      <c r="B831" s="114"/>
      <c r="D831" s="122" t="s">
        <v>175</v>
      </c>
      <c r="N831" s="201">
        <f>$BK$831</f>
        <v>0</v>
      </c>
      <c r="O831" s="202"/>
      <c r="P831" s="202"/>
      <c r="Q831" s="202"/>
      <c r="R831" s="117"/>
      <c r="T831" s="118"/>
      <c r="W831" s="119">
        <f>SUM($W$832:$W$842)</f>
        <v>6.778572</v>
      </c>
      <c r="Y831" s="119">
        <f>SUM($Y$832:$Y$842)</f>
        <v>0.0341352</v>
      </c>
      <c r="AA831" s="120">
        <f>SUM($AA$832:$AA$842)</f>
        <v>0</v>
      </c>
      <c r="AR831" s="116" t="s">
        <v>191</v>
      </c>
      <c r="AT831" s="116" t="s">
        <v>134</v>
      </c>
      <c r="AU831" s="116" t="s">
        <v>78</v>
      </c>
      <c r="AY831" s="116" t="s">
        <v>213</v>
      </c>
      <c r="BK831" s="121">
        <f>SUM($BK$832:$BK$842)</f>
        <v>0</v>
      </c>
    </row>
    <row r="832" spans="2:64" s="6" customFormat="1" ht="27" customHeight="1">
      <c r="B832" s="22"/>
      <c r="C832" s="123" t="s">
        <v>750</v>
      </c>
      <c r="D832" s="123" t="s">
        <v>214</v>
      </c>
      <c r="E832" s="124" t="s">
        <v>751</v>
      </c>
      <c r="F832" s="210" t="s">
        <v>752</v>
      </c>
      <c r="G832" s="211"/>
      <c r="H832" s="211"/>
      <c r="I832" s="211"/>
      <c r="J832" s="125" t="s">
        <v>282</v>
      </c>
      <c r="K832" s="126">
        <v>13.5</v>
      </c>
      <c r="L832" s="212">
        <v>0</v>
      </c>
      <c r="M832" s="211"/>
      <c r="N832" s="213">
        <f>ROUND($L$832*$K$832,2)</f>
        <v>0</v>
      </c>
      <c r="O832" s="211"/>
      <c r="P832" s="211"/>
      <c r="Q832" s="211"/>
      <c r="R832" s="23"/>
      <c r="T832" s="127"/>
      <c r="U832" s="128" t="s">
        <v>102</v>
      </c>
      <c r="V832" s="129">
        <v>0.22</v>
      </c>
      <c r="W832" s="129">
        <f>$V$832*$K$832</f>
        <v>2.97</v>
      </c>
      <c r="X832" s="129">
        <v>0.00132</v>
      </c>
      <c r="Y832" s="129">
        <f>$X$832*$K$832</f>
        <v>0.01782</v>
      </c>
      <c r="Z832" s="129">
        <v>0</v>
      </c>
      <c r="AA832" s="130">
        <f>$Z$832*$K$832</f>
        <v>0</v>
      </c>
      <c r="AR832" s="6" t="s">
        <v>294</v>
      </c>
      <c r="AT832" s="6" t="s">
        <v>214</v>
      </c>
      <c r="AU832" s="6" t="s">
        <v>191</v>
      </c>
      <c r="AY832" s="6" t="s">
        <v>213</v>
      </c>
      <c r="BE832" s="80">
        <f>IF($U$832="základní",$N$832,0)</f>
        <v>0</v>
      </c>
      <c r="BF832" s="80">
        <f>IF($U$832="snížená",$N$832,0)</f>
        <v>0</v>
      </c>
      <c r="BG832" s="80">
        <f>IF($U$832="zákl. přenesená",$N$832,0)</f>
        <v>0</v>
      </c>
      <c r="BH832" s="80">
        <f>IF($U$832="sníž. přenesená",$N$832,0)</f>
        <v>0</v>
      </c>
      <c r="BI832" s="80">
        <f>IF($U$832="nulová",$N$832,0)</f>
        <v>0</v>
      </c>
      <c r="BJ832" s="6" t="s">
        <v>191</v>
      </c>
      <c r="BK832" s="80">
        <f>ROUND($L$832*$K$832,2)</f>
        <v>0</v>
      </c>
      <c r="BL832" s="6" t="s">
        <v>294</v>
      </c>
    </row>
    <row r="833" spans="2:51" s="6" customFormat="1" ht="15.75" customHeight="1">
      <c r="B833" s="131"/>
      <c r="E833" s="132"/>
      <c r="F833" s="208" t="s">
        <v>753</v>
      </c>
      <c r="G833" s="209"/>
      <c r="H833" s="209"/>
      <c r="I833" s="209"/>
      <c r="K833" s="132"/>
      <c r="N833" s="132"/>
      <c r="R833" s="133"/>
      <c r="T833" s="134"/>
      <c r="AA833" s="135"/>
      <c r="AT833" s="132" t="s">
        <v>220</v>
      </c>
      <c r="AU833" s="132" t="s">
        <v>191</v>
      </c>
      <c r="AV833" s="136" t="s">
        <v>78</v>
      </c>
      <c r="AW833" s="136" t="s">
        <v>165</v>
      </c>
      <c r="AX833" s="136" t="s">
        <v>135</v>
      </c>
      <c r="AY833" s="132" t="s">
        <v>213</v>
      </c>
    </row>
    <row r="834" spans="2:51" s="6" customFormat="1" ht="15.75" customHeight="1">
      <c r="B834" s="137"/>
      <c r="E834" s="138"/>
      <c r="F834" s="203" t="s">
        <v>754</v>
      </c>
      <c r="G834" s="204"/>
      <c r="H834" s="204"/>
      <c r="I834" s="204"/>
      <c r="K834" s="139">
        <v>13.5</v>
      </c>
      <c r="N834" s="138"/>
      <c r="R834" s="140"/>
      <c r="T834" s="141"/>
      <c r="AA834" s="142"/>
      <c r="AT834" s="138" t="s">
        <v>220</v>
      </c>
      <c r="AU834" s="138" t="s">
        <v>191</v>
      </c>
      <c r="AV834" s="143" t="s">
        <v>191</v>
      </c>
      <c r="AW834" s="143" t="s">
        <v>165</v>
      </c>
      <c r="AX834" s="143" t="s">
        <v>135</v>
      </c>
      <c r="AY834" s="138" t="s">
        <v>213</v>
      </c>
    </row>
    <row r="835" spans="2:51" s="6" customFormat="1" ht="15.75" customHeight="1">
      <c r="B835" s="144"/>
      <c r="E835" s="145"/>
      <c r="F835" s="205" t="s">
        <v>222</v>
      </c>
      <c r="G835" s="206"/>
      <c r="H835" s="206"/>
      <c r="I835" s="206"/>
      <c r="K835" s="146">
        <v>13.5</v>
      </c>
      <c r="N835" s="145"/>
      <c r="R835" s="147"/>
      <c r="T835" s="148"/>
      <c r="AA835" s="149"/>
      <c r="AT835" s="145" t="s">
        <v>220</v>
      </c>
      <c r="AU835" s="145" t="s">
        <v>191</v>
      </c>
      <c r="AV835" s="150" t="s">
        <v>218</v>
      </c>
      <c r="AW835" s="150" t="s">
        <v>165</v>
      </c>
      <c r="AX835" s="150" t="s">
        <v>78</v>
      </c>
      <c r="AY835" s="145" t="s">
        <v>213</v>
      </c>
    </row>
    <row r="836" spans="2:64" s="6" customFormat="1" ht="27" customHeight="1">
      <c r="B836" s="22"/>
      <c r="C836" s="123" t="s">
        <v>755</v>
      </c>
      <c r="D836" s="123" t="s">
        <v>214</v>
      </c>
      <c r="E836" s="124" t="s">
        <v>756</v>
      </c>
      <c r="F836" s="210" t="s">
        <v>757</v>
      </c>
      <c r="G836" s="211"/>
      <c r="H836" s="211"/>
      <c r="I836" s="211"/>
      <c r="J836" s="125" t="s">
        <v>282</v>
      </c>
      <c r="K836" s="126">
        <v>12.36</v>
      </c>
      <c r="L836" s="212">
        <v>0</v>
      </c>
      <c r="M836" s="211"/>
      <c r="N836" s="213">
        <f>ROUND($L$836*$K$836,2)</f>
        <v>0</v>
      </c>
      <c r="O836" s="211"/>
      <c r="P836" s="211"/>
      <c r="Q836" s="211"/>
      <c r="R836" s="23"/>
      <c r="T836" s="127"/>
      <c r="U836" s="128" t="s">
        <v>102</v>
      </c>
      <c r="V836" s="129">
        <v>0.3</v>
      </c>
      <c r="W836" s="129">
        <f>$V$836*$K$836</f>
        <v>3.7079999999999997</v>
      </c>
      <c r="X836" s="129">
        <v>0.00132</v>
      </c>
      <c r="Y836" s="129">
        <f>$X$836*$K$836</f>
        <v>0.0163152</v>
      </c>
      <c r="Z836" s="129">
        <v>0</v>
      </c>
      <c r="AA836" s="130">
        <f>$Z$836*$K$836</f>
        <v>0</v>
      </c>
      <c r="AR836" s="6" t="s">
        <v>294</v>
      </c>
      <c r="AT836" s="6" t="s">
        <v>214</v>
      </c>
      <c r="AU836" s="6" t="s">
        <v>191</v>
      </c>
      <c r="AY836" s="6" t="s">
        <v>213</v>
      </c>
      <c r="BE836" s="80">
        <f>IF($U$836="základní",$N$836,0)</f>
        <v>0</v>
      </c>
      <c r="BF836" s="80">
        <f>IF($U$836="snížená",$N$836,0)</f>
        <v>0</v>
      </c>
      <c r="BG836" s="80">
        <f>IF($U$836="zákl. přenesená",$N$836,0)</f>
        <v>0</v>
      </c>
      <c r="BH836" s="80">
        <f>IF($U$836="sníž. přenesená",$N$836,0)</f>
        <v>0</v>
      </c>
      <c r="BI836" s="80">
        <f>IF($U$836="nulová",$N$836,0)</f>
        <v>0</v>
      </c>
      <c r="BJ836" s="6" t="s">
        <v>191</v>
      </c>
      <c r="BK836" s="80">
        <f>ROUND($L$836*$K$836,2)</f>
        <v>0</v>
      </c>
      <c r="BL836" s="6" t="s">
        <v>294</v>
      </c>
    </row>
    <row r="837" spans="2:51" s="6" customFormat="1" ht="15.75" customHeight="1">
      <c r="B837" s="131"/>
      <c r="E837" s="132"/>
      <c r="F837" s="208" t="s">
        <v>753</v>
      </c>
      <c r="G837" s="209"/>
      <c r="H837" s="209"/>
      <c r="I837" s="209"/>
      <c r="K837" s="132"/>
      <c r="N837" s="132"/>
      <c r="R837" s="133"/>
      <c r="T837" s="134"/>
      <c r="AA837" s="135"/>
      <c r="AT837" s="132" t="s">
        <v>220</v>
      </c>
      <c r="AU837" s="132" t="s">
        <v>191</v>
      </c>
      <c r="AV837" s="136" t="s">
        <v>78</v>
      </c>
      <c r="AW837" s="136" t="s">
        <v>165</v>
      </c>
      <c r="AX837" s="136" t="s">
        <v>135</v>
      </c>
      <c r="AY837" s="132" t="s">
        <v>213</v>
      </c>
    </row>
    <row r="838" spans="2:51" s="6" customFormat="1" ht="15.75" customHeight="1">
      <c r="B838" s="137"/>
      <c r="E838" s="138"/>
      <c r="F838" s="203" t="s">
        <v>758</v>
      </c>
      <c r="G838" s="204"/>
      <c r="H838" s="204"/>
      <c r="I838" s="204"/>
      <c r="K838" s="139">
        <v>3.075</v>
      </c>
      <c r="N838" s="138"/>
      <c r="R838" s="140"/>
      <c r="T838" s="141"/>
      <c r="AA838" s="142"/>
      <c r="AT838" s="138" t="s">
        <v>220</v>
      </c>
      <c r="AU838" s="138" t="s">
        <v>191</v>
      </c>
      <c r="AV838" s="143" t="s">
        <v>191</v>
      </c>
      <c r="AW838" s="143" t="s">
        <v>165</v>
      </c>
      <c r="AX838" s="143" t="s">
        <v>135</v>
      </c>
      <c r="AY838" s="138" t="s">
        <v>213</v>
      </c>
    </row>
    <row r="839" spans="2:51" s="6" customFormat="1" ht="15.75" customHeight="1">
      <c r="B839" s="137"/>
      <c r="E839" s="138"/>
      <c r="F839" s="203" t="s">
        <v>759</v>
      </c>
      <c r="G839" s="204"/>
      <c r="H839" s="204"/>
      <c r="I839" s="204"/>
      <c r="K839" s="139">
        <v>9.285</v>
      </c>
      <c r="N839" s="138"/>
      <c r="R839" s="140"/>
      <c r="T839" s="141"/>
      <c r="AA839" s="142"/>
      <c r="AT839" s="138" t="s">
        <v>220</v>
      </c>
      <c r="AU839" s="138" t="s">
        <v>191</v>
      </c>
      <c r="AV839" s="143" t="s">
        <v>191</v>
      </c>
      <c r="AW839" s="143" t="s">
        <v>165</v>
      </c>
      <c r="AX839" s="143" t="s">
        <v>135</v>
      </c>
      <c r="AY839" s="138" t="s">
        <v>213</v>
      </c>
    </row>
    <row r="840" spans="2:51" s="6" customFormat="1" ht="15.75" customHeight="1">
      <c r="B840" s="144"/>
      <c r="E840" s="145"/>
      <c r="F840" s="205" t="s">
        <v>222</v>
      </c>
      <c r="G840" s="206"/>
      <c r="H840" s="206"/>
      <c r="I840" s="206"/>
      <c r="K840" s="146">
        <v>12.36</v>
      </c>
      <c r="N840" s="145"/>
      <c r="R840" s="147"/>
      <c r="T840" s="148"/>
      <c r="AA840" s="149"/>
      <c r="AT840" s="145" t="s">
        <v>220</v>
      </c>
      <c r="AU840" s="145" t="s">
        <v>191</v>
      </c>
      <c r="AV840" s="150" t="s">
        <v>218</v>
      </c>
      <c r="AW840" s="150" t="s">
        <v>165</v>
      </c>
      <c r="AX840" s="150" t="s">
        <v>78</v>
      </c>
      <c r="AY840" s="145" t="s">
        <v>213</v>
      </c>
    </row>
    <row r="841" spans="2:64" s="6" customFormat="1" ht="27" customHeight="1">
      <c r="B841" s="22"/>
      <c r="C841" s="123" t="s">
        <v>760</v>
      </c>
      <c r="D841" s="123" t="s">
        <v>214</v>
      </c>
      <c r="E841" s="124" t="s">
        <v>761</v>
      </c>
      <c r="F841" s="210" t="s">
        <v>762</v>
      </c>
      <c r="G841" s="211"/>
      <c r="H841" s="211"/>
      <c r="I841" s="211"/>
      <c r="J841" s="125" t="s">
        <v>239</v>
      </c>
      <c r="K841" s="126">
        <v>0.034</v>
      </c>
      <c r="L841" s="212">
        <v>0</v>
      </c>
      <c r="M841" s="211"/>
      <c r="N841" s="213">
        <f>ROUND($L$841*$K$841,2)</f>
        <v>0</v>
      </c>
      <c r="O841" s="211"/>
      <c r="P841" s="211"/>
      <c r="Q841" s="211"/>
      <c r="R841" s="23"/>
      <c r="T841" s="127"/>
      <c r="U841" s="128" t="s">
        <v>102</v>
      </c>
      <c r="V841" s="129">
        <v>1.598</v>
      </c>
      <c r="W841" s="129">
        <f>$V$841*$K$841</f>
        <v>0.054332000000000005</v>
      </c>
      <c r="X841" s="129">
        <v>0</v>
      </c>
      <c r="Y841" s="129">
        <f>$X$841*$K$841</f>
        <v>0</v>
      </c>
      <c r="Z841" s="129">
        <v>0</v>
      </c>
      <c r="AA841" s="130">
        <f>$Z$841*$K$841</f>
        <v>0</v>
      </c>
      <c r="AR841" s="6" t="s">
        <v>294</v>
      </c>
      <c r="AT841" s="6" t="s">
        <v>214</v>
      </c>
      <c r="AU841" s="6" t="s">
        <v>191</v>
      </c>
      <c r="AY841" s="6" t="s">
        <v>213</v>
      </c>
      <c r="BE841" s="80">
        <f>IF($U$841="základní",$N$841,0)</f>
        <v>0</v>
      </c>
      <c r="BF841" s="80">
        <f>IF($U$841="snížená",$N$841,0)</f>
        <v>0</v>
      </c>
      <c r="BG841" s="80">
        <f>IF($U$841="zákl. přenesená",$N$841,0)</f>
        <v>0</v>
      </c>
      <c r="BH841" s="80">
        <f>IF($U$841="sníž. přenesená",$N$841,0)</f>
        <v>0</v>
      </c>
      <c r="BI841" s="80">
        <f>IF($U$841="nulová",$N$841,0)</f>
        <v>0</v>
      </c>
      <c r="BJ841" s="6" t="s">
        <v>191</v>
      </c>
      <c r="BK841" s="80">
        <f>ROUND($L$841*$K$841,2)</f>
        <v>0</v>
      </c>
      <c r="BL841" s="6" t="s">
        <v>294</v>
      </c>
    </row>
    <row r="842" spans="2:64" s="6" customFormat="1" ht="27" customHeight="1">
      <c r="B842" s="22"/>
      <c r="C842" s="123" t="s">
        <v>763</v>
      </c>
      <c r="D842" s="123" t="s">
        <v>214</v>
      </c>
      <c r="E842" s="124" t="s">
        <v>764</v>
      </c>
      <c r="F842" s="210" t="s">
        <v>765</v>
      </c>
      <c r="G842" s="211"/>
      <c r="H842" s="211"/>
      <c r="I842" s="211"/>
      <c r="J842" s="125" t="s">
        <v>239</v>
      </c>
      <c r="K842" s="126">
        <v>0.034</v>
      </c>
      <c r="L842" s="212">
        <v>0</v>
      </c>
      <c r="M842" s="211"/>
      <c r="N842" s="213">
        <f>ROUND($L$842*$K$842,2)</f>
        <v>0</v>
      </c>
      <c r="O842" s="211"/>
      <c r="P842" s="211"/>
      <c r="Q842" s="211"/>
      <c r="R842" s="23"/>
      <c r="T842" s="127"/>
      <c r="U842" s="128" t="s">
        <v>102</v>
      </c>
      <c r="V842" s="129">
        <v>1.36</v>
      </c>
      <c r="W842" s="129">
        <f>$V$842*$K$842</f>
        <v>0.04624</v>
      </c>
      <c r="X842" s="129">
        <v>0</v>
      </c>
      <c r="Y842" s="129">
        <f>$X$842*$K$842</f>
        <v>0</v>
      </c>
      <c r="Z842" s="129">
        <v>0</v>
      </c>
      <c r="AA842" s="130">
        <f>$Z$842*$K$842</f>
        <v>0</v>
      </c>
      <c r="AR842" s="6" t="s">
        <v>294</v>
      </c>
      <c r="AT842" s="6" t="s">
        <v>214</v>
      </c>
      <c r="AU842" s="6" t="s">
        <v>191</v>
      </c>
      <c r="AY842" s="6" t="s">
        <v>213</v>
      </c>
      <c r="BE842" s="80">
        <f>IF($U$842="základní",$N$842,0)</f>
        <v>0</v>
      </c>
      <c r="BF842" s="80">
        <f>IF($U$842="snížená",$N$842,0)</f>
        <v>0</v>
      </c>
      <c r="BG842" s="80">
        <f>IF($U$842="zákl. přenesená",$N$842,0)</f>
        <v>0</v>
      </c>
      <c r="BH842" s="80">
        <f>IF($U$842="sníž. přenesená",$N$842,0)</f>
        <v>0</v>
      </c>
      <c r="BI842" s="80">
        <f>IF($U$842="nulová",$N$842,0)</f>
        <v>0</v>
      </c>
      <c r="BJ842" s="6" t="s">
        <v>191</v>
      </c>
      <c r="BK842" s="80">
        <f>ROUND($L$842*$K$842,2)</f>
        <v>0</v>
      </c>
      <c r="BL842" s="6" t="s">
        <v>294</v>
      </c>
    </row>
    <row r="843" spans="2:63" s="113" customFormat="1" ht="30.75" customHeight="1">
      <c r="B843" s="114"/>
      <c r="D843" s="122" t="s">
        <v>176</v>
      </c>
      <c r="N843" s="201">
        <f>$BK$843</f>
        <v>0</v>
      </c>
      <c r="O843" s="202"/>
      <c r="P843" s="202"/>
      <c r="Q843" s="202"/>
      <c r="R843" s="117"/>
      <c r="T843" s="118"/>
      <c r="W843" s="119">
        <f>SUM($W$844:$W$883)</f>
        <v>36.83</v>
      </c>
      <c r="Y843" s="119">
        <f>SUM($Y$844:$Y$883)</f>
        <v>0.39992504</v>
      </c>
      <c r="AA843" s="120">
        <f>SUM($AA$844:$AA$883)</f>
        <v>0</v>
      </c>
      <c r="AR843" s="116" t="s">
        <v>191</v>
      </c>
      <c r="AT843" s="116" t="s">
        <v>134</v>
      </c>
      <c r="AU843" s="116" t="s">
        <v>78</v>
      </c>
      <c r="AY843" s="116" t="s">
        <v>213</v>
      </c>
      <c r="BK843" s="121">
        <f>SUM($BK$844:$BK$883)</f>
        <v>0</v>
      </c>
    </row>
    <row r="844" spans="2:64" s="6" customFormat="1" ht="27" customHeight="1">
      <c r="B844" s="22"/>
      <c r="C844" s="123" t="s">
        <v>766</v>
      </c>
      <c r="D844" s="123" t="s">
        <v>214</v>
      </c>
      <c r="E844" s="124" t="s">
        <v>767</v>
      </c>
      <c r="F844" s="210" t="s">
        <v>768</v>
      </c>
      <c r="G844" s="211"/>
      <c r="H844" s="211"/>
      <c r="I844" s="211"/>
      <c r="J844" s="125" t="s">
        <v>282</v>
      </c>
      <c r="K844" s="126">
        <v>182.9</v>
      </c>
      <c r="L844" s="212">
        <v>0</v>
      </c>
      <c r="M844" s="211"/>
      <c r="N844" s="213">
        <f>ROUND($L$844*$K$844,2)</f>
        <v>0</v>
      </c>
      <c r="O844" s="211"/>
      <c r="P844" s="211"/>
      <c r="Q844" s="211"/>
      <c r="R844" s="23"/>
      <c r="T844" s="127"/>
      <c r="U844" s="128" t="s">
        <v>102</v>
      </c>
      <c r="V844" s="129">
        <v>0.06</v>
      </c>
      <c r="W844" s="129">
        <f>$V$844*$K$844</f>
        <v>10.974</v>
      </c>
      <c r="X844" s="129">
        <v>0</v>
      </c>
      <c r="Y844" s="129">
        <f>$X$844*$K$844</f>
        <v>0</v>
      </c>
      <c r="Z844" s="129">
        <v>0</v>
      </c>
      <c r="AA844" s="130">
        <f>$Z$844*$K$844</f>
        <v>0</v>
      </c>
      <c r="AR844" s="6" t="s">
        <v>294</v>
      </c>
      <c r="AT844" s="6" t="s">
        <v>214</v>
      </c>
      <c r="AU844" s="6" t="s">
        <v>191</v>
      </c>
      <c r="AY844" s="6" t="s">
        <v>213</v>
      </c>
      <c r="BE844" s="80">
        <f>IF($U$844="základní",$N$844,0)</f>
        <v>0</v>
      </c>
      <c r="BF844" s="80">
        <f>IF($U$844="snížená",$N$844,0)</f>
        <v>0</v>
      </c>
      <c r="BG844" s="80">
        <f>IF($U$844="zákl. přenesená",$N$844,0)</f>
        <v>0</v>
      </c>
      <c r="BH844" s="80">
        <f>IF($U$844="sníž. přenesená",$N$844,0)</f>
        <v>0</v>
      </c>
      <c r="BI844" s="80">
        <f>IF($U$844="nulová",$N$844,0)</f>
        <v>0</v>
      </c>
      <c r="BJ844" s="6" t="s">
        <v>191</v>
      </c>
      <c r="BK844" s="80">
        <f>ROUND($L$844*$K$844,2)</f>
        <v>0</v>
      </c>
      <c r="BL844" s="6" t="s">
        <v>294</v>
      </c>
    </row>
    <row r="845" spans="2:51" s="6" customFormat="1" ht="15.75" customHeight="1">
      <c r="B845" s="131"/>
      <c r="E845" s="132"/>
      <c r="F845" s="208" t="s">
        <v>660</v>
      </c>
      <c r="G845" s="209"/>
      <c r="H845" s="209"/>
      <c r="I845" s="209"/>
      <c r="K845" s="132"/>
      <c r="N845" s="132"/>
      <c r="R845" s="133"/>
      <c r="T845" s="134"/>
      <c r="AA845" s="135"/>
      <c r="AT845" s="132" t="s">
        <v>220</v>
      </c>
      <c r="AU845" s="132" t="s">
        <v>191</v>
      </c>
      <c r="AV845" s="136" t="s">
        <v>78</v>
      </c>
      <c r="AW845" s="136" t="s">
        <v>165</v>
      </c>
      <c r="AX845" s="136" t="s">
        <v>135</v>
      </c>
      <c r="AY845" s="132" t="s">
        <v>213</v>
      </c>
    </row>
    <row r="846" spans="2:51" s="6" customFormat="1" ht="15.75" customHeight="1">
      <c r="B846" s="137"/>
      <c r="E846" s="138"/>
      <c r="F846" s="203" t="s">
        <v>474</v>
      </c>
      <c r="G846" s="204"/>
      <c r="H846" s="204"/>
      <c r="I846" s="204"/>
      <c r="K846" s="139">
        <v>89.9</v>
      </c>
      <c r="N846" s="138"/>
      <c r="R846" s="140"/>
      <c r="T846" s="141"/>
      <c r="AA846" s="142"/>
      <c r="AT846" s="138" t="s">
        <v>220</v>
      </c>
      <c r="AU846" s="138" t="s">
        <v>191</v>
      </c>
      <c r="AV846" s="143" t="s">
        <v>191</v>
      </c>
      <c r="AW846" s="143" t="s">
        <v>165</v>
      </c>
      <c r="AX846" s="143" t="s">
        <v>135</v>
      </c>
      <c r="AY846" s="138" t="s">
        <v>213</v>
      </c>
    </row>
    <row r="847" spans="2:51" s="6" customFormat="1" ht="15.75" customHeight="1">
      <c r="B847" s="131"/>
      <c r="E847" s="132"/>
      <c r="F847" s="208" t="s">
        <v>661</v>
      </c>
      <c r="G847" s="209"/>
      <c r="H847" s="209"/>
      <c r="I847" s="209"/>
      <c r="K847" s="132"/>
      <c r="N847" s="132"/>
      <c r="R847" s="133"/>
      <c r="T847" s="134"/>
      <c r="AA847" s="135"/>
      <c r="AT847" s="132" t="s">
        <v>220</v>
      </c>
      <c r="AU847" s="132" t="s">
        <v>191</v>
      </c>
      <c r="AV847" s="136" t="s">
        <v>78</v>
      </c>
      <c r="AW847" s="136" t="s">
        <v>165</v>
      </c>
      <c r="AX847" s="136" t="s">
        <v>135</v>
      </c>
      <c r="AY847" s="132" t="s">
        <v>213</v>
      </c>
    </row>
    <row r="848" spans="2:51" s="6" customFormat="1" ht="15.75" customHeight="1">
      <c r="B848" s="137"/>
      <c r="E848" s="138"/>
      <c r="F848" s="203" t="s">
        <v>662</v>
      </c>
      <c r="G848" s="204"/>
      <c r="H848" s="204"/>
      <c r="I848" s="204"/>
      <c r="K848" s="139">
        <v>93</v>
      </c>
      <c r="N848" s="138"/>
      <c r="R848" s="140"/>
      <c r="T848" s="141"/>
      <c r="AA848" s="142"/>
      <c r="AT848" s="138" t="s">
        <v>220</v>
      </c>
      <c r="AU848" s="138" t="s">
        <v>191</v>
      </c>
      <c r="AV848" s="143" t="s">
        <v>191</v>
      </c>
      <c r="AW848" s="143" t="s">
        <v>165</v>
      </c>
      <c r="AX848" s="143" t="s">
        <v>135</v>
      </c>
      <c r="AY848" s="138" t="s">
        <v>213</v>
      </c>
    </row>
    <row r="849" spans="2:51" s="6" customFormat="1" ht="15.75" customHeight="1">
      <c r="B849" s="144"/>
      <c r="E849" s="145"/>
      <c r="F849" s="205" t="s">
        <v>222</v>
      </c>
      <c r="G849" s="206"/>
      <c r="H849" s="206"/>
      <c r="I849" s="206"/>
      <c r="K849" s="146">
        <v>182.9</v>
      </c>
      <c r="N849" s="145"/>
      <c r="R849" s="147"/>
      <c r="T849" s="148"/>
      <c r="AA849" s="149"/>
      <c r="AT849" s="145" t="s">
        <v>220</v>
      </c>
      <c r="AU849" s="145" t="s">
        <v>191</v>
      </c>
      <c r="AV849" s="150" t="s">
        <v>218</v>
      </c>
      <c r="AW849" s="150" t="s">
        <v>165</v>
      </c>
      <c r="AX849" s="150" t="s">
        <v>78</v>
      </c>
      <c r="AY849" s="145" t="s">
        <v>213</v>
      </c>
    </row>
    <row r="850" spans="2:64" s="6" customFormat="1" ht="27" customHeight="1">
      <c r="B850" s="22"/>
      <c r="C850" s="151" t="s">
        <v>769</v>
      </c>
      <c r="D850" s="151" t="s">
        <v>399</v>
      </c>
      <c r="E850" s="152" t="s">
        <v>770</v>
      </c>
      <c r="F850" s="214" t="s">
        <v>771</v>
      </c>
      <c r="G850" s="215"/>
      <c r="H850" s="215"/>
      <c r="I850" s="215"/>
      <c r="J850" s="153" t="s">
        <v>282</v>
      </c>
      <c r="K850" s="154">
        <v>97.65</v>
      </c>
      <c r="L850" s="216">
        <v>0</v>
      </c>
      <c r="M850" s="215"/>
      <c r="N850" s="217">
        <f>ROUND($L$850*$K$850,2)</f>
        <v>0</v>
      </c>
      <c r="O850" s="211"/>
      <c r="P850" s="211"/>
      <c r="Q850" s="211"/>
      <c r="R850" s="23"/>
      <c r="T850" s="127"/>
      <c r="U850" s="128" t="s">
        <v>102</v>
      </c>
      <c r="V850" s="129">
        <v>0</v>
      </c>
      <c r="W850" s="129">
        <f>$V$850*$K$850</f>
        <v>0</v>
      </c>
      <c r="X850" s="129">
        <v>0.00075</v>
      </c>
      <c r="Y850" s="129">
        <f>$X$850*$K$850</f>
        <v>0.07323750000000001</v>
      </c>
      <c r="Z850" s="129">
        <v>0</v>
      </c>
      <c r="AA850" s="130">
        <f>$Z$850*$K$850</f>
        <v>0</v>
      </c>
      <c r="AR850" s="6" t="s">
        <v>368</v>
      </c>
      <c r="AT850" s="6" t="s">
        <v>399</v>
      </c>
      <c r="AU850" s="6" t="s">
        <v>191</v>
      </c>
      <c r="AY850" s="6" t="s">
        <v>213</v>
      </c>
      <c r="BE850" s="80">
        <f>IF($U$850="základní",$N$850,0)</f>
        <v>0</v>
      </c>
      <c r="BF850" s="80">
        <f>IF($U$850="snížená",$N$850,0)</f>
        <v>0</v>
      </c>
      <c r="BG850" s="80">
        <f>IF($U$850="zákl. přenesená",$N$850,0)</f>
        <v>0</v>
      </c>
      <c r="BH850" s="80">
        <f>IF($U$850="sníž. přenesená",$N$850,0)</f>
        <v>0</v>
      </c>
      <c r="BI850" s="80">
        <f>IF($U$850="nulová",$N$850,0)</f>
        <v>0</v>
      </c>
      <c r="BJ850" s="6" t="s">
        <v>191</v>
      </c>
      <c r="BK850" s="80">
        <f>ROUND($L$850*$K$850,2)</f>
        <v>0</v>
      </c>
      <c r="BL850" s="6" t="s">
        <v>294</v>
      </c>
    </row>
    <row r="851" spans="2:51" s="6" customFormat="1" ht="15.75" customHeight="1">
      <c r="B851" s="131"/>
      <c r="E851" s="132"/>
      <c r="F851" s="208" t="s">
        <v>661</v>
      </c>
      <c r="G851" s="209"/>
      <c r="H851" s="209"/>
      <c r="I851" s="209"/>
      <c r="K851" s="132"/>
      <c r="N851" s="132"/>
      <c r="R851" s="133"/>
      <c r="T851" s="134"/>
      <c r="AA851" s="135"/>
      <c r="AT851" s="132" t="s">
        <v>220</v>
      </c>
      <c r="AU851" s="132" t="s">
        <v>191</v>
      </c>
      <c r="AV851" s="136" t="s">
        <v>78</v>
      </c>
      <c r="AW851" s="136" t="s">
        <v>165</v>
      </c>
      <c r="AX851" s="136" t="s">
        <v>135</v>
      </c>
      <c r="AY851" s="132" t="s">
        <v>213</v>
      </c>
    </row>
    <row r="852" spans="2:51" s="6" customFormat="1" ht="15.75" customHeight="1">
      <c r="B852" s="137"/>
      <c r="E852" s="138"/>
      <c r="F852" s="203" t="s">
        <v>662</v>
      </c>
      <c r="G852" s="204"/>
      <c r="H852" s="204"/>
      <c r="I852" s="204"/>
      <c r="K852" s="139">
        <v>93</v>
      </c>
      <c r="N852" s="138"/>
      <c r="R852" s="140"/>
      <c r="T852" s="141"/>
      <c r="AA852" s="142"/>
      <c r="AT852" s="138" t="s">
        <v>220</v>
      </c>
      <c r="AU852" s="138" t="s">
        <v>191</v>
      </c>
      <c r="AV852" s="143" t="s">
        <v>191</v>
      </c>
      <c r="AW852" s="143" t="s">
        <v>165</v>
      </c>
      <c r="AX852" s="143" t="s">
        <v>135</v>
      </c>
      <c r="AY852" s="138" t="s">
        <v>213</v>
      </c>
    </row>
    <row r="853" spans="2:51" s="6" customFormat="1" ht="15.75" customHeight="1">
      <c r="B853" s="144"/>
      <c r="E853" s="145"/>
      <c r="F853" s="205" t="s">
        <v>222</v>
      </c>
      <c r="G853" s="206"/>
      <c r="H853" s="206"/>
      <c r="I853" s="206"/>
      <c r="K853" s="146">
        <v>93</v>
      </c>
      <c r="N853" s="145"/>
      <c r="R853" s="147"/>
      <c r="T853" s="148"/>
      <c r="AA853" s="149"/>
      <c r="AT853" s="145" t="s">
        <v>220</v>
      </c>
      <c r="AU853" s="145" t="s">
        <v>191</v>
      </c>
      <c r="AV853" s="150" t="s">
        <v>218</v>
      </c>
      <c r="AW853" s="150" t="s">
        <v>165</v>
      </c>
      <c r="AX853" s="150" t="s">
        <v>78</v>
      </c>
      <c r="AY853" s="145" t="s">
        <v>213</v>
      </c>
    </row>
    <row r="854" spans="2:64" s="6" customFormat="1" ht="27" customHeight="1">
      <c r="B854" s="22"/>
      <c r="C854" s="151" t="s">
        <v>772</v>
      </c>
      <c r="D854" s="151" t="s">
        <v>399</v>
      </c>
      <c r="E854" s="152" t="s">
        <v>773</v>
      </c>
      <c r="F854" s="214" t="s">
        <v>774</v>
      </c>
      <c r="G854" s="215"/>
      <c r="H854" s="215"/>
      <c r="I854" s="215"/>
      <c r="J854" s="153" t="s">
        <v>282</v>
      </c>
      <c r="K854" s="154">
        <v>94.395</v>
      </c>
      <c r="L854" s="216">
        <v>0</v>
      </c>
      <c r="M854" s="215"/>
      <c r="N854" s="217">
        <f>ROUND($L$854*$K$854,2)</f>
        <v>0</v>
      </c>
      <c r="O854" s="211"/>
      <c r="P854" s="211"/>
      <c r="Q854" s="211"/>
      <c r="R854" s="23"/>
      <c r="T854" s="127"/>
      <c r="U854" s="128" t="s">
        <v>102</v>
      </c>
      <c r="V854" s="129">
        <v>0</v>
      </c>
      <c r="W854" s="129">
        <f>$V$854*$K$854</f>
        <v>0</v>
      </c>
      <c r="X854" s="129">
        <v>0.002</v>
      </c>
      <c r="Y854" s="129">
        <f>$X$854*$K$854</f>
        <v>0.18878999999999999</v>
      </c>
      <c r="Z854" s="129">
        <v>0</v>
      </c>
      <c r="AA854" s="130">
        <f>$Z$854*$K$854</f>
        <v>0</v>
      </c>
      <c r="AR854" s="6" t="s">
        <v>368</v>
      </c>
      <c r="AT854" s="6" t="s">
        <v>399</v>
      </c>
      <c r="AU854" s="6" t="s">
        <v>191</v>
      </c>
      <c r="AY854" s="6" t="s">
        <v>213</v>
      </c>
      <c r="BE854" s="80">
        <f>IF($U$854="základní",$N$854,0)</f>
        <v>0</v>
      </c>
      <c r="BF854" s="80">
        <f>IF($U$854="snížená",$N$854,0)</f>
        <v>0</v>
      </c>
      <c r="BG854" s="80">
        <f>IF($U$854="zákl. přenesená",$N$854,0)</f>
        <v>0</v>
      </c>
      <c r="BH854" s="80">
        <f>IF($U$854="sníž. přenesená",$N$854,0)</f>
        <v>0</v>
      </c>
      <c r="BI854" s="80">
        <f>IF($U$854="nulová",$N$854,0)</f>
        <v>0</v>
      </c>
      <c r="BJ854" s="6" t="s">
        <v>191</v>
      </c>
      <c r="BK854" s="80">
        <f>ROUND($L$854*$K$854,2)</f>
        <v>0</v>
      </c>
      <c r="BL854" s="6" t="s">
        <v>294</v>
      </c>
    </row>
    <row r="855" spans="2:51" s="6" customFormat="1" ht="15.75" customHeight="1">
      <c r="B855" s="131"/>
      <c r="E855" s="132"/>
      <c r="F855" s="208" t="s">
        <v>660</v>
      </c>
      <c r="G855" s="209"/>
      <c r="H855" s="209"/>
      <c r="I855" s="209"/>
      <c r="K855" s="132"/>
      <c r="N855" s="132"/>
      <c r="R855" s="133"/>
      <c r="T855" s="134"/>
      <c r="AA855" s="135"/>
      <c r="AT855" s="132" t="s">
        <v>220</v>
      </c>
      <c r="AU855" s="132" t="s">
        <v>191</v>
      </c>
      <c r="AV855" s="136" t="s">
        <v>78</v>
      </c>
      <c r="AW855" s="136" t="s">
        <v>165</v>
      </c>
      <c r="AX855" s="136" t="s">
        <v>135</v>
      </c>
      <c r="AY855" s="132" t="s">
        <v>213</v>
      </c>
    </row>
    <row r="856" spans="2:51" s="6" customFormat="1" ht="15.75" customHeight="1">
      <c r="B856" s="137"/>
      <c r="E856" s="138"/>
      <c r="F856" s="203" t="s">
        <v>474</v>
      </c>
      <c r="G856" s="204"/>
      <c r="H856" s="204"/>
      <c r="I856" s="204"/>
      <c r="K856" s="139">
        <v>89.9</v>
      </c>
      <c r="N856" s="138"/>
      <c r="R856" s="140"/>
      <c r="T856" s="141"/>
      <c r="AA856" s="142"/>
      <c r="AT856" s="138" t="s">
        <v>220</v>
      </c>
      <c r="AU856" s="138" t="s">
        <v>191</v>
      </c>
      <c r="AV856" s="143" t="s">
        <v>191</v>
      </c>
      <c r="AW856" s="143" t="s">
        <v>165</v>
      </c>
      <c r="AX856" s="143" t="s">
        <v>135</v>
      </c>
      <c r="AY856" s="138" t="s">
        <v>213</v>
      </c>
    </row>
    <row r="857" spans="2:51" s="6" customFormat="1" ht="15.75" customHeight="1">
      <c r="B857" s="144"/>
      <c r="E857" s="145"/>
      <c r="F857" s="205" t="s">
        <v>222</v>
      </c>
      <c r="G857" s="206"/>
      <c r="H857" s="206"/>
      <c r="I857" s="206"/>
      <c r="K857" s="146">
        <v>89.9</v>
      </c>
      <c r="N857" s="145"/>
      <c r="R857" s="147"/>
      <c r="T857" s="148"/>
      <c r="AA857" s="149"/>
      <c r="AT857" s="145" t="s">
        <v>220</v>
      </c>
      <c r="AU857" s="145" t="s">
        <v>191</v>
      </c>
      <c r="AV857" s="150" t="s">
        <v>218</v>
      </c>
      <c r="AW857" s="150" t="s">
        <v>165</v>
      </c>
      <c r="AX857" s="150" t="s">
        <v>78</v>
      </c>
      <c r="AY857" s="145" t="s">
        <v>213</v>
      </c>
    </row>
    <row r="858" spans="2:64" s="6" customFormat="1" ht="27" customHeight="1">
      <c r="B858" s="22"/>
      <c r="C858" s="123" t="s">
        <v>775</v>
      </c>
      <c r="D858" s="123" t="s">
        <v>214</v>
      </c>
      <c r="E858" s="124" t="s">
        <v>776</v>
      </c>
      <c r="F858" s="210" t="s">
        <v>777</v>
      </c>
      <c r="G858" s="211"/>
      <c r="H858" s="211"/>
      <c r="I858" s="211"/>
      <c r="J858" s="125" t="s">
        <v>276</v>
      </c>
      <c r="K858" s="126">
        <v>156.34</v>
      </c>
      <c r="L858" s="212">
        <v>0</v>
      </c>
      <c r="M858" s="211"/>
      <c r="N858" s="213">
        <f>ROUND($L$858*$K$858,2)</f>
        <v>0</v>
      </c>
      <c r="O858" s="211"/>
      <c r="P858" s="211"/>
      <c r="Q858" s="211"/>
      <c r="R858" s="23"/>
      <c r="T858" s="127"/>
      <c r="U858" s="128" t="s">
        <v>102</v>
      </c>
      <c r="V858" s="129">
        <v>0.04</v>
      </c>
      <c r="W858" s="129">
        <f>$V$858*$K$858</f>
        <v>6.2536000000000005</v>
      </c>
      <c r="X858" s="129">
        <v>0</v>
      </c>
      <c r="Y858" s="129">
        <f>$X$858*$K$858</f>
        <v>0</v>
      </c>
      <c r="Z858" s="129">
        <v>0</v>
      </c>
      <c r="AA858" s="130">
        <f>$Z$858*$K$858</f>
        <v>0</v>
      </c>
      <c r="AR858" s="6" t="s">
        <v>294</v>
      </c>
      <c r="AT858" s="6" t="s">
        <v>214</v>
      </c>
      <c r="AU858" s="6" t="s">
        <v>191</v>
      </c>
      <c r="AY858" s="6" t="s">
        <v>213</v>
      </c>
      <c r="BE858" s="80">
        <f>IF($U$858="základní",$N$858,0)</f>
        <v>0</v>
      </c>
      <c r="BF858" s="80">
        <f>IF($U$858="snížená",$N$858,0)</f>
        <v>0</v>
      </c>
      <c r="BG858" s="80">
        <f>IF($U$858="zákl. přenesená",$N$858,0)</f>
        <v>0</v>
      </c>
      <c r="BH858" s="80">
        <f>IF($U$858="sníž. přenesená",$N$858,0)</f>
        <v>0</v>
      </c>
      <c r="BI858" s="80">
        <f>IF($U$858="nulová",$N$858,0)</f>
        <v>0</v>
      </c>
      <c r="BJ858" s="6" t="s">
        <v>191</v>
      </c>
      <c r="BK858" s="80">
        <f>ROUND($L$858*$K$858,2)</f>
        <v>0</v>
      </c>
      <c r="BL858" s="6" t="s">
        <v>294</v>
      </c>
    </row>
    <row r="859" spans="2:51" s="6" customFormat="1" ht="15.75" customHeight="1">
      <c r="B859" s="131"/>
      <c r="E859" s="132"/>
      <c r="F859" s="208" t="s">
        <v>660</v>
      </c>
      <c r="G859" s="209"/>
      <c r="H859" s="209"/>
      <c r="I859" s="209"/>
      <c r="K859" s="132"/>
      <c r="N859" s="132"/>
      <c r="R859" s="133"/>
      <c r="T859" s="134"/>
      <c r="AA859" s="135"/>
      <c r="AT859" s="132" t="s">
        <v>220</v>
      </c>
      <c r="AU859" s="132" t="s">
        <v>191</v>
      </c>
      <c r="AV859" s="136" t="s">
        <v>78</v>
      </c>
      <c r="AW859" s="136" t="s">
        <v>165</v>
      </c>
      <c r="AX859" s="136" t="s">
        <v>135</v>
      </c>
      <c r="AY859" s="132" t="s">
        <v>213</v>
      </c>
    </row>
    <row r="860" spans="2:51" s="6" customFormat="1" ht="27" customHeight="1">
      <c r="B860" s="137"/>
      <c r="E860" s="138"/>
      <c r="F860" s="203" t="s">
        <v>778</v>
      </c>
      <c r="G860" s="204"/>
      <c r="H860" s="204"/>
      <c r="I860" s="204"/>
      <c r="K860" s="139">
        <v>94.68</v>
      </c>
      <c r="N860" s="138"/>
      <c r="R860" s="140"/>
      <c r="T860" s="141"/>
      <c r="AA860" s="142"/>
      <c r="AT860" s="138" t="s">
        <v>220</v>
      </c>
      <c r="AU860" s="138" t="s">
        <v>191</v>
      </c>
      <c r="AV860" s="143" t="s">
        <v>191</v>
      </c>
      <c r="AW860" s="143" t="s">
        <v>165</v>
      </c>
      <c r="AX860" s="143" t="s">
        <v>135</v>
      </c>
      <c r="AY860" s="138" t="s">
        <v>213</v>
      </c>
    </row>
    <row r="861" spans="2:51" s="6" customFormat="1" ht="15.75" customHeight="1">
      <c r="B861" s="131"/>
      <c r="E861" s="132"/>
      <c r="F861" s="208" t="s">
        <v>661</v>
      </c>
      <c r="G861" s="209"/>
      <c r="H861" s="209"/>
      <c r="I861" s="209"/>
      <c r="K861" s="132"/>
      <c r="N861" s="132"/>
      <c r="R861" s="133"/>
      <c r="T861" s="134"/>
      <c r="AA861" s="135"/>
      <c r="AT861" s="132" t="s">
        <v>220</v>
      </c>
      <c r="AU861" s="132" t="s">
        <v>191</v>
      </c>
      <c r="AV861" s="136" t="s">
        <v>78</v>
      </c>
      <c r="AW861" s="136" t="s">
        <v>165</v>
      </c>
      <c r="AX861" s="136" t="s">
        <v>135</v>
      </c>
      <c r="AY861" s="132" t="s">
        <v>213</v>
      </c>
    </row>
    <row r="862" spans="2:51" s="6" customFormat="1" ht="15.75" customHeight="1">
      <c r="B862" s="137"/>
      <c r="E862" s="138"/>
      <c r="F862" s="203" t="s">
        <v>779</v>
      </c>
      <c r="G862" s="204"/>
      <c r="H862" s="204"/>
      <c r="I862" s="204"/>
      <c r="K862" s="139">
        <v>61.66</v>
      </c>
      <c r="N862" s="138"/>
      <c r="R862" s="140"/>
      <c r="T862" s="141"/>
      <c r="AA862" s="142"/>
      <c r="AT862" s="138" t="s">
        <v>220</v>
      </c>
      <c r="AU862" s="138" t="s">
        <v>191</v>
      </c>
      <c r="AV862" s="143" t="s">
        <v>191</v>
      </c>
      <c r="AW862" s="143" t="s">
        <v>165</v>
      </c>
      <c r="AX862" s="143" t="s">
        <v>135</v>
      </c>
      <c r="AY862" s="138" t="s">
        <v>213</v>
      </c>
    </row>
    <row r="863" spans="2:51" s="6" customFormat="1" ht="15.75" customHeight="1">
      <c r="B863" s="144"/>
      <c r="E863" s="145"/>
      <c r="F863" s="205" t="s">
        <v>222</v>
      </c>
      <c r="G863" s="206"/>
      <c r="H863" s="206"/>
      <c r="I863" s="206"/>
      <c r="K863" s="146">
        <v>156.34</v>
      </c>
      <c r="N863" s="145"/>
      <c r="R863" s="147"/>
      <c r="T863" s="148"/>
      <c r="AA863" s="149"/>
      <c r="AT863" s="145" t="s">
        <v>220</v>
      </c>
      <c r="AU863" s="145" t="s">
        <v>191</v>
      </c>
      <c r="AV863" s="150" t="s">
        <v>218</v>
      </c>
      <c r="AW863" s="150" t="s">
        <v>165</v>
      </c>
      <c r="AX863" s="150" t="s">
        <v>78</v>
      </c>
      <c r="AY863" s="145" t="s">
        <v>213</v>
      </c>
    </row>
    <row r="864" spans="2:64" s="6" customFormat="1" ht="27" customHeight="1">
      <c r="B864" s="22"/>
      <c r="C864" s="151" t="s">
        <v>780</v>
      </c>
      <c r="D864" s="151" t="s">
        <v>399</v>
      </c>
      <c r="E864" s="152" t="s">
        <v>781</v>
      </c>
      <c r="F864" s="214" t="s">
        <v>782</v>
      </c>
      <c r="G864" s="215"/>
      <c r="H864" s="215"/>
      <c r="I864" s="215"/>
      <c r="J864" s="153" t="s">
        <v>276</v>
      </c>
      <c r="K864" s="154">
        <v>164.157</v>
      </c>
      <c r="L864" s="216">
        <v>0</v>
      </c>
      <c r="M864" s="215"/>
      <c r="N864" s="217">
        <f>ROUND($L$864*$K$864,2)</f>
        <v>0</v>
      </c>
      <c r="O864" s="211"/>
      <c r="P864" s="211"/>
      <c r="Q864" s="211"/>
      <c r="R864" s="23"/>
      <c r="T864" s="127"/>
      <c r="U864" s="128" t="s">
        <v>102</v>
      </c>
      <c r="V864" s="129">
        <v>0</v>
      </c>
      <c r="W864" s="129">
        <f>$V$864*$K$864</f>
        <v>0</v>
      </c>
      <c r="X864" s="129">
        <v>2E-05</v>
      </c>
      <c r="Y864" s="129">
        <f>$X$864*$K$864</f>
        <v>0.0032831400000000004</v>
      </c>
      <c r="Z864" s="129">
        <v>0</v>
      </c>
      <c r="AA864" s="130">
        <f>$Z$864*$K$864</f>
        <v>0</v>
      </c>
      <c r="AR864" s="6" t="s">
        <v>368</v>
      </c>
      <c r="AT864" s="6" t="s">
        <v>399</v>
      </c>
      <c r="AU864" s="6" t="s">
        <v>191</v>
      </c>
      <c r="AY864" s="6" t="s">
        <v>213</v>
      </c>
      <c r="BE864" s="80">
        <f>IF($U$864="základní",$N$864,0)</f>
        <v>0</v>
      </c>
      <c r="BF864" s="80">
        <f>IF($U$864="snížená",$N$864,0)</f>
        <v>0</v>
      </c>
      <c r="BG864" s="80">
        <f>IF($U$864="zákl. přenesená",$N$864,0)</f>
        <v>0</v>
      </c>
      <c r="BH864" s="80">
        <f>IF($U$864="sníž. přenesená",$N$864,0)</f>
        <v>0</v>
      </c>
      <c r="BI864" s="80">
        <f>IF($U$864="nulová",$N$864,0)</f>
        <v>0</v>
      </c>
      <c r="BJ864" s="6" t="s">
        <v>191</v>
      </c>
      <c r="BK864" s="80">
        <f>ROUND($L$864*$K$864,2)</f>
        <v>0</v>
      </c>
      <c r="BL864" s="6" t="s">
        <v>294</v>
      </c>
    </row>
    <row r="865" spans="2:51" s="6" customFormat="1" ht="15.75" customHeight="1">
      <c r="B865" s="131"/>
      <c r="E865" s="132"/>
      <c r="F865" s="208" t="s">
        <v>660</v>
      </c>
      <c r="G865" s="209"/>
      <c r="H865" s="209"/>
      <c r="I865" s="209"/>
      <c r="K865" s="132"/>
      <c r="N865" s="132"/>
      <c r="R865" s="133"/>
      <c r="T865" s="134"/>
      <c r="AA865" s="135"/>
      <c r="AT865" s="132" t="s">
        <v>220</v>
      </c>
      <c r="AU865" s="132" t="s">
        <v>191</v>
      </c>
      <c r="AV865" s="136" t="s">
        <v>78</v>
      </c>
      <c r="AW865" s="136" t="s">
        <v>165</v>
      </c>
      <c r="AX865" s="136" t="s">
        <v>135</v>
      </c>
      <c r="AY865" s="132" t="s">
        <v>213</v>
      </c>
    </row>
    <row r="866" spans="2:51" s="6" customFormat="1" ht="27" customHeight="1">
      <c r="B866" s="137"/>
      <c r="E866" s="138"/>
      <c r="F866" s="203" t="s">
        <v>778</v>
      </c>
      <c r="G866" s="204"/>
      <c r="H866" s="204"/>
      <c r="I866" s="204"/>
      <c r="K866" s="139">
        <v>94.68</v>
      </c>
      <c r="N866" s="138"/>
      <c r="R866" s="140"/>
      <c r="T866" s="141"/>
      <c r="AA866" s="142"/>
      <c r="AT866" s="138" t="s">
        <v>220</v>
      </c>
      <c r="AU866" s="138" t="s">
        <v>191</v>
      </c>
      <c r="AV866" s="143" t="s">
        <v>191</v>
      </c>
      <c r="AW866" s="143" t="s">
        <v>165</v>
      </c>
      <c r="AX866" s="143" t="s">
        <v>135</v>
      </c>
      <c r="AY866" s="138" t="s">
        <v>213</v>
      </c>
    </row>
    <row r="867" spans="2:51" s="6" customFormat="1" ht="15.75" customHeight="1">
      <c r="B867" s="131"/>
      <c r="E867" s="132"/>
      <c r="F867" s="208" t="s">
        <v>661</v>
      </c>
      <c r="G867" s="209"/>
      <c r="H867" s="209"/>
      <c r="I867" s="209"/>
      <c r="K867" s="132"/>
      <c r="N867" s="132"/>
      <c r="R867" s="133"/>
      <c r="T867" s="134"/>
      <c r="AA867" s="135"/>
      <c r="AT867" s="132" t="s">
        <v>220</v>
      </c>
      <c r="AU867" s="132" t="s">
        <v>191</v>
      </c>
      <c r="AV867" s="136" t="s">
        <v>78</v>
      </c>
      <c r="AW867" s="136" t="s">
        <v>165</v>
      </c>
      <c r="AX867" s="136" t="s">
        <v>135</v>
      </c>
      <c r="AY867" s="132" t="s">
        <v>213</v>
      </c>
    </row>
    <row r="868" spans="2:51" s="6" customFormat="1" ht="15.75" customHeight="1">
      <c r="B868" s="137"/>
      <c r="E868" s="138"/>
      <c r="F868" s="203" t="s">
        <v>779</v>
      </c>
      <c r="G868" s="204"/>
      <c r="H868" s="204"/>
      <c r="I868" s="204"/>
      <c r="K868" s="139">
        <v>61.66</v>
      </c>
      <c r="N868" s="138"/>
      <c r="R868" s="140"/>
      <c r="T868" s="141"/>
      <c r="AA868" s="142"/>
      <c r="AT868" s="138" t="s">
        <v>220</v>
      </c>
      <c r="AU868" s="138" t="s">
        <v>191</v>
      </c>
      <c r="AV868" s="143" t="s">
        <v>191</v>
      </c>
      <c r="AW868" s="143" t="s">
        <v>165</v>
      </c>
      <c r="AX868" s="143" t="s">
        <v>135</v>
      </c>
      <c r="AY868" s="138" t="s">
        <v>213</v>
      </c>
    </row>
    <row r="869" spans="2:51" s="6" customFormat="1" ht="15.75" customHeight="1">
      <c r="B869" s="144"/>
      <c r="E869" s="145"/>
      <c r="F869" s="205" t="s">
        <v>222</v>
      </c>
      <c r="G869" s="206"/>
      <c r="H869" s="206"/>
      <c r="I869" s="206"/>
      <c r="K869" s="146">
        <v>156.34</v>
      </c>
      <c r="N869" s="145"/>
      <c r="R869" s="147"/>
      <c r="T869" s="148"/>
      <c r="AA869" s="149"/>
      <c r="AT869" s="145" t="s">
        <v>220</v>
      </c>
      <c r="AU869" s="145" t="s">
        <v>191</v>
      </c>
      <c r="AV869" s="150" t="s">
        <v>218</v>
      </c>
      <c r="AW869" s="150" t="s">
        <v>165</v>
      </c>
      <c r="AX869" s="150" t="s">
        <v>78</v>
      </c>
      <c r="AY869" s="145" t="s">
        <v>213</v>
      </c>
    </row>
    <row r="870" spans="2:64" s="6" customFormat="1" ht="39" customHeight="1">
      <c r="B870" s="22"/>
      <c r="C870" s="123" t="s">
        <v>783</v>
      </c>
      <c r="D870" s="123" t="s">
        <v>214</v>
      </c>
      <c r="E870" s="124" t="s">
        <v>784</v>
      </c>
      <c r="F870" s="210" t="s">
        <v>785</v>
      </c>
      <c r="G870" s="211"/>
      <c r="H870" s="211"/>
      <c r="I870" s="211"/>
      <c r="J870" s="125" t="s">
        <v>282</v>
      </c>
      <c r="K870" s="126">
        <v>182.9</v>
      </c>
      <c r="L870" s="212">
        <v>0</v>
      </c>
      <c r="M870" s="211"/>
      <c r="N870" s="213">
        <f>ROUND($L$870*$K$870,2)</f>
        <v>0</v>
      </c>
      <c r="O870" s="211"/>
      <c r="P870" s="211"/>
      <c r="Q870" s="211"/>
      <c r="R870" s="23"/>
      <c r="T870" s="127"/>
      <c r="U870" s="128" t="s">
        <v>102</v>
      </c>
      <c r="V870" s="129">
        <v>0.1</v>
      </c>
      <c r="W870" s="129">
        <f>$V$870*$K$870</f>
        <v>18.290000000000003</v>
      </c>
      <c r="X870" s="129">
        <v>0</v>
      </c>
      <c r="Y870" s="129">
        <f>$X$870*$K$870</f>
        <v>0</v>
      </c>
      <c r="Z870" s="129">
        <v>0</v>
      </c>
      <c r="AA870" s="130">
        <f>$Z$870*$K$870</f>
        <v>0</v>
      </c>
      <c r="AR870" s="6" t="s">
        <v>294</v>
      </c>
      <c r="AT870" s="6" t="s">
        <v>214</v>
      </c>
      <c r="AU870" s="6" t="s">
        <v>191</v>
      </c>
      <c r="AY870" s="6" t="s">
        <v>213</v>
      </c>
      <c r="BE870" s="80">
        <f>IF($U$870="základní",$N$870,0)</f>
        <v>0</v>
      </c>
      <c r="BF870" s="80">
        <f>IF($U$870="snížená",$N$870,0)</f>
        <v>0</v>
      </c>
      <c r="BG870" s="80">
        <f>IF($U$870="zákl. přenesená",$N$870,0)</f>
        <v>0</v>
      </c>
      <c r="BH870" s="80">
        <f>IF($U$870="sníž. přenesená",$N$870,0)</f>
        <v>0</v>
      </c>
      <c r="BI870" s="80">
        <f>IF($U$870="nulová",$N$870,0)</f>
        <v>0</v>
      </c>
      <c r="BJ870" s="6" t="s">
        <v>191</v>
      </c>
      <c r="BK870" s="80">
        <f>ROUND($L$870*$K$870,2)</f>
        <v>0</v>
      </c>
      <c r="BL870" s="6" t="s">
        <v>294</v>
      </c>
    </row>
    <row r="871" spans="2:51" s="6" customFormat="1" ht="15.75" customHeight="1">
      <c r="B871" s="131"/>
      <c r="E871" s="132"/>
      <c r="F871" s="208" t="s">
        <v>660</v>
      </c>
      <c r="G871" s="209"/>
      <c r="H871" s="209"/>
      <c r="I871" s="209"/>
      <c r="K871" s="132"/>
      <c r="N871" s="132"/>
      <c r="R871" s="133"/>
      <c r="T871" s="134"/>
      <c r="AA871" s="135"/>
      <c r="AT871" s="132" t="s">
        <v>220</v>
      </c>
      <c r="AU871" s="132" t="s">
        <v>191</v>
      </c>
      <c r="AV871" s="136" t="s">
        <v>78</v>
      </c>
      <c r="AW871" s="136" t="s">
        <v>165</v>
      </c>
      <c r="AX871" s="136" t="s">
        <v>135</v>
      </c>
      <c r="AY871" s="132" t="s">
        <v>213</v>
      </c>
    </row>
    <row r="872" spans="2:51" s="6" customFormat="1" ht="15.75" customHeight="1">
      <c r="B872" s="137"/>
      <c r="E872" s="138"/>
      <c r="F872" s="203" t="s">
        <v>474</v>
      </c>
      <c r="G872" s="204"/>
      <c r="H872" s="204"/>
      <c r="I872" s="204"/>
      <c r="K872" s="139">
        <v>89.9</v>
      </c>
      <c r="N872" s="138"/>
      <c r="R872" s="140"/>
      <c r="T872" s="141"/>
      <c r="AA872" s="142"/>
      <c r="AT872" s="138" t="s">
        <v>220</v>
      </c>
      <c r="AU872" s="138" t="s">
        <v>191</v>
      </c>
      <c r="AV872" s="143" t="s">
        <v>191</v>
      </c>
      <c r="AW872" s="143" t="s">
        <v>165</v>
      </c>
      <c r="AX872" s="143" t="s">
        <v>135</v>
      </c>
      <c r="AY872" s="138" t="s">
        <v>213</v>
      </c>
    </row>
    <row r="873" spans="2:51" s="6" customFormat="1" ht="15.75" customHeight="1">
      <c r="B873" s="131"/>
      <c r="E873" s="132"/>
      <c r="F873" s="208" t="s">
        <v>661</v>
      </c>
      <c r="G873" s="209"/>
      <c r="H873" s="209"/>
      <c r="I873" s="209"/>
      <c r="K873" s="132"/>
      <c r="N873" s="132"/>
      <c r="R873" s="133"/>
      <c r="T873" s="134"/>
      <c r="AA873" s="135"/>
      <c r="AT873" s="132" t="s">
        <v>220</v>
      </c>
      <c r="AU873" s="132" t="s">
        <v>191</v>
      </c>
      <c r="AV873" s="136" t="s">
        <v>78</v>
      </c>
      <c r="AW873" s="136" t="s">
        <v>165</v>
      </c>
      <c r="AX873" s="136" t="s">
        <v>135</v>
      </c>
      <c r="AY873" s="132" t="s">
        <v>213</v>
      </c>
    </row>
    <row r="874" spans="2:51" s="6" customFormat="1" ht="15.75" customHeight="1">
      <c r="B874" s="137"/>
      <c r="E874" s="138"/>
      <c r="F874" s="203" t="s">
        <v>662</v>
      </c>
      <c r="G874" s="204"/>
      <c r="H874" s="204"/>
      <c r="I874" s="204"/>
      <c r="K874" s="139">
        <v>93</v>
      </c>
      <c r="N874" s="138"/>
      <c r="R874" s="140"/>
      <c r="T874" s="141"/>
      <c r="AA874" s="142"/>
      <c r="AT874" s="138" t="s">
        <v>220</v>
      </c>
      <c r="AU874" s="138" t="s">
        <v>191</v>
      </c>
      <c r="AV874" s="143" t="s">
        <v>191</v>
      </c>
      <c r="AW874" s="143" t="s">
        <v>165</v>
      </c>
      <c r="AX874" s="143" t="s">
        <v>135</v>
      </c>
      <c r="AY874" s="138" t="s">
        <v>213</v>
      </c>
    </row>
    <row r="875" spans="2:51" s="6" customFormat="1" ht="15.75" customHeight="1">
      <c r="B875" s="144"/>
      <c r="E875" s="145"/>
      <c r="F875" s="205" t="s">
        <v>222</v>
      </c>
      <c r="G875" s="206"/>
      <c r="H875" s="206"/>
      <c r="I875" s="206"/>
      <c r="K875" s="146">
        <v>182.9</v>
      </c>
      <c r="N875" s="145"/>
      <c r="R875" s="147"/>
      <c r="T875" s="148"/>
      <c r="AA875" s="149"/>
      <c r="AT875" s="145" t="s">
        <v>220</v>
      </c>
      <c r="AU875" s="145" t="s">
        <v>191</v>
      </c>
      <c r="AV875" s="150" t="s">
        <v>218</v>
      </c>
      <c r="AW875" s="150" t="s">
        <v>165</v>
      </c>
      <c r="AX875" s="150" t="s">
        <v>78</v>
      </c>
      <c r="AY875" s="145" t="s">
        <v>213</v>
      </c>
    </row>
    <row r="876" spans="2:64" s="6" customFormat="1" ht="15.75" customHeight="1">
      <c r="B876" s="22"/>
      <c r="C876" s="151" t="s">
        <v>786</v>
      </c>
      <c r="D876" s="151" t="s">
        <v>399</v>
      </c>
      <c r="E876" s="152" t="s">
        <v>787</v>
      </c>
      <c r="F876" s="214" t="s">
        <v>788</v>
      </c>
      <c r="G876" s="215"/>
      <c r="H876" s="215"/>
      <c r="I876" s="215"/>
      <c r="J876" s="153" t="s">
        <v>282</v>
      </c>
      <c r="K876" s="154">
        <v>210.335</v>
      </c>
      <c r="L876" s="216">
        <v>0</v>
      </c>
      <c r="M876" s="215"/>
      <c r="N876" s="217">
        <f>ROUND($L$876*$K$876,2)</f>
        <v>0</v>
      </c>
      <c r="O876" s="211"/>
      <c r="P876" s="211"/>
      <c r="Q876" s="211"/>
      <c r="R876" s="23"/>
      <c r="T876" s="127"/>
      <c r="U876" s="128" t="s">
        <v>102</v>
      </c>
      <c r="V876" s="129">
        <v>0</v>
      </c>
      <c r="W876" s="129">
        <f>$V$876*$K$876</f>
        <v>0</v>
      </c>
      <c r="X876" s="129">
        <v>0.00064</v>
      </c>
      <c r="Y876" s="129">
        <f>$X$876*$K$876</f>
        <v>0.13461440000000002</v>
      </c>
      <c r="Z876" s="129">
        <v>0</v>
      </c>
      <c r="AA876" s="130">
        <f>$Z$876*$K$876</f>
        <v>0</v>
      </c>
      <c r="AR876" s="6" t="s">
        <v>368</v>
      </c>
      <c r="AT876" s="6" t="s">
        <v>399</v>
      </c>
      <c r="AU876" s="6" t="s">
        <v>191</v>
      </c>
      <c r="AY876" s="6" t="s">
        <v>213</v>
      </c>
      <c r="BE876" s="80">
        <f>IF($U$876="základní",$N$876,0)</f>
        <v>0</v>
      </c>
      <c r="BF876" s="80">
        <f>IF($U$876="snížená",$N$876,0)</f>
        <v>0</v>
      </c>
      <c r="BG876" s="80">
        <f>IF($U$876="zákl. přenesená",$N$876,0)</f>
        <v>0</v>
      </c>
      <c r="BH876" s="80">
        <f>IF($U$876="sníž. přenesená",$N$876,0)</f>
        <v>0</v>
      </c>
      <c r="BI876" s="80">
        <f>IF($U$876="nulová",$N$876,0)</f>
        <v>0</v>
      </c>
      <c r="BJ876" s="6" t="s">
        <v>191</v>
      </c>
      <c r="BK876" s="80">
        <f>ROUND($L$876*$K$876,2)</f>
        <v>0</v>
      </c>
      <c r="BL876" s="6" t="s">
        <v>294</v>
      </c>
    </row>
    <row r="877" spans="2:51" s="6" customFormat="1" ht="15.75" customHeight="1">
      <c r="B877" s="131"/>
      <c r="E877" s="132"/>
      <c r="F877" s="208" t="s">
        <v>660</v>
      </c>
      <c r="G877" s="209"/>
      <c r="H877" s="209"/>
      <c r="I877" s="209"/>
      <c r="K877" s="132"/>
      <c r="N877" s="132"/>
      <c r="R877" s="133"/>
      <c r="T877" s="134"/>
      <c r="AA877" s="135"/>
      <c r="AT877" s="132" t="s">
        <v>220</v>
      </c>
      <c r="AU877" s="132" t="s">
        <v>191</v>
      </c>
      <c r="AV877" s="136" t="s">
        <v>78</v>
      </c>
      <c r="AW877" s="136" t="s">
        <v>165</v>
      </c>
      <c r="AX877" s="136" t="s">
        <v>135</v>
      </c>
      <c r="AY877" s="132" t="s">
        <v>213</v>
      </c>
    </row>
    <row r="878" spans="2:51" s="6" customFormat="1" ht="15.75" customHeight="1">
      <c r="B878" s="137"/>
      <c r="E878" s="138"/>
      <c r="F878" s="203" t="s">
        <v>474</v>
      </c>
      <c r="G878" s="204"/>
      <c r="H878" s="204"/>
      <c r="I878" s="204"/>
      <c r="K878" s="139">
        <v>89.9</v>
      </c>
      <c r="N878" s="138"/>
      <c r="R878" s="140"/>
      <c r="T878" s="141"/>
      <c r="AA878" s="142"/>
      <c r="AT878" s="138" t="s">
        <v>220</v>
      </c>
      <c r="AU878" s="138" t="s">
        <v>191</v>
      </c>
      <c r="AV878" s="143" t="s">
        <v>191</v>
      </c>
      <c r="AW878" s="143" t="s">
        <v>165</v>
      </c>
      <c r="AX878" s="143" t="s">
        <v>135</v>
      </c>
      <c r="AY878" s="138" t="s">
        <v>213</v>
      </c>
    </row>
    <row r="879" spans="2:51" s="6" customFormat="1" ht="15.75" customHeight="1">
      <c r="B879" s="131"/>
      <c r="E879" s="132"/>
      <c r="F879" s="208" t="s">
        <v>661</v>
      </c>
      <c r="G879" s="209"/>
      <c r="H879" s="209"/>
      <c r="I879" s="209"/>
      <c r="K879" s="132"/>
      <c r="N879" s="132"/>
      <c r="R879" s="133"/>
      <c r="T879" s="134"/>
      <c r="AA879" s="135"/>
      <c r="AT879" s="132" t="s">
        <v>220</v>
      </c>
      <c r="AU879" s="132" t="s">
        <v>191</v>
      </c>
      <c r="AV879" s="136" t="s">
        <v>78</v>
      </c>
      <c r="AW879" s="136" t="s">
        <v>165</v>
      </c>
      <c r="AX879" s="136" t="s">
        <v>135</v>
      </c>
      <c r="AY879" s="132" t="s">
        <v>213</v>
      </c>
    </row>
    <row r="880" spans="2:51" s="6" customFormat="1" ht="15.75" customHeight="1">
      <c r="B880" s="137"/>
      <c r="E880" s="138"/>
      <c r="F880" s="203" t="s">
        <v>662</v>
      </c>
      <c r="G880" s="204"/>
      <c r="H880" s="204"/>
      <c r="I880" s="204"/>
      <c r="K880" s="139">
        <v>93</v>
      </c>
      <c r="N880" s="138"/>
      <c r="R880" s="140"/>
      <c r="T880" s="141"/>
      <c r="AA880" s="142"/>
      <c r="AT880" s="138" t="s">
        <v>220</v>
      </c>
      <c r="AU880" s="138" t="s">
        <v>191</v>
      </c>
      <c r="AV880" s="143" t="s">
        <v>191</v>
      </c>
      <c r="AW880" s="143" t="s">
        <v>165</v>
      </c>
      <c r="AX880" s="143" t="s">
        <v>135</v>
      </c>
      <c r="AY880" s="138" t="s">
        <v>213</v>
      </c>
    </row>
    <row r="881" spans="2:51" s="6" customFormat="1" ht="15.75" customHeight="1">
      <c r="B881" s="144"/>
      <c r="E881" s="145"/>
      <c r="F881" s="205" t="s">
        <v>222</v>
      </c>
      <c r="G881" s="206"/>
      <c r="H881" s="206"/>
      <c r="I881" s="206"/>
      <c r="K881" s="146">
        <v>182.9</v>
      </c>
      <c r="N881" s="145"/>
      <c r="R881" s="147"/>
      <c r="T881" s="148"/>
      <c r="AA881" s="149"/>
      <c r="AT881" s="145" t="s">
        <v>220</v>
      </c>
      <c r="AU881" s="145" t="s">
        <v>191</v>
      </c>
      <c r="AV881" s="150" t="s">
        <v>218</v>
      </c>
      <c r="AW881" s="150" t="s">
        <v>165</v>
      </c>
      <c r="AX881" s="150" t="s">
        <v>78</v>
      </c>
      <c r="AY881" s="145" t="s">
        <v>213</v>
      </c>
    </row>
    <row r="882" spans="2:64" s="6" customFormat="1" ht="27" customHeight="1">
      <c r="B882" s="22"/>
      <c r="C882" s="123" t="s">
        <v>789</v>
      </c>
      <c r="D882" s="123" t="s">
        <v>214</v>
      </c>
      <c r="E882" s="124" t="s">
        <v>790</v>
      </c>
      <c r="F882" s="210" t="s">
        <v>791</v>
      </c>
      <c r="G882" s="211"/>
      <c r="H882" s="211"/>
      <c r="I882" s="211"/>
      <c r="J882" s="125" t="s">
        <v>239</v>
      </c>
      <c r="K882" s="126">
        <v>0.4</v>
      </c>
      <c r="L882" s="212">
        <v>0</v>
      </c>
      <c r="M882" s="211"/>
      <c r="N882" s="213">
        <f>ROUND($L$882*$K$882,2)</f>
        <v>0</v>
      </c>
      <c r="O882" s="211"/>
      <c r="P882" s="211"/>
      <c r="Q882" s="211"/>
      <c r="R882" s="23"/>
      <c r="T882" s="127"/>
      <c r="U882" s="128" t="s">
        <v>102</v>
      </c>
      <c r="V882" s="129">
        <v>1.831</v>
      </c>
      <c r="W882" s="129">
        <f>$V$882*$K$882</f>
        <v>0.7324</v>
      </c>
      <c r="X882" s="129">
        <v>0</v>
      </c>
      <c r="Y882" s="129">
        <f>$X$882*$K$882</f>
        <v>0</v>
      </c>
      <c r="Z882" s="129">
        <v>0</v>
      </c>
      <c r="AA882" s="130">
        <f>$Z$882*$K$882</f>
        <v>0</v>
      </c>
      <c r="AR882" s="6" t="s">
        <v>294</v>
      </c>
      <c r="AT882" s="6" t="s">
        <v>214</v>
      </c>
      <c r="AU882" s="6" t="s">
        <v>191</v>
      </c>
      <c r="AY882" s="6" t="s">
        <v>213</v>
      </c>
      <c r="BE882" s="80">
        <f>IF($U$882="základní",$N$882,0)</f>
        <v>0</v>
      </c>
      <c r="BF882" s="80">
        <f>IF($U$882="snížená",$N$882,0)</f>
        <v>0</v>
      </c>
      <c r="BG882" s="80">
        <f>IF($U$882="zákl. přenesená",$N$882,0)</f>
        <v>0</v>
      </c>
      <c r="BH882" s="80">
        <f>IF($U$882="sníž. přenesená",$N$882,0)</f>
        <v>0</v>
      </c>
      <c r="BI882" s="80">
        <f>IF($U$882="nulová",$N$882,0)</f>
        <v>0</v>
      </c>
      <c r="BJ882" s="6" t="s">
        <v>191</v>
      </c>
      <c r="BK882" s="80">
        <f>ROUND($L$882*$K$882,2)</f>
        <v>0</v>
      </c>
      <c r="BL882" s="6" t="s">
        <v>294</v>
      </c>
    </row>
    <row r="883" spans="2:64" s="6" customFormat="1" ht="27" customHeight="1">
      <c r="B883" s="22"/>
      <c r="C883" s="123" t="s">
        <v>792</v>
      </c>
      <c r="D883" s="123" t="s">
        <v>214</v>
      </c>
      <c r="E883" s="124" t="s">
        <v>793</v>
      </c>
      <c r="F883" s="210" t="s">
        <v>794</v>
      </c>
      <c r="G883" s="211"/>
      <c r="H883" s="211"/>
      <c r="I883" s="211"/>
      <c r="J883" s="125" t="s">
        <v>239</v>
      </c>
      <c r="K883" s="126">
        <v>0.4</v>
      </c>
      <c r="L883" s="212">
        <v>0</v>
      </c>
      <c r="M883" s="211"/>
      <c r="N883" s="213">
        <f>ROUND($L$883*$K$883,2)</f>
        <v>0</v>
      </c>
      <c r="O883" s="211"/>
      <c r="P883" s="211"/>
      <c r="Q883" s="211"/>
      <c r="R883" s="23"/>
      <c r="T883" s="127"/>
      <c r="U883" s="128" t="s">
        <v>102</v>
      </c>
      <c r="V883" s="129">
        <v>1.45</v>
      </c>
      <c r="W883" s="129">
        <f>$V$883*$K$883</f>
        <v>0.58</v>
      </c>
      <c r="X883" s="129">
        <v>0</v>
      </c>
      <c r="Y883" s="129">
        <f>$X$883*$K$883</f>
        <v>0</v>
      </c>
      <c r="Z883" s="129">
        <v>0</v>
      </c>
      <c r="AA883" s="130">
        <f>$Z$883*$K$883</f>
        <v>0</v>
      </c>
      <c r="AR883" s="6" t="s">
        <v>294</v>
      </c>
      <c r="AT883" s="6" t="s">
        <v>214</v>
      </c>
      <c r="AU883" s="6" t="s">
        <v>191</v>
      </c>
      <c r="AY883" s="6" t="s">
        <v>213</v>
      </c>
      <c r="BE883" s="80">
        <f>IF($U$883="základní",$N$883,0)</f>
        <v>0</v>
      </c>
      <c r="BF883" s="80">
        <f>IF($U$883="snížená",$N$883,0)</f>
        <v>0</v>
      </c>
      <c r="BG883" s="80">
        <f>IF($U$883="zákl. přenesená",$N$883,0)</f>
        <v>0</v>
      </c>
      <c r="BH883" s="80">
        <f>IF($U$883="sníž. přenesená",$N$883,0)</f>
        <v>0</v>
      </c>
      <c r="BI883" s="80">
        <f>IF($U$883="nulová",$N$883,0)</f>
        <v>0</v>
      </c>
      <c r="BJ883" s="6" t="s">
        <v>191</v>
      </c>
      <c r="BK883" s="80">
        <f>ROUND($L$883*$K$883,2)</f>
        <v>0</v>
      </c>
      <c r="BL883" s="6" t="s">
        <v>294</v>
      </c>
    </row>
    <row r="884" spans="2:63" s="113" customFormat="1" ht="30.75" customHeight="1">
      <c r="B884" s="114"/>
      <c r="D884" s="122" t="s">
        <v>177</v>
      </c>
      <c r="N884" s="201">
        <f>$BK$884</f>
        <v>0</v>
      </c>
      <c r="O884" s="202"/>
      <c r="P884" s="202"/>
      <c r="Q884" s="202"/>
      <c r="R884" s="117"/>
      <c r="T884" s="118"/>
      <c r="W884" s="119">
        <f>SUM($W$885:$W$983)</f>
        <v>431.9695289999999</v>
      </c>
      <c r="Y884" s="119">
        <f>SUM($Y$885:$Y$983)</f>
        <v>7.1075990434800005</v>
      </c>
      <c r="AA884" s="120">
        <f>SUM($AA$885:$AA$983)</f>
        <v>6.324982</v>
      </c>
      <c r="AR884" s="116" t="s">
        <v>191</v>
      </c>
      <c r="AT884" s="116" t="s">
        <v>134</v>
      </c>
      <c r="AU884" s="116" t="s">
        <v>78</v>
      </c>
      <c r="AY884" s="116" t="s">
        <v>213</v>
      </c>
      <c r="BK884" s="121">
        <f>SUM($BK$885:$BK$983)</f>
        <v>0</v>
      </c>
    </row>
    <row r="885" spans="2:64" s="6" customFormat="1" ht="27" customHeight="1">
      <c r="B885" s="22"/>
      <c r="C885" s="123" t="s">
        <v>795</v>
      </c>
      <c r="D885" s="123" t="s">
        <v>214</v>
      </c>
      <c r="E885" s="124" t="s">
        <v>796</v>
      </c>
      <c r="F885" s="210" t="s">
        <v>797</v>
      </c>
      <c r="G885" s="211"/>
      <c r="H885" s="211"/>
      <c r="I885" s="211"/>
      <c r="J885" s="125" t="s">
        <v>287</v>
      </c>
      <c r="K885" s="126">
        <v>15</v>
      </c>
      <c r="L885" s="212">
        <v>0</v>
      </c>
      <c r="M885" s="211"/>
      <c r="N885" s="213">
        <f>ROUND($L$885*$K$885,2)</f>
        <v>0</v>
      </c>
      <c r="O885" s="211"/>
      <c r="P885" s="211"/>
      <c r="Q885" s="211"/>
      <c r="R885" s="23"/>
      <c r="T885" s="127"/>
      <c r="U885" s="128" t="s">
        <v>102</v>
      </c>
      <c r="V885" s="129">
        <v>0.393</v>
      </c>
      <c r="W885" s="129">
        <f>$V$885*$K$885</f>
        <v>5.8950000000000005</v>
      </c>
      <c r="X885" s="129">
        <v>0.00267</v>
      </c>
      <c r="Y885" s="129">
        <f>$X$885*$K$885</f>
        <v>0.04005</v>
      </c>
      <c r="Z885" s="129">
        <v>0</v>
      </c>
      <c r="AA885" s="130">
        <f>$Z$885*$K$885</f>
        <v>0</v>
      </c>
      <c r="AR885" s="6" t="s">
        <v>294</v>
      </c>
      <c r="AT885" s="6" t="s">
        <v>214</v>
      </c>
      <c r="AU885" s="6" t="s">
        <v>191</v>
      </c>
      <c r="AY885" s="6" t="s">
        <v>213</v>
      </c>
      <c r="BE885" s="80">
        <f>IF($U$885="základní",$N$885,0)</f>
        <v>0</v>
      </c>
      <c r="BF885" s="80">
        <f>IF($U$885="snížená",$N$885,0)</f>
        <v>0</v>
      </c>
      <c r="BG885" s="80">
        <f>IF($U$885="zákl. přenesená",$N$885,0)</f>
        <v>0</v>
      </c>
      <c r="BH885" s="80">
        <f>IF($U$885="sníž. přenesená",$N$885,0)</f>
        <v>0</v>
      </c>
      <c r="BI885" s="80">
        <f>IF($U$885="nulová",$N$885,0)</f>
        <v>0</v>
      </c>
      <c r="BJ885" s="6" t="s">
        <v>191</v>
      </c>
      <c r="BK885" s="80">
        <f>ROUND($L$885*$K$885,2)</f>
        <v>0</v>
      </c>
      <c r="BL885" s="6" t="s">
        <v>294</v>
      </c>
    </row>
    <row r="886" spans="2:51" s="6" customFormat="1" ht="15.75" customHeight="1">
      <c r="B886" s="131"/>
      <c r="E886" s="132"/>
      <c r="F886" s="208" t="s">
        <v>798</v>
      </c>
      <c r="G886" s="209"/>
      <c r="H886" s="209"/>
      <c r="I886" s="209"/>
      <c r="K886" s="132"/>
      <c r="N886" s="132"/>
      <c r="R886" s="133"/>
      <c r="T886" s="134"/>
      <c r="AA886" s="135"/>
      <c r="AT886" s="132" t="s">
        <v>220</v>
      </c>
      <c r="AU886" s="132" t="s">
        <v>191</v>
      </c>
      <c r="AV886" s="136" t="s">
        <v>78</v>
      </c>
      <c r="AW886" s="136" t="s">
        <v>165</v>
      </c>
      <c r="AX886" s="136" t="s">
        <v>135</v>
      </c>
      <c r="AY886" s="132" t="s">
        <v>213</v>
      </c>
    </row>
    <row r="887" spans="2:51" s="6" customFormat="1" ht="15.75" customHeight="1">
      <c r="B887" s="137"/>
      <c r="E887" s="138"/>
      <c r="F887" s="203" t="s">
        <v>799</v>
      </c>
      <c r="G887" s="204"/>
      <c r="H887" s="204"/>
      <c r="I887" s="204"/>
      <c r="K887" s="139">
        <v>15</v>
      </c>
      <c r="N887" s="138"/>
      <c r="R887" s="140"/>
      <c r="T887" s="141"/>
      <c r="AA887" s="142"/>
      <c r="AT887" s="138" t="s">
        <v>220</v>
      </c>
      <c r="AU887" s="138" t="s">
        <v>191</v>
      </c>
      <c r="AV887" s="143" t="s">
        <v>191</v>
      </c>
      <c r="AW887" s="143" t="s">
        <v>165</v>
      </c>
      <c r="AX887" s="143" t="s">
        <v>135</v>
      </c>
      <c r="AY887" s="138" t="s">
        <v>213</v>
      </c>
    </row>
    <row r="888" spans="2:51" s="6" customFormat="1" ht="15.75" customHeight="1">
      <c r="B888" s="144"/>
      <c r="E888" s="145"/>
      <c r="F888" s="205" t="s">
        <v>222</v>
      </c>
      <c r="G888" s="206"/>
      <c r="H888" s="206"/>
      <c r="I888" s="206"/>
      <c r="K888" s="146">
        <v>15</v>
      </c>
      <c r="N888" s="145"/>
      <c r="R888" s="147"/>
      <c r="T888" s="148"/>
      <c r="AA888" s="149"/>
      <c r="AT888" s="145" t="s">
        <v>220</v>
      </c>
      <c r="AU888" s="145" t="s">
        <v>191</v>
      </c>
      <c r="AV888" s="150" t="s">
        <v>218</v>
      </c>
      <c r="AW888" s="150" t="s">
        <v>165</v>
      </c>
      <c r="AX888" s="150" t="s">
        <v>78</v>
      </c>
      <c r="AY888" s="145" t="s">
        <v>213</v>
      </c>
    </row>
    <row r="889" spans="2:64" s="6" customFormat="1" ht="15.75" customHeight="1">
      <c r="B889" s="22"/>
      <c r="C889" s="151" t="s">
        <v>800</v>
      </c>
      <c r="D889" s="151" t="s">
        <v>399</v>
      </c>
      <c r="E889" s="152" t="s">
        <v>801</v>
      </c>
      <c r="F889" s="214" t="s">
        <v>802</v>
      </c>
      <c r="G889" s="215"/>
      <c r="H889" s="215"/>
      <c r="I889" s="215"/>
      <c r="J889" s="153" t="s">
        <v>803</v>
      </c>
      <c r="K889" s="154">
        <v>15</v>
      </c>
      <c r="L889" s="216">
        <v>0</v>
      </c>
      <c r="M889" s="215"/>
      <c r="N889" s="217">
        <f>ROUND($L$889*$K$889,2)</f>
        <v>0</v>
      </c>
      <c r="O889" s="211"/>
      <c r="P889" s="211"/>
      <c r="Q889" s="211"/>
      <c r="R889" s="23"/>
      <c r="T889" s="127"/>
      <c r="U889" s="128" t="s">
        <v>102</v>
      </c>
      <c r="V889" s="129">
        <v>0</v>
      </c>
      <c r="W889" s="129">
        <f>$V$889*$K$889</f>
        <v>0</v>
      </c>
      <c r="X889" s="129">
        <v>0.0002</v>
      </c>
      <c r="Y889" s="129">
        <f>$X$889*$K$889</f>
        <v>0.003</v>
      </c>
      <c r="Z889" s="129">
        <v>0</v>
      </c>
      <c r="AA889" s="130">
        <f>$Z$889*$K$889</f>
        <v>0</v>
      </c>
      <c r="AR889" s="6" t="s">
        <v>368</v>
      </c>
      <c r="AT889" s="6" t="s">
        <v>399</v>
      </c>
      <c r="AU889" s="6" t="s">
        <v>191</v>
      </c>
      <c r="AY889" s="6" t="s">
        <v>213</v>
      </c>
      <c r="BE889" s="80">
        <f>IF($U$889="základní",$N$889,0)</f>
        <v>0</v>
      </c>
      <c r="BF889" s="80">
        <f>IF($U$889="snížená",$N$889,0)</f>
        <v>0</v>
      </c>
      <c r="BG889" s="80">
        <f>IF($U$889="zákl. přenesená",$N$889,0)</f>
        <v>0</v>
      </c>
      <c r="BH889" s="80">
        <f>IF($U$889="sníž. přenesená",$N$889,0)</f>
        <v>0</v>
      </c>
      <c r="BI889" s="80">
        <f>IF($U$889="nulová",$N$889,0)</f>
        <v>0</v>
      </c>
      <c r="BJ889" s="6" t="s">
        <v>191</v>
      </c>
      <c r="BK889" s="80">
        <f>ROUND($L$889*$K$889,2)</f>
        <v>0</v>
      </c>
      <c r="BL889" s="6" t="s">
        <v>294</v>
      </c>
    </row>
    <row r="890" spans="2:51" s="6" customFormat="1" ht="15.75" customHeight="1">
      <c r="B890" s="131"/>
      <c r="E890" s="132"/>
      <c r="F890" s="208" t="s">
        <v>798</v>
      </c>
      <c r="G890" s="209"/>
      <c r="H890" s="209"/>
      <c r="I890" s="209"/>
      <c r="K890" s="132"/>
      <c r="N890" s="132"/>
      <c r="R890" s="133"/>
      <c r="T890" s="134"/>
      <c r="AA890" s="135"/>
      <c r="AT890" s="132" t="s">
        <v>220</v>
      </c>
      <c r="AU890" s="132" t="s">
        <v>191</v>
      </c>
      <c r="AV890" s="136" t="s">
        <v>78</v>
      </c>
      <c r="AW890" s="136" t="s">
        <v>165</v>
      </c>
      <c r="AX890" s="136" t="s">
        <v>135</v>
      </c>
      <c r="AY890" s="132" t="s">
        <v>213</v>
      </c>
    </row>
    <row r="891" spans="2:51" s="6" customFormat="1" ht="15.75" customHeight="1">
      <c r="B891" s="137"/>
      <c r="E891" s="138"/>
      <c r="F891" s="203" t="s">
        <v>799</v>
      </c>
      <c r="G891" s="204"/>
      <c r="H891" s="204"/>
      <c r="I891" s="204"/>
      <c r="K891" s="139">
        <v>15</v>
      </c>
      <c r="N891" s="138"/>
      <c r="R891" s="140"/>
      <c r="T891" s="141"/>
      <c r="AA891" s="142"/>
      <c r="AT891" s="138" t="s">
        <v>220</v>
      </c>
      <c r="AU891" s="138" t="s">
        <v>191</v>
      </c>
      <c r="AV891" s="143" t="s">
        <v>191</v>
      </c>
      <c r="AW891" s="143" t="s">
        <v>165</v>
      </c>
      <c r="AX891" s="143" t="s">
        <v>135</v>
      </c>
      <c r="AY891" s="138" t="s">
        <v>213</v>
      </c>
    </row>
    <row r="892" spans="2:51" s="6" customFormat="1" ht="15.75" customHeight="1">
      <c r="B892" s="144"/>
      <c r="E892" s="145"/>
      <c r="F892" s="205" t="s">
        <v>222</v>
      </c>
      <c r="G892" s="206"/>
      <c r="H892" s="206"/>
      <c r="I892" s="206"/>
      <c r="K892" s="146">
        <v>15</v>
      </c>
      <c r="N892" s="145"/>
      <c r="R892" s="147"/>
      <c r="T892" s="148"/>
      <c r="AA892" s="149"/>
      <c r="AT892" s="145" t="s">
        <v>220</v>
      </c>
      <c r="AU892" s="145" t="s">
        <v>191</v>
      </c>
      <c r="AV892" s="150" t="s">
        <v>218</v>
      </c>
      <c r="AW892" s="150" t="s">
        <v>165</v>
      </c>
      <c r="AX892" s="150" t="s">
        <v>78</v>
      </c>
      <c r="AY892" s="145" t="s">
        <v>213</v>
      </c>
    </row>
    <row r="893" spans="2:64" s="6" customFormat="1" ht="15.75" customHeight="1">
      <c r="B893" s="22"/>
      <c r="C893" s="123" t="s">
        <v>804</v>
      </c>
      <c r="D893" s="123" t="s">
        <v>214</v>
      </c>
      <c r="E893" s="124" t="s">
        <v>805</v>
      </c>
      <c r="F893" s="210" t="s">
        <v>806</v>
      </c>
      <c r="G893" s="211"/>
      <c r="H893" s="211"/>
      <c r="I893" s="211"/>
      <c r="J893" s="125" t="s">
        <v>287</v>
      </c>
      <c r="K893" s="126">
        <v>68</v>
      </c>
      <c r="L893" s="212">
        <v>0</v>
      </c>
      <c r="M893" s="211"/>
      <c r="N893" s="213">
        <f>ROUND($L$893*$K$893,2)</f>
        <v>0</v>
      </c>
      <c r="O893" s="211"/>
      <c r="P893" s="211"/>
      <c r="Q893" s="211"/>
      <c r="R893" s="23"/>
      <c r="T893" s="127"/>
      <c r="U893" s="128" t="s">
        <v>102</v>
      </c>
      <c r="V893" s="129">
        <v>0.146</v>
      </c>
      <c r="W893" s="129">
        <f>$V$893*$K$893</f>
        <v>9.927999999999999</v>
      </c>
      <c r="X893" s="129">
        <v>0</v>
      </c>
      <c r="Y893" s="129">
        <f>$X$893*$K$893</f>
        <v>0</v>
      </c>
      <c r="Z893" s="129">
        <v>0</v>
      </c>
      <c r="AA893" s="130">
        <f>$Z$893*$K$893</f>
        <v>0</v>
      </c>
      <c r="AR893" s="6" t="s">
        <v>294</v>
      </c>
      <c r="AT893" s="6" t="s">
        <v>214</v>
      </c>
      <c r="AU893" s="6" t="s">
        <v>191</v>
      </c>
      <c r="AY893" s="6" t="s">
        <v>213</v>
      </c>
      <c r="BE893" s="80">
        <f>IF($U$893="základní",$N$893,0)</f>
        <v>0</v>
      </c>
      <c r="BF893" s="80">
        <f>IF($U$893="snížená",$N$893,0)</f>
        <v>0</v>
      </c>
      <c r="BG893" s="80">
        <f>IF($U$893="zákl. přenesená",$N$893,0)</f>
        <v>0</v>
      </c>
      <c r="BH893" s="80">
        <f>IF($U$893="sníž. přenesená",$N$893,0)</f>
        <v>0</v>
      </c>
      <c r="BI893" s="80">
        <f>IF($U$893="nulová",$N$893,0)</f>
        <v>0</v>
      </c>
      <c r="BJ893" s="6" t="s">
        <v>191</v>
      </c>
      <c r="BK893" s="80">
        <f>ROUND($L$893*$K$893,2)</f>
        <v>0</v>
      </c>
      <c r="BL893" s="6" t="s">
        <v>294</v>
      </c>
    </row>
    <row r="894" spans="2:51" s="6" customFormat="1" ht="15.75" customHeight="1">
      <c r="B894" s="131"/>
      <c r="E894" s="132"/>
      <c r="F894" s="208" t="s">
        <v>807</v>
      </c>
      <c r="G894" s="209"/>
      <c r="H894" s="209"/>
      <c r="I894" s="209"/>
      <c r="K894" s="132"/>
      <c r="N894" s="132"/>
      <c r="R894" s="133"/>
      <c r="T894" s="134"/>
      <c r="AA894" s="135"/>
      <c r="AT894" s="132" t="s">
        <v>220</v>
      </c>
      <c r="AU894" s="132" t="s">
        <v>191</v>
      </c>
      <c r="AV894" s="136" t="s">
        <v>78</v>
      </c>
      <c r="AW894" s="136" t="s">
        <v>165</v>
      </c>
      <c r="AX894" s="136" t="s">
        <v>135</v>
      </c>
      <c r="AY894" s="132" t="s">
        <v>213</v>
      </c>
    </row>
    <row r="895" spans="2:51" s="6" customFormat="1" ht="15.75" customHeight="1">
      <c r="B895" s="137"/>
      <c r="E895" s="138"/>
      <c r="F895" s="203" t="s">
        <v>808</v>
      </c>
      <c r="G895" s="204"/>
      <c r="H895" s="204"/>
      <c r="I895" s="204"/>
      <c r="K895" s="139">
        <v>68</v>
      </c>
      <c r="N895" s="138"/>
      <c r="R895" s="140"/>
      <c r="T895" s="141"/>
      <c r="AA895" s="142"/>
      <c r="AT895" s="138" t="s">
        <v>220</v>
      </c>
      <c r="AU895" s="138" t="s">
        <v>191</v>
      </c>
      <c r="AV895" s="143" t="s">
        <v>191</v>
      </c>
      <c r="AW895" s="143" t="s">
        <v>165</v>
      </c>
      <c r="AX895" s="143" t="s">
        <v>135</v>
      </c>
      <c r="AY895" s="138" t="s">
        <v>213</v>
      </c>
    </row>
    <row r="896" spans="2:51" s="6" customFormat="1" ht="15.75" customHeight="1">
      <c r="B896" s="144"/>
      <c r="E896" s="145"/>
      <c r="F896" s="205" t="s">
        <v>222</v>
      </c>
      <c r="G896" s="206"/>
      <c r="H896" s="206"/>
      <c r="I896" s="206"/>
      <c r="K896" s="146">
        <v>68</v>
      </c>
      <c r="N896" s="145"/>
      <c r="R896" s="147"/>
      <c r="T896" s="148"/>
      <c r="AA896" s="149"/>
      <c r="AT896" s="145" t="s">
        <v>220</v>
      </c>
      <c r="AU896" s="145" t="s">
        <v>191</v>
      </c>
      <c r="AV896" s="150" t="s">
        <v>218</v>
      </c>
      <c r="AW896" s="150" t="s">
        <v>165</v>
      </c>
      <c r="AX896" s="150" t="s">
        <v>78</v>
      </c>
      <c r="AY896" s="145" t="s">
        <v>213</v>
      </c>
    </row>
    <row r="897" spans="2:64" s="6" customFormat="1" ht="15.75" customHeight="1">
      <c r="B897" s="22"/>
      <c r="C897" s="151" t="s">
        <v>809</v>
      </c>
      <c r="D897" s="151" t="s">
        <v>399</v>
      </c>
      <c r="E897" s="152" t="s">
        <v>810</v>
      </c>
      <c r="F897" s="214" t="s">
        <v>811</v>
      </c>
      <c r="G897" s="215"/>
      <c r="H897" s="215"/>
      <c r="I897" s="215"/>
      <c r="J897" s="153" t="s">
        <v>803</v>
      </c>
      <c r="K897" s="154">
        <v>68</v>
      </c>
      <c r="L897" s="216">
        <v>0</v>
      </c>
      <c r="M897" s="215"/>
      <c r="N897" s="217">
        <f>ROUND($L$897*$K$897,2)</f>
        <v>0</v>
      </c>
      <c r="O897" s="211"/>
      <c r="P897" s="211"/>
      <c r="Q897" s="211"/>
      <c r="R897" s="23"/>
      <c r="T897" s="127"/>
      <c r="U897" s="128" t="s">
        <v>102</v>
      </c>
      <c r="V897" s="129">
        <v>0</v>
      </c>
      <c r="W897" s="129">
        <f>$V$897*$K$897</f>
        <v>0</v>
      </c>
      <c r="X897" s="129">
        <v>0.0003</v>
      </c>
      <c r="Y897" s="129">
        <f>$X$897*$K$897</f>
        <v>0.020399999999999998</v>
      </c>
      <c r="Z897" s="129">
        <v>0</v>
      </c>
      <c r="AA897" s="130">
        <f>$Z$897*$K$897</f>
        <v>0</v>
      </c>
      <c r="AR897" s="6" t="s">
        <v>368</v>
      </c>
      <c r="AT897" s="6" t="s">
        <v>399</v>
      </c>
      <c r="AU897" s="6" t="s">
        <v>191</v>
      </c>
      <c r="AY897" s="6" t="s">
        <v>213</v>
      </c>
      <c r="BE897" s="80">
        <f>IF($U$897="základní",$N$897,0)</f>
        <v>0</v>
      </c>
      <c r="BF897" s="80">
        <f>IF($U$897="snížená",$N$897,0)</f>
        <v>0</v>
      </c>
      <c r="BG897" s="80">
        <f>IF($U$897="zákl. přenesená",$N$897,0)</f>
        <v>0</v>
      </c>
      <c r="BH897" s="80">
        <f>IF($U$897="sníž. přenesená",$N$897,0)</f>
        <v>0</v>
      </c>
      <c r="BI897" s="80">
        <f>IF($U$897="nulová",$N$897,0)</f>
        <v>0</v>
      </c>
      <c r="BJ897" s="6" t="s">
        <v>191</v>
      </c>
      <c r="BK897" s="80">
        <f>ROUND($L$897*$K$897,2)</f>
        <v>0</v>
      </c>
      <c r="BL897" s="6" t="s">
        <v>294</v>
      </c>
    </row>
    <row r="898" spans="2:51" s="6" customFormat="1" ht="15.75" customHeight="1">
      <c r="B898" s="131"/>
      <c r="E898" s="132"/>
      <c r="F898" s="208" t="s">
        <v>807</v>
      </c>
      <c r="G898" s="209"/>
      <c r="H898" s="209"/>
      <c r="I898" s="209"/>
      <c r="K898" s="132"/>
      <c r="N898" s="132"/>
      <c r="R898" s="133"/>
      <c r="T898" s="134"/>
      <c r="AA898" s="135"/>
      <c r="AT898" s="132" t="s">
        <v>220</v>
      </c>
      <c r="AU898" s="132" t="s">
        <v>191</v>
      </c>
      <c r="AV898" s="136" t="s">
        <v>78</v>
      </c>
      <c r="AW898" s="136" t="s">
        <v>165</v>
      </c>
      <c r="AX898" s="136" t="s">
        <v>135</v>
      </c>
      <c r="AY898" s="132" t="s">
        <v>213</v>
      </c>
    </row>
    <row r="899" spans="2:51" s="6" customFormat="1" ht="15.75" customHeight="1">
      <c r="B899" s="137"/>
      <c r="E899" s="138"/>
      <c r="F899" s="203" t="s">
        <v>808</v>
      </c>
      <c r="G899" s="204"/>
      <c r="H899" s="204"/>
      <c r="I899" s="204"/>
      <c r="K899" s="139">
        <v>68</v>
      </c>
      <c r="N899" s="138"/>
      <c r="R899" s="140"/>
      <c r="T899" s="141"/>
      <c r="AA899" s="142"/>
      <c r="AT899" s="138" t="s">
        <v>220</v>
      </c>
      <c r="AU899" s="138" t="s">
        <v>191</v>
      </c>
      <c r="AV899" s="143" t="s">
        <v>191</v>
      </c>
      <c r="AW899" s="143" t="s">
        <v>165</v>
      </c>
      <c r="AX899" s="143" t="s">
        <v>135</v>
      </c>
      <c r="AY899" s="138" t="s">
        <v>213</v>
      </c>
    </row>
    <row r="900" spans="2:51" s="6" customFormat="1" ht="15.75" customHeight="1">
      <c r="B900" s="144"/>
      <c r="E900" s="145"/>
      <c r="F900" s="205" t="s">
        <v>222</v>
      </c>
      <c r="G900" s="206"/>
      <c r="H900" s="206"/>
      <c r="I900" s="206"/>
      <c r="K900" s="146">
        <v>68</v>
      </c>
      <c r="N900" s="145"/>
      <c r="R900" s="147"/>
      <c r="T900" s="148"/>
      <c r="AA900" s="149"/>
      <c r="AT900" s="145" t="s">
        <v>220</v>
      </c>
      <c r="AU900" s="145" t="s">
        <v>191</v>
      </c>
      <c r="AV900" s="150" t="s">
        <v>218</v>
      </c>
      <c r="AW900" s="150" t="s">
        <v>165</v>
      </c>
      <c r="AX900" s="150" t="s">
        <v>78</v>
      </c>
      <c r="AY900" s="145" t="s">
        <v>213</v>
      </c>
    </row>
    <row r="901" spans="2:64" s="6" customFormat="1" ht="27" customHeight="1">
      <c r="B901" s="22"/>
      <c r="C901" s="123" t="s">
        <v>812</v>
      </c>
      <c r="D901" s="123" t="s">
        <v>214</v>
      </c>
      <c r="E901" s="124" t="s">
        <v>813</v>
      </c>
      <c r="F901" s="210" t="s">
        <v>814</v>
      </c>
      <c r="G901" s="211"/>
      <c r="H901" s="211"/>
      <c r="I901" s="211"/>
      <c r="J901" s="125" t="s">
        <v>276</v>
      </c>
      <c r="K901" s="126">
        <v>88</v>
      </c>
      <c r="L901" s="212">
        <v>0</v>
      </c>
      <c r="M901" s="211"/>
      <c r="N901" s="213">
        <f>ROUND($L$901*$K$901,2)</f>
        <v>0</v>
      </c>
      <c r="O901" s="211"/>
      <c r="P901" s="211"/>
      <c r="Q901" s="211"/>
      <c r="R901" s="23"/>
      <c r="T901" s="127"/>
      <c r="U901" s="128" t="s">
        <v>102</v>
      </c>
      <c r="V901" s="129">
        <v>0.11</v>
      </c>
      <c r="W901" s="129">
        <f>$V$901*$K$901</f>
        <v>9.68</v>
      </c>
      <c r="X901" s="129">
        <v>0</v>
      </c>
      <c r="Y901" s="129">
        <f>$X$901*$K$901</f>
        <v>0</v>
      </c>
      <c r="Z901" s="129">
        <v>0.008</v>
      </c>
      <c r="AA901" s="130">
        <f>$Z$901*$K$901</f>
        <v>0.704</v>
      </c>
      <c r="AR901" s="6" t="s">
        <v>294</v>
      </c>
      <c r="AT901" s="6" t="s">
        <v>214</v>
      </c>
      <c r="AU901" s="6" t="s">
        <v>191</v>
      </c>
      <c r="AY901" s="6" t="s">
        <v>213</v>
      </c>
      <c r="BE901" s="80">
        <f>IF($U$901="základní",$N$901,0)</f>
        <v>0</v>
      </c>
      <c r="BF901" s="80">
        <f>IF($U$901="snížená",$N$901,0)</f>
        <v>0</v>
      </c>
      <c r="BG901" s="80">
        <f>IF($U$901="zákl. přenesená",$N$901,0)</f>
        <v>0</v>
      </c>
      <c r="BH901" s="80">
        <f>IF($U$901="sníž. přenesená",$N$901,0)</f>
        <v>0</v>
      </c>
      <c r="BI901" s="80">
        <f>IF($U$901="nulová",$N$901,0)</f>
        <v>0</v>
      </c>
      <c r="BJ901" s="6" t="s">
        <v>191</v>
      </c>
      <c r="BK901" s="80">
        <f>ROUND($L$901*$K$901,2)</f>
        <v>0</v>
      </c>
      <c r="BL901" s="6" t="s">
        <v>294</v>
      </c>
    </row>
    <row r="902" spans="2:51" s="6" customFormat="1" ht="15.75" customHeight="1">
      <c r="B902" s="131"/>
      <c r="E902" s="132"/>
      <c r="F902" s="208" t="s">
        <v>815</v>
      </c>
      <c r="G902" s="209"/>
      <c r="H902" s="209"/>
      <c r="I902" s="209"/>
      <c r="K902" s="132"/>
      <c r="N902" s="132"/>
      <c r="R902" s="133"/>
      <c r="T902" s="134"/>
      <c r="AA902" s="135"/>
      <c r="AT902" s="132" t="s">
        <v>220</v>
      </c>
      <c r="AU902" s="132" t="s">
        <v>191</v>
      </c>
      <c r="AV902" s="136" t="s">
        <v>78</v>
      </c>
      <c r="AW902" s="136" t="s">
        <v>165</v>
      </c>
      <c r="AX902" s="136" t="s">
        <v>135</v>
      </c>
      <c r="AY902" s="132" t="s">
        <v>213</v>
      </c>
    </row>
    <row r="903" spans="2:51" s="6" customFormat="1" ht="15.75" customHeight="1">
      <c r="B903" s="137"/>
      <c r="E903" s="138"/>
      <c r="F903" s="203" t="s">
        <v>816</v>
      </c>
      <c r="G903" s="204"/>
      <c r="H903" s="204"/>
      <c r="I903" s="204"/>
      <c r="K903" s="139">
        <v>88</v>
      </c>
      <c r="N903" s="138"/>
      <c r="R903" s="140"/>
      <c r="T903" s="141"/>
      <c r="AA903" s="142"/>
      <c r="AT903" s="138" t="s">
        <v>220</v>
      </c>
      <c r="AU903" s="138" t="s">
        <v>191</v>
      </c>
      <c r="AV903" s="143" t="s">
        <v>191</v>
      </c>
      <c r="AW903" s="143" t="s">
        <v>165</v>
      </c>
      <c r="AX903" s="143" t="s">
        <v>135</v>
      </c>
      <c r="AY903" s="138" t="s">
        <v>213</v>
      </c>
    </row>
    <row r="904" spans="2:51" s="6" customFormat="1" ht="15.75" customHeight="1">
      <c r="B904" s="144"/>
      <c r="E904" s="145"/>
      <c r="F904" s="205" t="s">
        <v>222</v>
      </c>
      <c r="G904" s="206"/>
      <c r="H904" s="206"/>
      <c r="I904" s="206"/>
      <c r="K904" s="146">
        <v>88</v>
      </c>
      <c r="N904" s="145"/>
      <c r="R904" s="147"/>
      <c r="T904" s="148"/>
      <c r="AA904" s="149"/>
      <c r="AT904" s="145" t="s">
        <v>220</v>
      </c>
      <c r="AU904" s="145" t="s">
        <v>191</v>
      </c>
      <c r="AV904" s="150" t="s">
        <v>218</v>
      </c>
      <c r="AW904" s="150" t="s">
        <v>165</v>
      </c>
      <c r="AX904" s="150" t="s">
        <v>78</v>
      </c>
      <c r="AY904" s="145" t="s">
        <v>213</v>
      </c>
    </row>
    <row r="905" spans="2:64" s="6" customFormat="1" ht="27" customHeight="1">
      <c r="B905" s="22"/>
      <c r="C905" s="123" t="s">
        <v>817</v>
      </c>
      <c r="D905" s="123" t="s">
        <v>214</v>
      </c>
      <c r="E905" s="124" t="s">
        <v>818</v>
      </c>
      <c r="F905" s="210" t="s">
        <v>819</v>
      </c>
      <c r="G905" s="211"/>
      <c r="H905" s="211"/>
      <c r="I905" s="211"/>
      <c r="J905" s="125" t="s">
        <v>276</v>
      </c>
      <c r="K905" s="126">
        <v>150.2</v>
      </c>
      <c r="L905" s="212">
        <v>0</v>
      </c>
      <c r="M905" s="211"/>
      <c r="N905" s="213">
        <f>ROUND($L$905*$K$905,2)</f>
        <v>0</v>
      </c>
      <c r="O905" s="211"/>
      <c r="P905" s="211"/>
      <c r="Q905" s="211"/>
      <c r="R905" s="23"/>
      <c r="T905" s="127"/>
      <c r="U905" s="128" t="s">
        <v>102</v>
      </c>
      <c r="V905" s="129">
        <v>0.14</v>
      </c>
      <c r="W905" s="129">
        <f>$V$905*$K$905</f>
        <v>21.028</v>
      </c>
      <c r="X905" s="129">
        <v>0</v>
      </c>
      <c r="Y905" s="129">
        <f>$X$905*$K$905</f>
        <v>0</v>
      </c>
      <c r="Z905" s="129">
        <v>0.014</v>
      </c>
      <c r="AA905" s="130">
        <f>$Z$905*$K$905</f>
        <v>2.1028</v>
      </c>
      <c r="AR905" s="6" t="s">
        <v>294</v>
      </c>
      <c r="AT905" s="6" t="s">
        <v>214</v>
      </c>
      <c r="AU905" s="6" t="s">
        <v>191</v>
      </c>
      <c r="AY905" s="6" t="s">
        <v>213</v>
      </c>
      <c r="BE905" s="80">
        <f>IF($U$905="základní",$N$905,0)</f>
        <v>0</v>
      </c>
      <c r="BF905" s="80">
        <f>IF($U$905="snížená",$N$905,0)</f>
        <v>0</v>
      </c>
      <c r="BG905" s="80">
        <f>IF($U$905="zákl. přenesená",$N$905,0)</f>
        <v>0</v>
      </c>
      <c r="BH905" s="80">
        <f>IF($U$905="sníž. přenesená",$N$905,0)</f>
        <v>0</v>
      </c>
      <c r="BI905" s="80">
        <f>IF($U$905="nulová",$N$905,0)</f>
        <v>0</v>
      </c>
      <c r="BJ905" s="6" t="s">
        <v>191</v>
      </c>
      <c r="BK905" s="80">
        <f>ROUND($L$905*$K$905,2)</f>
        <v>0</v>
      </c>
      <c r="BL905" s="6" t="s">
        <v>294</v>
      </c>
    </row>
    <row r="906" spans="2:51" s="6" customFormat="1" ht="15.75" customHeight="1">
      <c r="B906" s="131"/>
      <c r="E906" s="132"/>
      <c r="F906" s="208" t="s">
        <v>815</v>
      </c>
      <c r="G906" s="209"/>
      <c r="H906" s="209"/>
      <c r="I906" s="209"/>
      <c r="K906" s="132"/>
      <c r="N906" s="132"/>
      <c r="R906" s="133"/>
      <c r="T906" s="134"/>
      <c r="AA906" s="135"/>
      <c r="AT906" s="132" t="s">
        <v>220</v>
      </c>
      <c r="AU906" s="132" t="s">
        <v>191</v>
      </c>
      <c r="AV906" s="136" t="s">
        <v>78</v>
      </c>
      <c r="AW906" s="136" t="s">
        <v>165</v>
      </c>
      <c r="AX906" s="136" t="s">
        <v>135</v>
      </c>
      <c r="AY906" s="132" t="s">
        <v>213</v>
      </c>
    </row>
    <row r="907" spans="2:51" s="6" customFormat="1" ht="15.75" customHeight="1">
      <c r="B907" s="137"/>
      <c r="E907" s="138"/>
      <c r="F907" s="203" t="s">
        <v>820</v>
      </c>
      <c r="G907" s="204"/>
      <c r="H907" s="204"/>
      <c r="I907" s="204"/>
      <c r="K907" s="139">
        <v>23.2</v>
      </c>
      <c r="N907" s="138"/>
      <c r="R907" s="140"/>
      <c r="T907" s="141"/>
      <c r="AA907" s="142"/>
      <c r="AT907" s="138" t="s">
        <v>220</v>
      </c>
      <c r="AU907" s="138" t="s">
        <v>191</v>
      </c>
      <c r="AV907" s="143" t="s">
        <v>191</v>
      </c>
      <c r="AW907" s="143" t="s">
        <v>165</v>
      </c>
      <c r="AX907" s="143" t="s">
        <v>135</v>
      </c>
      <c r="AY907" s="138" t="s">
        <v>213</v>
      </c>
    </row>
    <row r="908" spans="2:51" s="6" customFormat="1" ht="15.75" customHeight="1">
      <c r="B908" s="137"/>
      <c r="E908" s="138"/>
      <c r="F908" s="203" t="s">
        <v>821</v>
      </c>
      <c r="G908" s="204"/>
      <c r="H908" s="204"/>
      <c r="I908" s="204"/>
      <c r="K908" s="139">
        <v>127</v>
      </c>
      <c r="N908" s="138"/>
      <c r="R908" s="140"/>
      <c r="T908" s="141"/>
      <c r="AA908" s="142"/>
      <c r="AT908" s="138" t="s">
        <v>220</v>
      </c>
      <c r="AU908" s="138" t="s">
        <v>191</v>
      </c>
      <c r="AV908" s="143" t="s">
        <v>191</v>
      </c>
      <c r="AW908" s="143" t="s">
        <v>165</v>
      </c>
      <c r="AX908" s="143" t="s">
        <v>135</v>
      </c>
      <c r="AY908" s="138" t="s">
        <v>213</v>
      </c>
    </row>
    <row r="909" spans="2:51" s="6" customFormat="1" ht="15.75" customHeight="1">
      <c r="B909" s="144"/>
      <c r="E909" s="145"/>
      <c r="F909" s="205" t="s">
        <v>222</v>
      </c>
      <c r="G909" s="206"/>
      <c r="H909" s="206"/>
      <c r="I909" s="206"/>
      <c r="K909" s="146">
        <v>150.2</v>
      </c>
      <c r="N909" s="145"/>
      <c r="R909" s="147"/>
      <c r="T909" s="148"/>
      <c r="AA909" s="149"/>
      <c r="AT909" s="145" t="s">
        <v>220</v>
      </c>
      <c r="AU909" s="145" t="s">
        <v>191</v>
      </c>
      <c r="AV909" s="150" t="s">
        <v>218</v>
      </c>
      <c r="AW909" s="150" t="s">
        <v>165</v>
      </c>
      <c r="AX909" s="150" t="s">
        <v>78</v>
      </c>
      <c r="AY909" s="145" t="s">
        <v>213</v>
      </c>
    </row>
    <row r="910" spans="2:64" s="6" customFormat="1" ht="27" customHeight="1">
      <c r="B910" s="22"/>
      <c r="C910" s="123" t="s">
        <v>822</v>
      </c>
      <c r="D910" s="123" t="s">
        <v>214</v>
      </c>
      <c r="E910" s="124" t="s">
        <v>823</v>
      </c>
      <c r="F910" s="210" t="s">
        <v>824</v>
      </c>
      <c r="G910" s="211"/>
      <c r="H910" s="211"/>
      <c r="I910" s="211"/>
      <c r="J910" s="125" t="s">
        <v>276</v>
      </c>
      <c r="K910" s="126">
        <v>19.2</v>
      </c>
      <c r="L910" s="212">
        <v>0</v>
      </c>
      <c r="M910" s="211"/>
      <c r="N910" s="213">
        <f>ROUND($L$910*$K$910,2)</f>
        <v>0</v>
      </c>
      <c r="O910" s="211"/>
      <c r="P910" s="211"/>
      <c r="Q910" s="211"/>
      <c r="R910" s="23"/>
      <c r="T910" s="127"/>
      <c r="U910" s="128" t="s">
        <v>102</v>
      </c>
      <c r="V910" s="129">
        <v>0.17</v>
      </c>
      <c r="W910" s="129">
        <f>$V$910*$K$910</f>
        <v>3.2640000000000002</v>
      </c>
      <c r="X910" s="129">
        <v>0</v>
      </c>
      <c r="Y910" s="129">
        <f>$X$910*$K$910</f>
        <v>0</v>
      </c>
      <c r="Z910" s="129">
        <v>0.024</v>
      </c>
      <c r="AA910" s="130">
        <f>$Z$910*$K$910</f>
        <v>0.4608</v>
      </c>
      <c r="AR910" s="6" t="s">
        <v>294</v>
      </c>
      <c r="AT910" s="6" t="s">
        <v>214</v>
      </c>
      <c r="AU910" s="6" t="s">
        <v>191</v>
      </c>
      <c r="AY910" s="6" t="s">
        <v>213</v>
      </c>
      <c r="BE910" s="80">
        <f>IF($U$910="základní",$N$910,0)</f>
        <v>0</v>
      </c>
      <c r="BF910" s="80">
        <f>IF($U$910="snížená",$N$910,0)</f>
        <v>0</v>
      </c>
      <c r="BG910" s="80">
        <f>IF($U$910="zákl. přenesená",$N$910,0)</f>
        <v>0</v>
      </c>
      <c r="BH910" s="80">
        <f>IF($U$910="sníž. přenesená",$N$910,0)</f>
        <v>0</v>
      </c>
      <c r="BI910" s="80">
        <f>IF($U$910="nulová",$N$910,0)</f>
        <v>0</v>
      </c>
      <c r="BJ910" s="6" t="s">
        <v>191</v>
      </c>
      <c r="BK910" s="80">
        <f>ROUND($L$910*$K$910,2)</f>
        <v>0</v>
      </c>
      <c r="BL910" s="6" t="s">
        <v>294</v>
      </c>
    </row>
    <row r="911" spans="2:51" s="6" customFormat="1" ht="15.75" customHeight="1">
      <c r="B911" s="131"/>
      <c r="E911" s="132"/>
      <c r="F911" s="208" t="s">
        <v>815</v>
      </c>
      <c r="G911" s="209"/>
      <c r="H911" s="209"/>
      <c r="I911" s="209"/>
      <c r="K911" s="132"/>
      <c r="N911" s="132"/>
      <c r="R911" s="133"/>
      <c r="T911" s="134"/>
      <c r="AA911" s="135"/>
      <c r="AT911" s="132" t="s">
        <v>220</v>
      </c>
      <c r="AU911" s="132" t="s">
        <v>191</v>
      </c>
      <c r="AV911" s="136" t="s">
        <v>78</v>
      </c>
      <c r="AW911" s="136" t="s">
        <v>165</v>
      </c>
      <c r="AX911" s="136" t="s">
        <v>135</v>
      </c>
      <c r="AY911" s="132" t="s">
        <v>213</v>
      </c>
    </row>
    <row r="912" spans="2:51" s="6" customFormat="1" ht="15.75" customHeight="1">
      <c r="B912" s="137"/>
      <c r="E912" s="138"/>
      <c r="F912" s="203" t="s">
        <v>825</v>
      </c>
      <c r="G912" s="204"/>
      <c r="H912" s="204"/>
      <c r="I912" s="204"/>
      <c r="K912" s="139">
        <v>19.2</v>
      </c>
      <c r="N912" s="138"/>
      <c r="R912" s="140"/>
      <c r="T912" s="141"/>
      <c r="AA912" s="142"/>
      <c r="AT912" s="138" t="s">
        <v>220</v>
      </c>
      <c r="AU912" s="138" t="s">
        <v>191</v>
      </c>
      <c r="AV912" s="143" t="s">
        <v>191</v>
      </c>
      <c r="AW912" s="143" t="s">
        <v>165</v>
      </c>
      <c r="AX912" s="143" t="s">
        <v>135</v>
      </c>
      <c r="AY912" s="138" t="s">
        <v>213</v>
      </c>
    </row>
    <row r="913" spans="2:51" s="6" customFormat="1" ht="15.75" customHeight="1">
      <c r="B913" s="144"/>
      <c r="E913" s="145"/>
      <c r="F913" s="205" t="s">
        <v>222</v>
      </c>
      <c r="G913" s="206"/>
      <c r="H913" s="206"/>
      <c r="I913" s="206"/>
      <c r="K913" s="146">
        <v>19.2</v>
      </c>
      <c r="N913" s="145"/>
      <c r="R913" s="147"/>
      <c r="T913" s="148"/>
      <c r="AA913" s="149"/>
      <c r="AT913" s="145" t="s">
        <v>220</v>
      </c>
      <c r="AU913" s="145" t="s">
        <v>191</v>
      </c>
      <c r="AV913" s="150" t="s">
        <v>218</v>
      </c>
      <c r="AW913" s="150" t="s">
        <v>165</v>
      </c>
      <c r="AX913" s="150" t="s">
        <v>78</v>
      </c>
      <c r="AY913" s="145" t="s">
        <v>213</v>
      </c>
    </row>
    <row r="914" spans="2:64" s="6" customFormat="1" ht="27" customHeight="1">
      <c r="B914" s="22"/>
      <c r="C914" s="123" t="s">
        <v>826</v>
      </c>
      <c r="D914" s="123" t="s">
        <v>214</v>
      </c>
      <c r="E914" s="124" t="s">
        <v>827</v>
      </c>
      <c r="F914" s="210" t="s">
        <v>828</v>
      </c>
      <c r="G914" s="211"/>
      <c r="H914" s="211"/>
      <c r="I914" s="211"/>
      <c r="J914" s="125" t="s">
        <v>276</v>
      </c>
      <c r="K914" s="126">
        <v>588.611</v>
      </c>
      <c r="L914" s="212">
        <v>0</v>
      </c>
      <c r="M914" s="211"/>
      <c r="N914" s="213">
        <f>ROUND($L$914*$K$914,2)</f>
        <v>0</v>
      </c>
      <c r="O914" s="211"/>
      <c r="P914" s="211"/>
      <c r="Q914" s="211"/>
      <c r="R914" s="23"/>
      <c r="T914" s="127"/>
      <c r="U914" s="128" t="s">
        <v>102</v>
      </c>
      <c r="V914" s="129">
        <v>0.454</v>
      </c>
      <c r="W914" s="129">
        <f>$V$914*$K$914</f>
        <v>267.229394</v>
      </c>
      <c r="X914" s="129">
        <v>0</v>
      </c>
      <c r="Y914" s="129">
        <f>$X$914*$K$914</f>
        <v>0</v>
      </c>
      <c r="Z914" s="129">
        <v>0</v>
      </c>
      <c r="AA914" s="130">
        <f>$Z$914*$K$914</f>
        <v>0</v>
      </c>
      <c r="AR914" s="6" t="s">
        <v>294</v>
      </c>
      <c r="AT914" s="6" t="s">
        <v>214</v>
      </c>
      <c r="AU914" s="6" t="s">
        <v>191</v>
      </c>
      <c r="AY914" s="6" t="s">
        <v>213</v>
      </c>
      <c r="BE914" s="80">
        <f>IF($U$914="základní",$N$914,0)</f>
        <v>0</v>
      </c>
      <c r="BF914" s="80">
        <f>IF($U$914="snížená",$N$914,0)</f>
        <v>0</v>
      </c>
      <c r="BG914" s="80">
        <f>IF($U$914="zákl. přenesená",$N$914,0)</f>
        <v>0</v>
      </c>
      <c r="BH914" s="80">
        <f>IF($U$914="sníž. přenesená",$N$914,0)</f>
        <v>0</v>
      </c>
      <c r="BI914" s="80">
        <f>IF($U$914="nulová",$N$914,0)</f>
        <v>0</v>
      </c>
      <c r="BJ914" s="6" t="s">
        <v>191</v>
      </c>
      <c r="BK914" s="80">
        <f>ROUND($L$914*$K$914,2)</f>
        <v>0</v>
      </c>
      <c r="BL914" s="6" t="s">
        <v>294</v>
      </c>
    </row>
    <row r="915" spans="2:64" s="6" customFormat="1" ht="15.75" customHeight="1">
      <c r="B915" s="22"/>
      <c r="C915" s="151" t="s">
        <v>829</v>
      </c>
      <c r="D915" s="151" t="s">
        <v>399</v>
      </c>
      <c r="E915" s="152" t="s">
        <v>830</v>
      </c>
      <c r="F915" s="214" t="s">
        <v>831</v>
      </c>
      <c r="G915" s="215"/>
      <c r="H915" s="215"/>
      <c r="I915" s="215"/>
      <c r="J915" s="153" t="s">
        <v>217</v>
      </c>
      <c r="K915" s="154">
        <v>9.336</v>
      </c>
      <c r="L915" s="216">
        <v>0</v>
      </c>
      <c r="M915" s="215"/>
      <c r="N915" s="217">
        <f>ROUND($L$915*$K$915,2)</f>
        <v>0</v>
      </c>
      <c r="O915" s="211"/>
      <c r="P915" s="211"/>
      <c r="Q915" s="211"/>
      <c r="R915" s="23"/>
      <c r="T915" s="127"/>
      <c r="U915" s="128" t="s">
        <v>102</v>
      </c>
      <c r="V915" s="129">
        <v>0</v>
      </c>
      <c r="W915" s="129">
        <f>$V$915*$K$915</f>
        <v>0</v>
      </c>
      <c r="X915" s="129">
        <v>0.55</v>
      </c>
      <c r="Y915" s="129">
        <f>$X$915*$K$915</f>
        <v>5.1348</v>
      </c>
      <c r="Z915" s="129">
        <v>0</v>
      </c>
      <c r="AA915" s="130">
        <f>$Z$915*$K$915</f>
        <v>0</v>
      </c>
      <c r="AR915" s="6" t="s">
        <v>368</v>
      </c>
      <c r="AT915" s="6" t="s">
        <v>399</v>
      </c>
      <c r="AU915" s="6" t="s">
        <v>191</v>
      </c>
      <c r="AY915" s="6" t="s">
        <v>213</v>
      </c>
      <c r="BE915" s="80">
        <f>IF($U$915="základní",$N$915,0)</f>
        <v>0</v>
      </c>
      <c r="BF915" s="80">
        <f>IF($U$915="snížená",$N$915,0)</f>
        <v>0</v>
      </c>
      <c r="BG915" s="80">
        <f>IF($U$915="zákl. přenesená",$N$915,0)</f>
        <v>0</v>
      </c>
      <c r="BH915" s="80">
        <f>IF($U$915="sníž. přenesená",$N$915,0)</f>
        <v>0</v>
      </c>
      <c r="BI915" s="80">
        <f>IF($U$915="nulová",$N$915,0)</f>
        <v>0</v>
      </c>
      <c r="BJ915" s="6" t="s">
        <v>191</v>
      </c>
      <c r="BK915" s="80">
        <f>ROUND($L$915*$K$915,2)</f>
        <v>0</v>
      </c>
      <c r="BL915" s="6" t="s">
        <v>294</v>
      </c>
    </row>
    <row r="916" spans="2:64" s="6" customFormat="1" ht="27" customHeight="1">
      <c r="B916" s="22"/>
      <c r="C916" s="123" t="s">
        <v>832</v>
      </c>
      <c r="D916" s="123" t="s">
        <v>214</v>
      </c>
      <c r="E916" s="124" t="s">
        <v>833</v>
      </c>
      <c r="F916" s="210" t="s">
        <v>834</v>
      </c>
      <c r="G916" s="211"/>
      <c r="H916" s="211"/>
      <c r="I916" s="211"/>
      <c r="J916" s="125" t="s">
        <v>276</v>
      </c>
      <c r="K916" s="126">
        <v>19.198</v>
      </c>
      <c r="L916" s="212">
        <v>0</v>
      </c>
      <c r="M916" s="211"/>
      <c r="N916" s="213">
        <f>ROUND($L$916*$K$916,2)</f>
        <v>0</v>
      </c>
      <c r="O916" s="211"/>
      <c r="P916" s="211"/>
      <c r="Q916" s="211"/>
      <c r="R916" s="23"/>
      <c r="T916" s="127"/>
      <c r="U916" s="128" t="s">
        <v>102</v>
      </c>
      <c r="V916" s="129">
        <v>0.698</v>
      </c>
      <c r="W916" s="129">
        <f>$V$916*$K$916</f>
        <v>13.400203999999999</v>
      </c>
      <c r="X916" s="129">
        <v>0</v>
      </c>
      <c r="Y916" s="129">
        <f>$X$916*$K$916</f>
        <v>0</v>
      </c>
      <c r="Z916" s="129">
        <v>0</v>
      </c>
      <c r="AA916" s="130">
        <f>$Z$916*$K$916</f>
        <v>0</v>
      </c>
      <c r="AR916" s="6" t="s">
        <v>294</v>
      </c>
      <c r="AT916" s="6" t="s">
        <v>214</v>
      </c>
      <c r="AU916" s="6" t="s">
        <v>191</v>
      </c>
      <c r="AY916" s="6" t="s">
        <v>213</v>
      </c>
      <c r="BE916" s="80">
        <f>IF($U$916="základní",$N$916,0)</f>
        <v>0</v>
      </c>
      <c r="BF916" s="80">
        <f>IF($U$916="snížená",$N$916,0)</f>
        <v>0</v>
      </c>
      <c r="BG916" s="80">
        <f>IF($U$916="zákl. přenesená",$N$916,0)</f>
        <v>0</v>
      </c>
      <c r="BH916" s="80">
        <f>IF($U$916="sníž. přenesená",$N$916,0)</f>
        <v>0</v>
      </c>
      <c r="BI916" s="80">
        <f>IF($U$916="nulová",$N$916,0)</f>
        <v>0</v>
      </c>
      <c r="BJ916" s="6" t="s">
        <v>191</v>
      </c>
      <c r="BK916" s="80">
        <f>ROUND($L$916*$K$916,2)</f>
        <v>0</v>
      </c>
      <c r="BL916" s="6" t="s">
        <v>294</v>
      </c>
    </row>
    <row r="917" spans="2:64" s="6" customFormat="1" ht="15.75" customHeight="1">
      <c r="B917" s="22"/>
      <c r="C917" s="151" t="s">
        <v>835</v>
      </c>
      <c r="D917" s="151" t="s">
        <v>399</v>
      </c>
      <c r="E917" s="152" t="s">
        <v>830</v>
      </c>
      <c r="F917" s="214" t="s">
        <v>831</v>
      </c>
      <c r="G917" s="215"/>
      <c r="H917" s="215"/>
      <c r="I917" s="215"/>
      <c r="J917" s="153" t="s">
        <v>217</v>
      </c>
      <c r="K917" s="154">
        <v>0.912</v>
      </c>
      <c r="L917" s="216">
        <v>0</v>
      </c>
      <c r="M917" s="215"/>
      <c r="N917" s="217">
        <f>ROUND($L$917*$K$917,2)</f>
        <v>0</v>
      </c>
      <c r="O917" s="211"/>
      <c r="P917" s="211"/>
      <c r="Q917" s="211"/>
      <c r="R917" s="23"/>
      <c r="T917" s="127"/>
      <c r="U917" s="128" t="s">
        <v>102</v>
      </c>
      <c r="V917" s="129">
        <v>0</v>
      </c>
      <c r="W917" s="129">
        <f>$V$917*$K$917</f>
        <v>0</v>
      </c>
      <c r="X917" s="129">
        <v>0.55</v>
      </c>
      <c r="Y917" s="129">
        <f>$X$917*$K$917</f>
        <v>0.5016</v>
      </c>
      <c r="Z917" s="129">
        <v>0</v>
      </c>
      <c r="AA917" s="130">
        <f>$Z$917*$K$917</f>
        <v>0</v>
      </c>
      <c r="AR917" s="6" t="s">
        <v>368</v>
      </c>
      <c r="AT917" s="6" t="s">
        <v>399</v>
      </c>
      <c r="AU917" s="6" t="s">
        <v>191</v>
      </c>
      <c r="AY917" s="6" t="s">
        <v>213</v>
      </c>
      <c r="BE917" s="80">
        <f>IF($U$917="základní",$N$917,0)</f>
        <v>0</v>
      </c>
      <c r="BF917" s="80">
        <f>IF($U$917="snížená",$N$917,0)</f>
        <v>0</v>
      </c>
      <c r="BG917" s="80">
        <f>IF($U$917="zákl. přenesená",$N$917,0)</f>
        <v>0</v>
      </c>
      <c r="BH917" s="80">
        <f>IF($U$917="sníž. přenesená",$N$917,0)</f>
        <v>0</v>
      </c>
      <c r="BI917" s="80">
        <f>IF($U$917="nulová",$N$917,0)</f>
        <v>0</v>
      </c>
      <c r="BJ917" s="6" t="s">
        <v>191</v>
      </c>
      <c r="BK917" s="80">
        <f>ROUND($L$917*$K$917,2)</f>
        <v>0</v>
      </c>
      <c r="BL917" s="6" t="s">
        <v>294</v>
      </c>
    </row>
    <row r="918" spans="2:64" s="6" customFormat="1" ht="15.75" customHeight="1">
      <c r="B918" s="22"/>
      <c r="C918" s="123" t="s">
        <v>836</v>
      </c>
      <c r="D918" s="123" t="s">
        <v>214</v>
      </c>
      <c r="E918" s="124" t="s">
        <v>837</v>
      </c>
      <c r="F918" s="210" t="s">
        <v>838</v>
      </c>
      <c r="G918" s="211"/>
      <c r="H918" s="211"/>
      <c r="I918" s="211"/>
      <c r="J918" s="125" t="s">
        <v>282</v>
      </c>
      <c r="K918" s="126">
        <v>127</v>
      </c>
      <c r="L918" s="212">
        <v>0</v>
      </c>
      <c r="M918" s="211"/>
      <c r="N918" s="213">
        <f>ROUND($L$918*$K$918,2)</f>
        <v>0</v>
      </c>
      <c r="O918" s="211"/>
      <c r="P918" s="211"/>
      <c r="Q918" s="211"/>
      <c r="R918" s="23"/>
      <c r="T918" s="127"/>
      <c r="U918" s="128" t="s">
        <v>102</v>
      </c>
      <c r="V918" s="129">
        <v>0.09</v>
      </c>
      <c r="W918" s="129">
        <f>$V$918*$K$918</f>
        <v>11.43</v>
      </c>
      <c r="X918" s="129">
        <v>0</v>
      </c>
      <c r="Y918" s="129">
        <f>$X$918*$K$918</f>
        <v>0</v>
      </c>
      <c r="Z918" s="129">
        <v>0.015</v>
      </c>
      <c r="AA918" s="130">
        <f>$Z$918*$K$918</f>
        <v>1.905</v>
      </c>
      <c r="AR918" s="6" t="s">
        <v>294</v>
      </c>
      <c r="AT918" s="6" t="s">
        <v>214</v>
      </c>
      <c r="AU918" s="6" t="s">
        <v>191</v>
      </c>
      <c r="AY918" s="6" t="s">
        <v>213</v>
      </c>
      <c r="BE918" s="80">
        <f>IF($U$918="základní",$N$918,0)</f>
        <v>0</v>
      </c>
      <c r="BF918" s="80">
        <f>IF($U$918="snížená",$N$918,0)</f>
        <v>0</v>
      </c>
      <c r="BG918" s="80">
        <f>IF($U$918="zákl. přenesená",$N$918,0)</f>
        <v>0</v>
      </c>
      <c r="BH918" s="80">
        <f>IF($U$918="sníž. přenesená",$N$918,0)</f>
        <v>0</v>
      </c>
      <c r="BI918" s="80">
        <f>IF($U$918="nulová",$N$918,0)</f>
        <v>0</v>
      </c>
      <c r="BJ918" s="6" t="s">
        <v>191</v>
      </c>
      <c r="BK918" s="80">
        <f>ROUND($L$918*$K$918,2)</f>
        <v>0</v>
      </c>
      <c r="BL918" s="6" t="s">
        <v>294</v>
      </c>
    </row>
    <row r="919" spans="2:51" s="6" customFormat="1" ht="15.75" customHeight="1">
      <c r="B919" s="131"/>
      <c r="E919" s="132"/>
      <c r="F919" s="208" t="s">
        <v>815</v>
      </c>
      <c r="G919" s="209"/>
      <c r="H919" s="209"/>
      <c r="I919" s="209"/>
      <c r="K919" s="132"/>
      <c r="N919" s="132"/>
      <c r="R919" s="133"/>
      <c r="T919" s="134"/>
      <c r="AA919" s="135"/>
      <c r="AT919" s="132" t="s">
        <v>220</v>
      </c>
      <c r="AU919" s="132" t="s">
        <v>191</v>
      </c>
      <c r="AV919" s="136" t="s">
        <v>78</v>
      </c>
      <c r="AW919" s="136" t="s">
        <v>165</v>
      </c>
      <c r="AX919" s="136" t="s">
        <v>135</v>
      </c>
      <c r="AY919" s="132" t="s">
        <v>213</v>
      </c>
    </row>
    <row r="920" spans="2:51" s="6" customFormat="1" ht="15.75" customHeight="1">
      <c r="B920" s="137"/>
      <c r="E920" s="138"/>
      <c r="F920" s="203" t="s">
        <v>839</v>
      </c>
      <c r="G920" s="204"/>
      <c r="H920" s="204"/>
      <c r="I920" s="204"/>
      <c r="K920" s="139">
        <v>127</v>
      </c>
      <c r="N920" s="138"/>
      <c r="R920" s="140"/>
      <c r="T920" s="141"/>
      <c r="AA920" s="142"/>
      <c r="AT920" s="138" t="s">
        <v>220</v>
      </c>
      <c r="AU920" s="138" t="s">
        <v>191</v>
      </c>
      <c r="AV920" s="143" t="s">
        <v>191</v>
      </c>
      <c r="AW920" s="143" t="s">
        <v>165</v>
      </c>
      <c r="AX920" s="143" t="s">
        <v>135</v>
      </c>
      <c r="AY920" s="138" t="s">
        <v>213</v>
      </c>
    </row>
    <row r="921" spans="2:51" s="6" customFormat="1" ht="15.75" customHeight="1">
      <c r="B921" s="144"/>
      <c r="E921" s="145"/>
      <c r="F921" s="205" t="s">
        <v>222</v>
      </c>
      <c r="G921" s="206"/>
      <c r="H921" s="206"/>
      <c r="I921" s="206"/>
      <c r="K921" s="146">
        <v>127</v>
      </c>
      <c r="N921" s="145"/>
      <c r="R921" s="147"/>
      <c r="T921" s="148"/>
      <c r="AA921" s="149"/>
      <c r="AT921" s="145" t="s">
        <v>220</v>
      </c>
      <c r="AU921" s="145" t="s">
        <v>191</v>
      </c>
      <c r="AV921" s="150" t="s">
        <v>218</v>
      </c>
      <c r="AW921" s="150" t="s">
        <v>165</v>
      </c>
      <c r="AX921" s="150" t="s">
        <v>78</v>
      </c>
      <c r="AY921" s="145" t="s">
        <v>213</v>
      </c>
    </row>
    <row r="922" spans="2:64" s="6" customFormat="1" ht="27" customHeight="1">
      <c r="B922" s="22"/>
      <c r="C922" s="123" t="s">
        <v>840</v>
      </c>
      <c r="D922" s="123" t="s">
        <v>214</v>
      </c>
      <c r="E922" s="124" t="s">
        <v>841</v>
      </c>
      <c r="F922" s="210" t="s">
        <v>842</v>
      </c>
      <c r="G922" s="211"/>
      <c r="H922" s="211"/>
      <c r="I922" s="211"/>
      <c r="J922" s="125" t="s">
        <v>282</v>
      </c>
      <c r="K922" s="126">
        <v>140</v>
      </c>
      <c r="L922" s="212">
        <v>0</v>
      </c>
      <c r="M922" s="211"/>
      <c r="N922" s="213">
        <f>ROUND($L$922*$K$922,2)</f>
        <v>0</v>
      </c>
      <c r="O922" s="211"/>
      <c r="P922" s="211"/>
      <c r="Q922" s="211"/>
      <c r="R922" s="23"/>
      <c r="T922" s="127"/>
      <c r="U922" s="128" t="s">
        <v>102</v>
      </c>
      <c r="V922" s="129">
        <v>0.068</v>
      </c>
      <c r="W922" s="129">
        <f>$V$922*$K$922</f>
        <v>9.520000000000001</v>
      </c>
      <c r="X922" s="129">
        <v>0</v>
      </c>
      <c r="Y922" s="129">
        <f>$X$922*$K$922</f>
        <v>0</v>
      </c>
      <c r="Z922" s="129">
        <v>0</v>
      </c>
      <c r="AA922" s="130">
        <f>$Z$922*$K$922</f>
        <v>0</v>
      </c>
      <c r="AR922" s="6" t="s">
        <v>294</v>
      </c>
      <c r="AT922" s="6" t="s">
        <v>214</v>
      </c>
      <c r="AU922" s="6" t="s">
        <v>191</v>
      </c>
      <c r="AY922" s="6" t="s">
        <v>213</v>
      </c>
      <c r="BE922" s="80">
        <f>IF($U$922="základní",$N$922,0)</f>
        <v>0</v>
      </c>
      <c r="BF922" s="80">
        <f>IF($U$922="snížená",$N$922,0)</f>
        <v>0</v>
      </c>
      <c r="BG922" s="80">
        <f>IF($U$922="zákl. přenesená",$N$922,0)</f>
        <v>0</v>
      </c>
      <c r="BH922" s="80">
        <f>IF($U$922="sníž. přenesená",$N$922,0)</f>
        <v>0</v>
      </c>
      <c r="BI922" s="80">
        <f>IF($U$922="nulová",$N$922,0)</f>
        <v>0</v>
      </c>
      <c r="BJ922" s="6" t="s">
        <v>191</v>
      </c>
      <c r="BK922" s="80">
        <f>ROUND($L$922*$K$922,2)</f>
        <v>0</v>
      </c>
      <c r="BL922" s="6" t="s">
        <v>294</v>
      </c>
    </row>
    <row r="923" spans="2:51" s="6" customFormat="1" ht="15.75" customHeight="1">
      <c r="B923" s="131"/>
      <c r="E923" s="132"/>
      <c r="F923" s="208" t="s">
        <v>843</v>
      </c>
      <c r="G923" s="209"/>
      <c r="H923" s="209"/>
      <c r="I923" s="209"/>
      <c r="K923" s="132"/>
      <c r="N923" s="132"/>
      <c r="R923" s="133"/>
      <c r="T923" s="134"/>
      <c r="AA923" s="135"/>
      <c r="AT923" s="132" t="s">
        <v>220</v>
      </c>
      <c r="AU923" s="132" t="s">
        <v>191</v>
      </c>
      <c r="AV923" s="136" t="s">
        <v>78</v>
      </c>
      <c r="AW923" s="136" t="s">
        <v>165</v>
      </c>
      <c r="AX923" s="136" t="s">
        <v>135</v>
      </c>
      <c r="AY923" s="132" t="s">
        <v>213</v>
      </c>
    </row>
    <row r="924" spans="2:51" s="6" customFormat="1" ht="15.75" customHeight="1">
      <c r="B924" s="137"/>
      <c r="E924" s="138"/>
      <c r="F924" s="203" t="s">
        <v>844</v>
      </c>
      <c r="G924" s="204"/>
      <c r="H924" s="204"/>
      <c r="I924" s="204"/>
      <c r="K924" s="139">
        <v>140</v>
      </c>
      <c r="N924" s="138"/>
      <c r="R924" s="140"/>
      <c r="T924" s="141"/>
      <c r="AA924" s="142"/>
      <c r="AT924" s="138" t="s">
        <v>220</v>
      </c>
      <c r="AU924" s="138" t="s">
        <v>191</v>
      </c>
      <c r="AV924" s="143" t="s">
        <v>191</v>
      </c>
      <c r="AW924" s="143" t="s">
        <v>165</v>
      </c>
      <c r="AX924" s="143" t="s">
        <v>135</v>
      </c>
      <c r="AY924" s="138" t="s">
        <v>213</v>
      </c>
    </row>
    <row r="925" spans="2:51" s="6" customFormat="1" ht="15.75" customHeight="1">
      <c r="B925" s="144"/>
      <c r="E925" s="145"/>
      <c r="F925" s="205" t="s">
        <v>222</v>
      </c>
      <c r="G925" s="206"/>
      <c r="H925" s="206"/>
      <c r="I925" s="206"/>
      <c r="K925" s="146">
        <v>140</v>
      </c>
      <c r="N925" s="145"/>
      <c r="R925" s="147"/>
      <c r="T925" s="148"/>
      <c r="AA925" s="149"/>
      <c r="AT925" s="145" t="s">
        <v>220</v>
      </c>
      <c r="AU925" s="145" t="s">
        <v>191</v>
      </c>
      <c r="AV925" s="150" t="s">
        <v>218</v>
      </c>
      <c r="AW925" s="150" t="s">
        <v>165</v>
      </c>
      <c r="AX925" s="150" t="s">
        <v>78</v>
      </c>
      <c r="AY925" s="145" t="s">
        <v>213</v>
      </c>
    </row>
    <row r="926" spans="2:64" s="6" customFormat="1" ht="15.75" customHeight="1">
      <c r="B926" s="22"/>
      <c r="C926" s="151" t="s">
        <v>845</v>
      </c>
      <c r="D926" s="151" t="s">
        <v>399</v>
      </c>
      <c r="E926" s="152" t="s">
        <v>846</v>
      </c>
      <c r="F926" s="214" t="s">
        <v>847</v>
      </c>
      <c r="G926" s="215"/>
      <c r="H926" s="215"/>
      <c r="I926" s="215"/>
      <c r="J926" s="153" t="s">
        <v>217</v>
      </c>
      <c r="K926" s="154">
        <v>0.924</v>
      </c>
      <c r="L926" s="216">
        <v>0</v>
      </c>
      <c r="M926" s="215"/>
      <c r="N926" s="217">
        <f>ROUND($L$926*$K$926,2)</f>
        <v>0</v>
      </c>
      <c r="O926" s="211"/>
      <c r="P926" s="211"/>
      <c r="Q926" s="211"/>
      <c r="R926" s="23"/>
      <c r="T926" s="127"/>
      <c r="U926" s="128" t="s">
        <v>102</v>
      </c>
      <c r="V926" s="129">
        <v>0</v>
      </c>
      <c r="W926" s="129">
        <f>$V$926*$K$926</f>
        <v>0</v>
      </c>
      <c r="X926" s="129">
        <v>0.55</v>
      </c>
      <c r="Y926" s="129">
        <f>$X$926*$K$926</f>
        <v>0.5082000000000001</v>
      </c>
      <c r="Z926" s="129">
        <v>0</v>
      </c>
      <c r="AA926" s="130">
        <f>$Z$926*$K$926</f>
        <v>0</v>
      </c>
      <c r="AR926" s="6" t="s">
        <v>368</v>
      </c>
      <c r="AT926" s="6" t="s">
        <v>399</v>
      </c>
      <c r="AU926" s="6" t="s">
        <v>191</v>
      </c>
      <c r="AY926" s="6" t="s">
        <v>213</v>
      </c>
      <c r="BE926" s="80">
        <f>IF($U$926="základní",$N$926,0)</f>
        <v>0</v>
      </c>
      <c r="BF926" s="80">
        <f>IF($U$926="snížená",$N$926,0)</f>
        <v>0</v>
      </c>
      <c r="BG926" s="80">
        <f>IF($U$926="zákl. přenesená",$N$926,0)</f>
        <v>0</v>
      </c>
      <c r="BH926" s="80">
        <f>IF($U$926="sníž. přenesená",$N$926,0)</f>
        <v>0</v>
      </c>
      <c r="BI926" s="80">
        <f>IF($U$926="nulová",$N$926,0)</f>
        <v>0</v>
      </c>
      <c r="BJ926" s="6" t="s">
        <v>191</v>
      </c>
      <c r="BK926" s="80">
        <f>ROUND($L$926*$K$926,2)</f>
        <v>0</v>
      </c>
      <c r="BL926" s="6" t="s">
        <v>294</v>
      </c>
    </row>
    <row r="927" spans="2:51" s="6" customFormat="1" ht="15.75" customHeight="1">
      <c r="B927" s="131"/>
      <c r="E927" s="132"/>
      <c r="F927" s="208" t="s">
        <v>848</v>
      </c>
      <c r="G927" s="209"/>
      <c r="H927" s="209"/>
      <c r="I927" s="209"/>
      <c r="K927" s="132"/>
      <c r="N927" s="132"/>
      <c r="R927" s="133"/>
      <c r="T927" s="134"/>
      <c r="AA927" s="135"/>
      <c r="AT927" s="132" t="s">
        <v>220</v>
      </c>
      <c r="AU927" s="132" t="s">
        <v>191</v>
      </c>
      <c r="AV927" s="136" t="s">
        <v>78</v>
      </c>
      <c r="AW927" s="136" t="s">
        <v>165</v>
      </c>
      <c r="AX927" s="136" t="s">
        <v>135</v>
      </c>
      <c r="AY927" s="132" t="s">
        <v>213</v>
      </c>
    </row>
    <row r="928" spans="2:51" s="6" customFormat="1" ht="15.75" customHeight="1">
      <c r="B928" s="131"/>
      <c r="E928" s="132"/>
      <c r="F928" s="208" t="s">
        <v>849</v>
      </c>
      <c r="G928" s="209"/>
      <c r="H928" s="209"/>
      <c r="I928" s="209"/>
      <c r="K928" s="132"/>
      <c r="N928" s="132"/>
      <c r="R928" s="133"/>
      <c r="T928" s="134"/>
      <c r="AA928" s="135"/>
      <c r="AT928" s="132" t="s">
        <v>220</v>
      </c>
      <c r="AU928" s="132" t="s">
        <v>191</v>
      </c>
      <c r="AV928" s="136" t="s">
        <v>78</v>
      </c>
      <c r="AW928" s="136" t="s">
        <v>165</v>
      </c>
      <c r="AX928" s="136" t="s">
        <v>135</v>
      </c>
      <c r="AY928" s="132" t="s">
        <v>213</v>
      </c>
    </row>
    <row r="929" spans="2:51" s="6" customFormat="1" ht="15.75" customHeight="1">
      <c r="B929" s="137"/>
      <c r="E929" s="138"/>
      <c r="F929" s="203" t="s">
        <v>850</v>
      </c>
      <c r="G929" s="204"/>
      <c r="H929" s="204"/>
      <c r="I929" s="204"/>
      <c r="K929" s="139">
        <v>0.84</v>
      </c>
      <c r="N929" s="138"/>
      <c r="R929" s="140"/>
      <c r="T929" s="141"/>
      <c r="AA929" s="142"/>
      <c r="AT929" s="138" t="s">
        <v>220</v>
      </c>
      <c r="AU929" s="138" t="s">
        <v>191</v>
      </c>
      <c r="AV929" s="143" t="s">
        <v>191</v>
      </c>
      <c r="AW929" s="143" t="s">
        <v>165</v>
      </c>
      <c r="AX929" s="143" t="s">
        <v>135</v>
      </c>
      <c r="AY929" s="138" t="s">
        <v>213</v>
      </c>
    </row>
    <row r="930" spans="2:51" s="6" customFormat="1" ht="15.75" customHeight="1">
      <c r="B930" s="144"/>
      <c r="E930" s="145"/>
      <c r="F930" s="205" t="s">
        <v>222</v>
      </c>
      <c r="G930" s="206"/>
      <c r="H930" s="206"/>
      <c r="I930" s="206"/>
      <c r="K930" s="146">
        <v>0.84</v>
      </c>
      <c r="N930" s="145"/>
      <c r="R930" s="147"/>
      <c r="T930" s="148"/>
      <c r="AA930" s="149"/>
      <c r="AT930" s="145" t="s">
        <v>220</v>
      </c>
      <c r="AU930" s="145" t="s">
        <v>191</v>
      </c>
      <c r="AV930" s="150" t="s">
        <v>218</v>
      </c>
      <c r="AW930" s="150" t="s">
        <v>165</v>
      </c>
      <c r="AX930" s="150" t="s">
        <v>78</v>
      </c>
      <c r="AY930" s="145" t="s">
        <v>213</v>
      </c>
    </row>
    <row r="931" spans="2:64" s="6" customFormat="1" ht="27" customHeight="1">
      <c r="B931" s="22"/>
      <c r="C931" s="123" t="s">
        <v>851</v>
      </c>
      <c r="D931" s="123" t="s">
        <v>214</v>
      </c>
      <c r="E931" s="124" t="s">
        <v>852</v>
      </c>
      <c r="F931" s="210" t="s">
        <v>853</v>
      </c>
      <c r="G931" s="211"/>
      <c r="H931" s="211"/>
      <c r="I931" s="211"/>
      <c r="J931" s="125" t="s">
        <v>276</v>
      </c>
      <c r="K931" s="126">
        <v>169.924</v>
      </c>
      <c r="L931" s="212">
        <v>0</v>
      </c>
      <c r="M931" s="211"/>
      <c r="N931" s="213">
        <f>ROUND($L$931*$K$931,2)</f>
        <v>0</v>
      </c>
      <c r="O931" s="211"/>
      <c r="P931" s="211"/>
      <c r="Q931" s="211"/>
      <c r="R931" s="23"/>
      <c r="T931" s="127"/>
      <c r="U931" s="128" t="s">
        <v>102</v>
      </c>
      <c r="V931" s="129">
        <v>0.03</v>
      </c>
      <c r="W931" s="129">
        <f>$V$931*$K$931</f>
        <v>5.09772</v>
      </c>
      <c r="X931" s="129">
        <v>0</v>
      </c>
      <c r="Y931" s="129">
        <f>$X$931*$K$931</f>
        <v>0</v>
      </c>
      <c r="Z931" s="129">
        <v>0</v>
      </c>
      <c r="AA931" s="130">
        <f>$Z$931*$K$931</f>
        <v>0</v>
      </c>
      <c r="AR931" s="6" t="s">
        <v>294</v>
      </c>
      <c r="AT931" s="6" t="s">
        <v>214</v>
      </c>
      <c r="AU931" s="6" t="s">
        <v>191</v>
      </c>
      <c r="AY931" s="6" t="s">
        <v>213</v>
      </c>
      <c r="BE931" s="80">
        <f>IF($U$931="základní",$N$931,0)</f>
        <v>0</v>
      </c>
      <c r="BF931" s="80">
        <f>IF($U$931="snížená",$N$931,0)</f>
        <v>0</v>
      </c>
      <c r="BG931" s="80">
        <f>IF($U$931="zákl. přenesená",$N$931,0)</f>
        <v>0</v>
      </c>
      <c r="BH931" s="80">
        <f>IF($U$931="sníž. přenesená",$N$931,0)</f>
        <v>0</v>
      </c>
      <c r="BI931" s="80">
        <f>IF($U$931="nulová",$N$931,0)</f>
        <v>0</v>
      </c>
      <c r="BJ931" s="6" t="s">
        <v>191</v>
      </c>
      <c r="BK931" s="80">
        <f>ROUND($L$931*$K$931,2)</f>
        <v>0</v>
      </c>
      <c r="BL931" s="6" t="s">
        <v>294</v>
      </c>
    </row>
    <row r="932" spans="2:64" s="6" customFormat="1" ht="15.75" customHeight="1">
      <c r="B932" s="22"/>
      <c r="C932" s="151" t="s">
        <v>854</v>
      </c>
      <c r="D932" s="151" t="s">
        <v>399</v>
      </c>
      <c r="E932" s="152" t="s">
        <v>846</v>
      </c>
      <c r="F932" s="214" t="s">
        <v>847</v>
      </c>
      <c r="G932" s="215"/>
      <c r="H932" s="215"/>
      <c r="I932" s="215"/>
      <c r="J932" s="153" t="s">
        <v>217</v>
      </c>
      <c r="K932" s="154">
        <v>0.449</v>
      </c>
      <c r="L932" s="216">
        <v>0</v>
      </c>
      <c r="M932" s="215"/>
      <c r="N932" s="217">
        <f>ROUND($L$932*$K$932,2)</f>
        <v>0</v>
      </c>
      <c r="O932" s="211"/>
      <c r="P932" s="211"/>
      <c r="Q932" s="211"/>
      <c r="R932" s="23"/>
      <c r="T932" s="127"/>
      <c r="U932" s="128" t="s">
        <v>102</v>
      </c>
      <c r="V932" s="129">
        <v>0</v>
      </c>
      <c r="W932" s="129">
        <f>$V$932*$K$932</f>
        <v>0</v>
      </c>
      <c r="X932" s="129">
        <v>0.55</v>
      </c>
      <c r="Y932" s="129">
        <f>$X$932*$K$932</f>
        <v>0.24695000000000003</v>
      </c>
      <c r="Z932" s="129">
        <v>0</v>
      </c>
      <c r="AA932" s="130">
        <f>$Z$932*$K$932</f>
        <v>0</v>
      </c>
      <c r="AR932" s="6" t="s">
        <v>368</v>
      </c>
      <c r="AT932" s="6" t="s">
        <v>399</v>
      </c>
      <c r="AU932" s="6" t="s">
        <v>191</v>
      </c>
      <c r="AY932" s="6" t="s">
        <v>213</v>
      </c>
      <c r="BE932" s="80">
        <f>IF($U$932="základní",$N$932,0)</f>
        <v>0</v>
      </c>
      <c r="BF932" s="80">
        <f>IF($U$932="snížená",$N$932,0)</f>
        <v>0</v>
      </c>
      <c r="BG932" s="80">
        <f>IF($U$932="zákl. přenesená",$N$932,0)</f>
        <v>0</v>
      </c>
      <c r="BH932" s="80">
        <f>IF($U$932="sníž. přenesená",$N$932,0)</f>
        <v>0</v>
      </c>
      <c r="BI932" s="80">
        <f>IF($U$932="nulová",$N$932,0)</f>
        <v>0</v>
      </c>
      <c r="BJ932" s="6" t="s">
        <v>191</v>
      </c>
      <c r="BK932" s="80">
        <f>ROUND($L$932*$K$932,2)</f>
        <v>0</v>
      </c>
      <c r="BL932" s="6" t="s">
        <v>294</v>
      </c>
    </row>
    <row r="933" spans="2:64" s="6" customFormat="1" ht="27" customHeight="1">
      <c r="B933" s="22"/>
      <c r="C933" s="123" t="s">
        <v>855</v>
      </c>
      <c r="D933" s="123" t="s">
        <v>214</v>
      </c>
      <c r="E933" s="124" t="s">
        <v>856</v>
      </c>
      <c r="F933" s="210" t="s">
        <v>857</v>
      </c>
      <c r="G933" s="211"/>
      <c r="H933" s="211"/>
      <c r="I933" s="211"/>
      <c r="J933" s="125" t="s">
        <v>217</v>
      </c>
      <c r="K933" s="126">
        <v>10.564</v>
      </c>
      <c r="L933" s="212">
        <v>0</v>
      </c>
      <c r="M933" s="211"/>
      <c r="N933" s="213">
        <f>ROUND($L$933*$K$933,2)</f>
        <v>0</v>
      </c>
      <c r="O933" s="211"/>
      <c r="P933" s="211"/>
      <c r="Q933" s="211"/>
      <c r="R933" s="23"/>
      <c r="T933" s="127"/>
      <c r="U933" s="128" t="s">
        <v>102</v>
      </c>
      <c r="V933" s="129">
        <v>0</v>
      </c>
      <c r="W933" s="129">
        <f>$V$933*$K$933</f>
        <v>0</v>
      </c>
      <c r="X933" s="129">
        <v>0.024308033</v>
      </c>
      <c r="Y933" s="129">
        <f>$X$933*$K$933</f>
        <v>0.256790060612</v>
      </c>
      <c r="Z933" s="129">
        <v>0</v>
      </c>
      <c r="AA933" s="130">
        <f>$Z$933*$K$933</f>
        <v>0</v>
      </c>
      <c r="AR933" s="6" t="s">
        <v>294</v>
      </c>
      <c r="AT933" s="6" t="s">
        <v>214</v>
      </c>
      <c r="AU933" s="6" t="s">
        <v>191</v>
      </c>
      <c r="AY933" s="6" t="s">
        <v>213</v>
      </c>
      <c r="BE933" s="80">
        <f>IF($U$933="základní",$N$933,0)</f>
        <v>0</v>
      </c>
      <c r="BF933" s="80">
        <f>IF($U$933="snížená",$N$933,0)</f>
        <v>0</v>
      </c>
      <c r="BG933" s="80">
        <f>IF($U$933="zákl. přenesená",$N$933,0)</f>
        <v>0</v>
      </c>
      <c r="BH933" s="80">
        <f>IF($U$933="sníž. přenesená",$N$933,0)</f>
        <v>0</v>
      </c>
      <c r="BI933" s="80">
        <f>IF($U$933="nulová",$N$933,0)</f>
        <v>0</v>
      </c>
      <c r="BJ933" s="6" t="s">
        <v>191</v>
      </c>
      <c r="BK933" s="80">
        <f>ROUND($L$933*$K$933,2)</f>
        <v>0</v>
      </c>
      <c r="BL933" s="6" t="s">
        <v>294</v>
      </c>
    </row>
    <row r="934" spans="2:51" s="6" customFormat="1" ht="15.75" customHeight="1">
      <c r="B934" s="131"/>
      <c r="E934" s="132"/>
      <c r="F934" s="208" t="s">
        <v>798</v>
      </c>
      <c r="G934" s="209"/>
      <c r="H934" s="209"/>
      <c r="I934" s="209"/>
      <c r="K934" s="132"/>
      <c r="N934" s="132"/>
      <c r="R934" s="133"/>
      <c r="T934" s="134"/>
      <c r="AA934" s="135"/>
      <c r="AT934" s="132" t="s">
        <v>220</v>
      </c>
      <c r="AU934" s="132" t="s">
        <v>191</v>
      </c>
      <c r="AV934" s="136" t="s">
        <v>78</v>
      </c>
      <c r="AW934" s="136" t="s">
        <v>165</v>
      </c>
      <c r="AX934" s="136" t="s">
        <v>135</v>
      </c>
      <c r="AY934" s="132" t="s">
        <v>213</v>
      </c>
    </row>
    <row r="935" spans="2:51" s="6" customFormat="1" ht="15.75" customHeight="1">
      <c r="B935" s="137"/>
      <c r="E935" s="138"/>
      <c r="F935" s="203" t="s">
        <v>858</v>
      </c>
      <c r="G935" s="204"/>
      <c r="H935" s="204"/>
      <c r="I935" s="204"/>
      <c r="K935" s="139">
        <v>0.25</v>
      </c>
      <c r="N935" s="138"/>
      <c r="R935" s="140"/>
      <c r="T935" s="141"/>
      <c r="AA935" s="142"/>
      <c r="AT935" s="138" t="s">
        <v>220</v>
      </c>
      <c r="AU935" s="138" t="s">
        <v>191</v>
      </c>
      <c r="AV935" s="143" t="s">
        <v>191</v>
      </c>
      <c r="AW935" s="143" t="s">
        <v>165</v>
      </c>
      <c r="AX935" s="143" t="s">
        <v>135</v>
      </c>
      <c r="AY935" s="138" t="s">
        <v>213</v>
      </c>
    </row>
    <row r="936" spans="2:51" s="6" customFormat="1" ht="15.75" customHeight="1">
      <c r="B936" s="131"/>
      <c r="E936" s="132"/>
      <c r="F936" s="208" t="s">
        <v>859</v>
      </c>
      <c r="G936" s="209"/>
      <c r="H936" s="209"/>
      <c r="I936" s="209"/>
      <c r="K936" s="132"/>
      <c r="N936" s="132"/>
      <c r="R936" s="133"/>
      <c r="T936" s="134"/>
      <c r="AA936" s="135"/>
      <c r="AT936" s="132" t="s">
        <v>220</v>
      </c>
      <c r="AU936" s="132" t="s">
        <v>191</v>
      </c>
      <c r="AV936" s="136" t="s">
        <v>78</v>
      </c>
      <c r="AW936" s="136" t="s">
        <v>165</v>
      </c>
      <c r="AX936" s="136" t="s">
        <v>135</v>
      </c>
      <c r="AY936" s="132" t="s">
        <v>213</v>
      </c>
    </row>
    <row r="937" spans="2:51" s="6" customFormat="1" ht="15.75" customHeight="1">
      <c r="B937" s="137"/>
      <c r="E937" s="138"/>
      <c r="F937" s="203" t="s">
        <v>860</v>
      </c>
      <c r="G937" s="204"/>
      <c r="H937" s="204"/>
      <c r="I937" s="204"/>
      <c r="K937" s="139">
        <v>3.075</v>
      </c>
      <c r="N937" s="138"/>
      <c r="R937" s="140"/>
      <c r="T937" s="141"/>
      <c r="AA937" s="142"/>
      <c r="AT937" s="138" t="s">
        <v>220</v>
      </c>
      <c r="AU937" s="138" t="s">
        <v>191</v>
      </c>
      <c r="AV937" s="143" t="s">
        <v>191</v>
      </c>
      <c r="AW937" s="143" t="s">
        <v>165</v>
      </c>
      <c r="AX937" s="143" t="s">
        <v>135</v>
      </c>
      <c r="AY937" s="138" t="s">
        <v>213</v>
      </c>
    </row>
    <row r="938" spans="2:51" s="6" customFormat="1" ht="15.75" customHeight="1">
      <c r="B938" s="131"/>
      <c r="E938" s="132"/>
      <c r="F938" s="208" t="s">
        <v>861</v>
      </c>
      <c r="G938" s="209"/>
      <c r="H938" s="209"/>
      <c r="I938" s="209"/>
      <c r="K938" s="132"/>
      <c r="N938" s="132"/>
      <c r="R938" s="133"/>
      <c r="T938" s="134"/>
      <c r="AA938" s="135"/>
      <c r="AT938" s="132" t="s">
        <v>220</v>
      </c>
      <c r="AU938" s="132" t="s">
        <v>191</v>
      </c>
      <c r="AV938" s="136" t="s">
        <v>78</v>
      </c>
      <c r="AW938" s="136" t="s">
        <v>165</v>
      </c>
      <c r="AX938" s="136" t="s">
        <v>135</v>
      </c>
      <c r="AY938" s="132" t="s">
        <v>213</v>
      </c>
    </row>
    <row r="939" spans="2:51" s="6" customFormat="1" ht="15.75" customHeight="1">
      <c r="B939" s="137"/>
      <c r="E939" s="138"/>
      <c r="F939" s="203" t="s">
        <v>862</v>
      </c>
      <c r="G939" s="204"/>
      <c r="H939" s="204"/>
      <c r="I939" s="204"/>
      <c r="K939" s="139">
        <v>0.098</v>
      </c>
      <c r="N939" s="138"/>
      <c r="R939" s="140"/>
      <c r="T939" s="141"/>
      <c r="AA939" s="142"/>
      <c r="AT939" s="138" t="s">
        <v>220</v>
      </c>
      <c r="AU939" s="138" t="s">
        <v>191</v>
      </c>
      <c r="AV939" s="143" t="s">
        <v>191</v>
      </c>
      <c r="AW939" s="143" t="s">
        <v>165</v>
      </c>
      <c r="AX939" s="143" t="s">
        <v>135</v>
      </c>
      <c r="AY939" s="138" t="s">
        <v>213</v>
      </c>
    </row>
    <row r="940" spans="2:51" s="6" customFormat="1" ht="15.75" customHeight="1">
      <c r="B940" s="131"/>
      <c r="E940" s="132"/>
      <c r="F940" s="208" t="s">
        <v>863</v>
      </c>
      <c r="G940" s="209"/>
      <c r="H940" s="209"/>
      <c r="I940" s="209"/>
      <c r="K940" s="132"/>
      <c r="N940" s="132"/>
      <c r="R940" s="133"/>
      <c r="T940" s="134"/>
      <c r="AA940" s="135"/>
      <c r="AT940" s="132" t="s">
        <v>220</v>
      </c>
      <c r="AU940" s="132" t="s">
        <v>191</v>
      </c>
      <c r="AV940" s="136" t="s">
        <v>78</v>
      </c>
      <c r="AW940" s="136" t="s">
        <v>165</v>
      </c>
      <c r="AX940" s="136" t="s">
        <v>135</v>
      </c>
      <c r="AY940" s="132" t="s">
        <v>213</v>
      </c>
    </row>
    <row r="941" spans="2:51" s="6" customFormat="1" ht="15.75" customHeight="1">
      <c r="B941" s="137"/>
      <c r="E941" s="138"/>
      <c r="F941" s="203" t="s">
        <v>864</v>
      </c>
      <c r="G941" s="204"/>
      <c r="H941" s="204"/>
      <c r="I941" s="204"/>
      <c r="K941" s="139">
        <v>0.081</v>
      </c>
      <c r="N941" s="138"/>
      <c r="R941" s="140"/>
      <c r="T941" s="141"/>
      <c r="AA941" s="142"/>
      <c r="AT941" s="138" t="s">
        <v>220</v>
      </c>
      <c r="AU941" s="138" t="s">
        <v>191</v>
      </c>
      <c r="AV941" s="143" t="s">
        <v>191</v>
      </c>
      <c r="AW941" s="143" t="s">
        <v>165</v>
      </c>
      <c r="AX941" s="143" t="s">
        <v>135</v>
      </c>
      <c r="AY941" s="138" t="s">
        <v>213</v>
      </c>
    </row>
    <row r="942" spans="2:51" s="6" customFormat="1" ht="15.75" customHeight="1">
      <c r="B942" s="131"/>
      <c r="E942" s="132"/>
      <c r="F942" s="208" t="s">
        <v>865</v>
      </c>
      <c r="G942" s="209"/>
      <c r="H942" s="209"/>
      <c r="I942" s="209"/>
      <c r="K942" s="132"/>
      <c r="N942" s="132"/>
      <c r="R942" s="133"/>
      <c r="T942" s="134"/>
      <c r="AA942" s="135"/>
      <c r="AT942" s="132" t="s">
        <v>220</v>
      </c>
      <c r="AU942" s="132" t="s">
        <v>191</v>
      </c>
      <c r="AV942" s="136" t="s">
        <v>78</v>
      </c>
      <c r="AW942" s="136" t="s">
        <v>165</v>
      </c>
      <c r="AX942" s="136" t="s">
        <v>135</v>
      </c>
      <c r="AY942" s="132" t="s">
        <v>213</v>
      </c>
    </row>
    <row r="943" spans="2:51" s="6" customFormat="1" ht="15.75" customHeight="1">
      <c r="B943" s="137"/>
      <c r="E943" s="138"/>
      <c r="F943" s="203" t="s">
        <v>866</v>
      </c>
      <c r="G943" s="204"/>
      <c r="H943" s="204"/>
      <c r="I943" s="204"/>
      <c r="K943" s="139">
        <v>0.829</v>
      </c>
      <c r="N943" s="138"/>
      <c r="R943" s="140"/>
      <c r="T943" s="141"/>
      <c r="AA943" s="142"/>
      <c r="AT943" s="138" t="s">
        <v>220</v>
      </c>
      <c r="AU943" s="138" t="s">
        <v>191</v>
      </c>
      <c r="AV943" s="143" t="s">
        <v>191</v>
      </c>
      <c r="AW943" s="143" t="s">
        <v>165</v>
      </c>
      <c r="AX943" s="143" t="s">
        <v>135</v>
      </c>
      <c r="AY943" s="138" t="s">
        <v>213</v>
      </c>
    </row>
    <row r="944" spans="2:51" s="6" customFormat="1" ht="15.75" customHeight="1">
      <c r="B944" s="131"/>
      <c r="E944" s="132"/>
      <c r="F944" s="208" t="s">
        <v>867</v>
      </c>
      <c r="G944" s="209"/>
      <c r="H944" s="209"/>
      <c r="I944" s="209"/>
      <c r="K944" s="132"/>
      <c r="N944" s="132"/>
      <c r="R944" s="133"/>
      <c r="T944" s="134"/>
      <c r="AA944" s="135"/>
      <c r="AT944" s="132" t="s">
        <v>220</v>
      </c>
      <c r="AU944" s="132" t="s">
        <v>191</v>
      </c>
      <c r="AV944" s="136" t="s">
        <v>78</v>
      </c>
      <c r="AW944" s="136" t="s">
        <v>165</v>
      </c>
      <c r="AX944" s="136" t="s">
        <v>135</v>
      </c>
      <c r="AY944" s="132" t="s">
        <v>213</v>
      </c>
    </row>
    <row r="945" spans="2:51" s="6" customFormat="1" ht="15.75" customHeight="1">
      <c r="B945" s="137"/>
      <c r="E945" s="138"/>
      <c r="F945" s="203" t="s">
        <v>868</v>
      </c>
      <c r="G945" s="204"/>
      <c r="H945" s="204"/>
      <c r="I945" s="204"/>
      <c r="K945" s="139">
        <v>0.408</v>
      </c>
      <c r="N945" s="138"/>
      <c r="R945" s="140"/>
      <c r="T945" s="141"/>
      <c r="AA945" s="142"/>
      <c r="AT945" s="138" t="s">
        <v>220</v>
      </c>
      <c r="AU945" s="138" t="s">
        <v>191</v>
      </c>
      <c r="AV945" s="143" t="s">
        <v>191</v>
      </c>
      <c r="AW945" s="143" t="s">
        <v>165</v>
      </c>
      <c r="AX945" s="143" t="s">
        <v>135</v>
      </c>
      <c r="AY945" s="138" t="s">
        <v>213</v>
      </c>
    </row>
    <row r="946" spans="2:51" s="6" customFormat="1" ht="15.75" customHeight="1">
      <c r="B946" s="131"/>
      <c r="E946" s="132"/>
      <c r="F946" s="208" t="s">
        <v>869</v>
      </c>
      <c r="G946" s="209"/>
      <c r="H946" s="209"/>
      <c r="I946" s="209"/>
      <c r="K946" s="132"/>
      <c r="N946" s="132"/>
      <c r="R946" s="133"/>
      <c r="T946" s="134"/>
      <c r="AA946" s="135"/>
      <c r="AT946" s="132" t="s">
        <v>220</v>
      </c>
      <c r="AU946" s="132" t="s">
        <v>191</v>
      </c>
      <c r="AV946" s="136" t="s">
        <v>78</v>
      </c>
      <c r="AW946" s="136" t="s">
        <v>165</v>
      </c>
      <c r="AX946" s="136" t="s">
        <v>135</v>
      </c>
      <c r="AY946" s="132" t="s">
        <v>213</v>
      </c>
    </row>
    <row r="947" spans="2:51" s="6" customFormat="1" ht="15.75" customHeight="1">
      <c r="B947" s="137"/>
      <c r="E947" s="138"/>
      <c r="F947" s="203" t="s">
        <v>850</v>
      </c>
      <c r="G947" s="204"/>
      <c r="H947" s="204"/>
      <c r="I947" s="204"/>
      <c r="K947" s="139">
        <v>0.84</v>
      </c>
      <c r="N947" s="138"/>
      <c r="R947" s="140"/>
      <c r="T947" s="141"/>
      <c r="AA947" s="142"/>
      <c r="AT947" s="138" t="s">
        <v>220</v>
      </c>
      <c r="AU947" s="138" t="s">
        <v>191</v>
      </c>
      <c r="AV947" s="143" t="s">
        <v>191</v>
      </c>
      <c r="AW947" s="143" t="s">
        <v>165</v>
      </c>
      <c r="AX947" s="143" t="s">
        <v>135</v>
      </c>
      <c r="AY947" s="138" t="s">
        <v>213</v>
      </c>
    </row>
    <row r="948" spans="2:51" s="6" customFormat="1" ht="15.75" customHeight="1">
      <c r="B948" s="131"/>
      <c r="E948" s="132"/>
      <c r="F948" s="208" t="s">
        <v>807</v>
      </c>
      <c r="G948" s="209"/>
      <c r="H948" s="209"/>
      <c r="I948" s="209"/>
      <c r="K948" s="132"/>
      <c r="N948" s="132"/>
      <c r="R948" s="133"/>
      <c r="T948" s="134"/>
      <c r="AA948" s="135"/>
      <c r="AT948" s="132" t="s">
        <v>220</v>
      </c>
      <c r="AU948" s="132" t="s">
        <v>191</v>
      </c>
      <c r="AV948" s="136" t="s">
        <v>78</v>
      </c>
      <c r="AW948" s="136" t="s">
        <v>165</v>
      </c>
      <c r="AX948" s="136" t="s">
        <v>135</v>
      </c>
      <c r="AY948" s="132" t="s">
        <v>213</v>
      </c>
    </row>
    <row r="949" spans="2:51" s="6" customFormat="1" ht="15.75" customHeight="1">
      <c r="B949" s="137"/>
      <c r="E949" s="138"/>
      <c r="F949" s="203" t="s">
        <v>870</v>
      </c>
      <c r="G949" s="204"/>
      <c r="H949" s="204"/>
      <c r="I949" s="204"/>
      <c r="K949" s="139">
        <v>4.983</v>
      </c>
      <c r="N949" s="138"/>
      <c r="R949" s="140"/>
      <c r="T949" s="141"/>
      <c r="AA949" s="142"/>
      <c r="AT949" s="138" t="s">
        <v>220</v>
      </c>
      <c r="AU949" s="138" t="s">
        <v>191</v>
      </c>
      <c r="AV949" s="143" t="s">
        <v>191</v>
      </c>
      <c r="AW949" s="143" t="s">
        <v>165</v>
      </c>
      <c r="AX949" s="143" t="s">
        <v>135</v>
      </c>
      <c r="AY949" s="138" t="s">
        <v>213</v>
      </c>
    </row>
    <row r="950" spans="2:51" s="6" customFormat="1" ht="15.75" customHeight="1">
      <c r="B950" s="144"/>
      <c r="E950" s="145"/>
      <c r="F950" s="205" t="s">
        <v>222</v>
      </c>
      <c r="G950" s="206"/>
      <c r="H950" s="206"/>
      <c r="I950" s="206"/>
      <c r="K950" s="146">
        <v>10.564</v>
      </c>
      <c r="N950" s="145"/>
      <c r="R950" s="147"/>
      <c r="T950" s="148"/>
      <c r="AA950" s="149"/>
      <c r="AT950" s="145" t="s">
        <v>220</v>
      </c>
      <c r="AU950" s="145" t="s">
        <v>191</v>
      </c>
      <c r="AV950" s="150" t="s">
        <v>218</v>
      </c>
      <c r="AW950" s="150" t="s">
        <v>165</v>
      </c>
      <c r="AX950" s="150" t="s">
        <v>78</v>
      </c>
      <c r="AY950" s="145" t="s">
        <v>213</v>
      </c>
    </row>
    <row r="951" spans="2:64" s="6" customFormat="1" ht="15.75" customHeight="1">
      <c r="B951" s="22"/>
      <c r="C951" s="123" t="s">
        <v>871</v>
      </c>
      <c r="D951" s="123" t="s">
        <v>214</v>
      </c>
      <c r="E951" s="124" t="s">
        <v>872</v>
      </c>
      <c r="F951" s="210" t="s">
        <v>873</v>
      </c>
      <c r="G951" s="211"/>
      <c r="H951" s="211"/>
      <c r="I951" s="211"/>
      <c r="J951" s="125" t="s">
        <v>276</v>
      </c>
      <c r="K951" s="126">
        <v>143.105</v>
      </c>
      <c r="L951" s="212">
        <v>0</v>
      </c>
      <c r="M951" s="211"/>
      <c r="N951" s="213">
        <f>ROUND($L$951*$K$951,2)</f>
        <v>0</v>
      </c>
      <c r="O951" s="211"/>
      <c r="P951" s="211"/>
      <c r="Q951" s="211"/>
      <c r="R951" s="23"/>
      <c r="T951" s="127"/>
      <c r="U951" s="128" t="s">
        <v>102</v>
      </c>
      <c r="V951" s="129">
        <v>0.147</v>
      </c>
      <c r="W951" s="129">
        <f>$V$951*$K$951</f>
        <v>21.036434999999997</v>
      </c>
      <c r="X951" s="129">
        <v>2.3404E-05</v>
      </c>
      <c r="Y951" s="129">
        <f>$X$951*$K$951</f>
        <v>0.00334922942</v>
      </c>
      <c r="Z951" s="129">
        <v>0</v>
      </c>
      <c r="AA951" s="130">
        <f>$Z$951*$K$951</f>
        <v>0</v>
      </c>
      <c r="AR951" s="6" t="s">
        <v>294</v>
      </c>
      <c r="AT951" s="6" t="s">
        <v>214</v>
      </c>
      <c r="AU951" s="6" t="s">
        <v>191</v>
      </c>
      <c r="AY951" s="6" t="s">
        <v>213</v>
      </c>
      <c r="BE951" s="80">
        <f>IF($U$951="základní",$N$951,0)</f>
        <v>0</v>
      </c>
      <c r="BF951" s="80">
        <f>IF($U$951="snížená",$N$951,0)</f>
        <v>0</v>
      </c>
      <c r="BG951" s="80">
        <f>IF($U$951="zákl. přenesená",$N$951,0)</f>
        <v>0</v>
      </c>
      <c r="BH951" s="80">
        <f>IF($U$951="sníž. přenesená",$N$951,0)</f>
        <v>0</v>
      </c>
      <c r="BI951" s="80">
        <f>IF($U$951="nulová",$N$951,0)</f>
        <v>0</v>
      </c>
      <c r="BJ951" s="6" t="s">
        <v>191</v>
      </c>
      <c r="BK951" s="80">
        <f>ROUND($L$951*$K$951,2)</f>
        <v>0</v>
      </c>
      <c r="BL951" s="6" t="s">
        <v>294</v>
      </c>
    </row>
    <row r="952" spans="2:64" s="6" customFormat="1" ht="15.75" customHeight="1">
      <c r="B952" s="22"/>
      <c r="C952" s="151" t="s">
        <v>874</v>
      </c>
      <c r="D952" s="151" t="s">
        <v>399</v>
      </c>
      <c r="E952" s="152" t="s">
        <v>846</v>
      </c>
      <c r="F952" s="214" t="s">
        <v>847</v>
      </c>
      <c r="G952" s="215"/>
      <c r="H952" s="215"/>
      <c r="I952" s="215"/>
      <c r="J952" s="153" t="s">
        <v>217</v>
      </c>
      <c r="K952" s="154">
        <v>0.237</v>
      </c>
      <c r="L952" s="216">
        <v>0</v>
      </c>
      <c r="M952" s="215"/>
      <c r="N952" s="217">
        <f>ROUND($L$952*$K$952,2)</f>
        <v>0</v>
      </c>
      <c r="O952" s="211"/>
      <c r="P952" s="211"/>
      <c r="Q952" s="211"/>
      <c r="R952" s="23"/>
      <c r="T952" s="127"/>
      <c r="U952" s="128" t="s">
        <v>102</v>
      </c>
      <c r="V952" s="129">
        <v>0</v>
      </c>
      <c r="W952" s="129">
        <f>$V$952*$K$952</f>
        <v>0</v>
      </c>
      <c r="X952" s="129">
        <v>0.55</v>
      </c>
      <c r="Y952" s="129">
        <f>$X$952*$K$952</f>
        <v>0.13035</v>
      </c>
      <c r="Z952" s="129">
        <v>0</v>
      </c>
      <c r="AA952" s="130">
        <f>$Z$952*$K$952</f>
        <v>0</v>
      </c>
      <c r="AR952" s="6" t="s">
        <v>368</v>
      </c>
      <c r="AT952" s="6" t="s">
        <v>399</v>
      </c>
      <c r="AU952" s="6" t="s">
        <v>191</v>
      </c>
      <c r="AY952" s="6" t="s">
        <v>213</v>
      </c>
      <c r="BE952" s="80">
        <f>IF($U$952="základní",$N$952,0)</f>
        <v>0</v>
      </c>
      <c r="BF952" s="80">
        <f>IF($U$952="snížená",$N$952,0)</f>
        <v>0</v>
      </c>
      <c r="BG952" s="80">
        <f>IF($U$952="zákl. přenesená",$N$952,0)</f>
        <v>0</v>
      </c>
      <c r="BH952" s="80">
        <f>IF($U$952="sníž. přenesená",$N$952,0)</f>
        <v>0</v>
      </c>
      <c r="BI952" s="80">
        <f>IF($U$952="nulová",$N$952,0)</f>
        <v>0</v>
      </c>
      <c r="BJ952" s="6" t="s">
        <v>191</v>
      </c>
      <c r="BK952" s="80">
        <f>ROUND($L$952*$K$952,2)</f>
        <v>0</v>
      </c>
      <c r="BL952" s="6" t="s">
        <v>294</v>
      </c>
    </row>
    <row r="953" spans="2:64" s="6" customFormat="1" ht="27" customHeight="1">
      <c r="B953" s="22"/>
      <c r="C953" s="123" t="s">
        <v>875</v>
      </c>
      <c r="D953" s="123" t="s">
        <v>214</v>
      </c>
      <c r="E953" s="124" t="s">
        <v>876</v>
      </c>
      <c r="F953" s="210" t="s">
        <v>877</v>
      </c>
      <c r="G953" s="211"/>
      <c r="H953" s="211"/>
      <c r="I953" s="211"/>
      <c r="J953" s="125" t="s">
        <v>282</v>
      </c>
      <c r="K953" s="126">
        <v>0.215</v>
      </c>
      <c r="L953" s="212">
        <v>0</v>
      </c>
      <c r="M953" s="211"/>
      <c r="N953" s="213">
        <f>ROUND($L$953*$K$953,2)</f>
        <v>0</v>
      </c>
      <c r="O953" s="211"/>
      <c r="P953" s="211"/>
      <c r="Q953" s="211"/>
      <c r="R953" s="23"/>
      <c r="T953" s="127"/>
      <c r="U953" s="128" t="s">
        <v>102</v>
      </c>
      <c r="V953" s="129">
        <v>0</v>
      </c>
      <c r="W953" s="129">
        <f>$V$953*$K$953</f>
        <v>0</v>
      </c>
      <c r="X953" s="129">
        <v>0.0002010672</v>
      </c>
      <c r="Y953" s="129">
        <f>$X$953*$K$953</f>
        <v>4.3229447999999994E-05</v>
      </c>
      <c r="Z953" s="129">
        <v>0</v>
      </c>
      <c r="AA953" s="130">
        <f>$Z$953*$K$953</f>
        <v>0</v>
      </c>
      <c r="AR953" s="6" t="s">
        <v>294</v>
      </c>
      <c r="AT953" s="6" t="s">
        <v>214</v>
      </c>
      <c r="AU953" s="6" t="s">
        <v>191</v>
      </c>
      <c r="AY953" s="6" t="s">
        <v>213</v>
      </c>
      <c r="BE953" s="80">
        <f>IF($U$953="základní",$N$953,0)</f>
        <v>0</v>
      </c>
      <c r="BF953" s="80">
        <f>IF($U$953="snížená",$N$953,0)</f>
        <v>0</v>
      </c>
      <c r="BG953" s="80">
        <f>IF($U$953="zákl. přenesená",$N$953,0)</f>
        <v>0</v>
      </c>
      <c r="BH953" s="80">
        <f>IF($U$953="sníž. přenesená",$N$953,0)</f>
        <v>0</v>
      </c>
      <c r="BI953" s="80">
        <f>IF($U$953="nulová",$N$953,0)</f>
        <v>0</v>
      </c>
      <c r="BJ953" s="6" t="s">
        <v>191</v>
      </c>
      <c r="BK953" s="80">
        <f>ROUND($L$953*$K$953,2)</f>
        <v>0</v>
      </c>
      <c r="BL953" s="6" t="s">
        <v>294</v>
      </c>
    </row>
    <row r="954" spans="2:51" s="6" customFormat="1" ht="15.75" customHeight="1">
      <c r="B954" s="131"/>
      <c r="E954" s="132"/>
      <c r="F954" s="208" t="s">
        <v>878</v>
      </c>
      <c r="G954" s="209"/>
      <c r="H954" s="209"/>
      <c r="I954" s="209"/>
      <c r="K954" s="132"/>
      <c r="N954" s="132"/>
      <c r="R954" s="133"/>
      <c r="T954" s="134"/>
      <c r="AA954" s="135"/>
      <c r="AT954" s="132" t="s">
        <v>220</v>
      </c>
      <c r="AU954" s="132" t="s">
        <v>191</v>
      </c>
      <c r="AV954" s="136" t="s">
        <v>78</v>
      </c>
      <c r="AW954" s="136" t="s">
        <v>165</v>
      </c>
      <c r="AX954" s="136" t="s">
        <v>135</v>
      </c>
      <c r="AY954" s="132" t="s">
        <v>213</v>
      </c>
    </row>
    <row r="955" spans="2:51" s="6" customFormat="1" ht="27" customHeight="1">
      <c r="B955" s="137"/>
      <c r="E955" s="138"/>
      <c r="F955" s="203" t="s">
        <v>879</v>
      </c>
      <c r="G955" s="204"/>
      <c r="H955" s="204"/>
      <c r="I955" s="204"/>
      <c r="K955" s="139">
        <v>0.197</v>
      </c>
      <c r="N955" s="138"/>
      <c r="R955" s="140"/>
      <c r="T955" s="141"/>
      <c r="AA955" s="142"/>
      <c r="AT955" s="138" t="s">
        <v>220</v>
      </c>
      <c r="AU955" s="138" t="s">
        <v>191</v>
      </c>
      <c r="AV955" s="143" t="s">
        <v>191</v>
      </c>
      <c r="AW955" s="143" t="s">
        <v>165</v>
      </c>
      <c r="AX955" s="143" t="s">
        <v>135</v>
      </c>
      <c r="AY955" s="138" t="s">
        <v>213</v>
      </c>
    </row>
    <row r="956" spans="2:51" s="6" customFormat="1" ht="15.75" customHeight="1">
      <c r="B956" s="131"/>
      <c r="E956" s="132"/>
      <c r="F956" s="208" t="s">
        <v>880</v>
      </c>
      <c r="G956" s="209"/>
      <c r="H956" s="209"/>
      <c r="I956" s="209"/>
      <c r="K956" s="132"/>
      <c r="N956" s="132"/>
      <c r="R956" s="133"/>
      <c r="T956" s="134"/>
      <c r="AA956" s="135"/>
      <c r="AT956" s="132" t="s">
        <v>220</v>
      </c>
      <c r="AU956" s="132" t="s">
        <v>191</v>
      </c>
      <c r="AV956" s="136" t="s">
        <v>78</v>
      </c>
      <c r="AW956" s="136" t="s">
        <v>165</v>
      </c>
      <c r="AX956" s="136" t="s">
        <v>135</v>
      </c>
      <c r="AY956" s="132" t="s">
        <v>213</v>
      </c>
    </row>
    <row r="957" spans="2:51" s="6" customFormat="1" ht="15.75" customHeight="1">
      <c r="B957" s="137"/>
      <c r="E957" s="138"/>
      <c r="F957" s="203" t="s">
        <v>881</v>
      </c>
      <c r="G957" s="204"/>
      <c r="H957" s="204"/>
      <c r="I957" s="204"/>
      <c r="K957" s="139">
        <v>0.018</v>
      </c>
      <c r="N957" s="138"/>
      <c r="R957" s="140"/>
      <c r="T957" s="141"/>
      <c r="AA957" s="142"/>
      <c r="AT957" s="138" t="s">
        <v>220</v>
      </c>
      <c r="AU957" s="138" t="s">
        <v>191</v>
      </c>
      <c r="AV957" s="143" t="s">
        <v>191</v>
      </c>
      <c r="AW957" s="143" t="s">
        <v>165</v>
      </c>
      <c r="AX957" s="143" t="s">
        <v>135</v>
      </c>
      <c r="AY957" s="138" t="s">
        <v>213</v>
      </c>
    </row>
    <row r="958" spans="2:51" s="6" customFormat="1" ht="15.75" customHeight="1">
      <c r="B958" s="144"/>
      <c r="E958" s="145"/>
      <c r="F958" s="205" t="s">
        <v>222</v>
      </c>
      <c r="G958" s="206"/>
      <c r="H958" s="206"/>
      <c r="I958" s="206"/>
      <c r="K958" s="146">
        <v>0.215</v>
      </c>
      <c r="N958" s="145"/>
      <c r="R958" s="147"/>
      <c r="T958" s="148"/>
      <c r="AA958" s="149"/>
      <c r="AT958" s="145" t="s">
        <v>220</v>
      </c>
      <c r="AU958" s="145" t="s">
        <v>191</v>
      </c>
      <c r="AV958" s="150" t="s">
        <v>218</v>
      </c>
      <c r="AW958" s="150" t="s">
        <v>165</v>
      </c>
      <c r="AX958" s="150" t="s">
        <v>78</v>
      </c>
      <c r="AY958" s="145" t="s">
        <v>213</v>
      </c>
    </row>
    <row r="959" spans="2:64" s="6" customFormat="1" ht="27" customHeight="1">
      <c r="B959" s="22"/>
      <c r="C959" s="123" t="s">
        <v>882</v>
      </c>
      <c r="D959" s="123" t="s">
        <v>214</v>
      </c>
      <c r="E959" s="124" t="s">
        <v>883</v>
      </c>
      <c r="F959" s="210" t="s">
        <v>884</v>
      </c>
      <c r="G959" s="211"/>
      <c r="H959" s="211"/>
      <c r="I959" s="211"/>
      <c r="J959" s="125" t="s">
        <v>282</v>
      </c>
      <c r="K959" s="126">
        <v>82.313</v>
      </c>
      <c r="L959" s="212">
        <v>0</v>
      </c>
      <c r="M959" s="211"/>
      <c r="N959" s="213">
        <f>ROUND($L$959*$K$959,2)</f>
        <v>0</v>
      </c>
      <c r="O959" s="211"/>
      <c r="P959" s="211"/>
      <c r="Q959" s="211"/>
      <c r="R959" s="23"/>
      <c r="T959" s="127"/>
      <c r="U959" s="128" t="s">
        <v>102</v>
      </c>
      <c r="V959" s="129">
        <v>0.08</v>
      </c>
      <c r="W959" s="129">
        <f>$V$959*$K$959</f>
        <v>6.58504</v>
      </c>
      <c r="X959" s="129">
        <v>0</v>
      </c>
      <c r="Y959" s="129">
        <f>$X$959*$K$959</f>
        <v>0</v>
      </c>
      <c r="Z959" s="129">
        <v>0.014</v>
      </c>
      <c r="AA959" s="130">
        <f>$Z$959*$K$959</f>
        <v>1.152382</v>
      </c>
      <c r="AR959" s="6" t="s">
        <v>294</v>
      </c>
      <c r="AT959" s="6" t="s">
        <v>214</v>
      </c>
      <c r="AU959" s="6" t="s">
        <v>191</v>
      </c>
      <c r="AY959" s="6" t="s">
        <v>213</v>
      </c>
      <c r="BE959" s="80">
        <f>IF($U$959="základní",$N$959,0)</f>
        <v>0</v>
      </c>
      <c r="BF959" s="80">
        <f>IF($U$959="snížená",$N$959,0)</f>
        <v>0</v>
      </c>
      <c r="BG959" s="80">
        <f>IF($U$959="zákl. přenesená",$N$959,0)</f>
        <v>0</v>
      </c>
      <c r="BH959" s="80">
        <f>IF($U$959="sníž. přenesená",$N$959,0)</f>
        <v>0</v>
      </c>
      <c r="BI959" s="80">
        <f>IF($U$959="nulová",$N$959,0)</f>
        <v>0</v>
      </c>
      <c r="BJ959" s="6" t="s">
        <v>191</v>
      </c>
      <c r="BK959" s="80">
        <f>ROUND($L$959*$K$959,2)</f>
        <v>0</v>
      </c>
      <c r="BL959" s="6" t="s">
        <v>294</v>
      </c>
    </row>
    <row r="960" spans="2:51" s="6" customFormat="1" ht="15.75" customHeight="1">
      <c r="B960" s="131"/>
      <c r="E960" s="132"/>
      <c r="F960" s="208" t="s">
        <v>885</v>
      </c>
      <c r="G960" s="209"/>
      <c r="H960" s="209"/>
      <c r="I960" s="209"/>
      <c r="K960" s="132"/>
      <c r="N960" s="132"/>
      <c r="R960" s="133"/>
      <c r="T960" s="134"/>
      <c r="AA960" s="135"/>
      <c r="AT960" s="132" t="s">
        <v>220</v>
      </c>
      <c r="AU960" s="132" t="s">
        <v>191</v>
      </c>
      <c r="AV960" s="136" t="s">
        <v>78</v>
      </c>
      <c r="AW960" s="136" t="s">
        <v>165</v>
      </c>
      <c r="AX960" s="136" t="s">
        <v>135</v>
      </c>
      <c r="AY960" s="132" t="s">
        <v>213</v>
      </c>
    </row>
    <row r="961" spans="2:51" s="6" customFormat="1" ht="15.75" customHeight="1">
      <c r="B961" s="137"/>
      <c r="E961" s="138"/>
      <c r="F961" s="203" t="s">
        <v>372</v>
      </c>
      <c r="G961" s="204"/>
      <c r="H961" s="204"/>
      <c r="I961" s="204"/>
      <c r="K961" s="139">
        <v>82.313</v>
      </c>
      <c r="N961" s="138"/>
      <c r="R961" s="140"/>
      <c r="T961" s="141"/>
      <c r="AA961" s="142"/>
      <c r="AT961" s="138" t="s">
        <v>220</v>
      </c>
      <c r="AU961" s="138" t="s">
        <v>191</v>
      </c>
      <c r="AV961" s="143" t="s">
        <v>191</v>
      </c>
      <c r="AW961" s="143" t="s">
        <v>165</v>
      </c>
      <c r="AX961" s="143" t="s">
        <v>135</v>
      </c>
      <c r="AY961" s="138" t="s">
        <v>213</v>
      </c>
    </row>
    <row r="962" spans="2:51" s="6" customFormat="1" ht="15.75" customHeight="1">
      <c r="B962" s="144"/>
      <c r="E962" s="145"/>
      <c r="F962" s="205" t="s">
        <v>222</v>
      </c>
      <c r="G962" s="206"/>
      <c r="H962" s="206"/>
      <c r="I962" s="206"/>
      <c r="K962" s="146">
        <v>82.313</v>
      </c>
      <c r="N962" s="145"/>
      <c r="R962" s="147"/>
      <c r="T962" s="148"/>
      <c r="AA962" s="149"/>
      <c r="AT962" s="145" t="s">
        <v>220</v>
      </c>
      <c r="AU962" s="145" t="s">
        <v>191</v>
      </c>
      <c r="AV962" s="150" t="s">
        <v>218</v>
      </c>
      <c r="AW962" s="150" t="s">
        <v>165</v>
      </c>
      <c r="AX962" s="150" t="s">
        <v>78</v>
      </c>
      <c r="AY962" s="145" t="s">
        <v>213</v>
      </c>
    </row>
    <row r="963" spans="2:64" s="6" customFormat="1" ht="27" customHeight="1">
      <c r="B963" s="22"/>
      <c r="C963" s="123" t="s">
        <v>886</v>
      </c>
      <c r="D963" s="123" t="s">
        <v>214</v>
      </c>
      <c r="E963" s="124" t="s">
        <v>887</v>
      </c>
      <c r="F963" s="210" t="s">
        <v>888</v>
      </c>
      <c r="G963" s="211"/>
      <c r="H963" s="211"/>
      <c r="I963" s="211"/>
      <c r="J963" s="125" t="s">
        <v>276</v>
      </c>
      <c r="K963" s="126">
        <v>43.783</v>
      </c>
      <c r="L963" s="212">
        <v>0</v>
      </c>
      <c r="M963" s="211"/>
      <c r="N963" s="213">
        <f>ROUND($L$963*$K$963,2)</f>
        <v>0</v>
      </c>
      <c r="O963" s="211"/>
      <c r="P963" s="211"/>
      <c r="Q963" s="211"/>
      <c r="R963" s="23"/>
      <c r="T963" s="127"/>
      <c r="U963" s="128" t="s">
        <v>102</v>
      </c>
      <c r="V963" s="129">
        <v>0.696</v>
      </c>
      <c r="W963" s="129">
        <f>$V$963*$K$963</f>
        <v>30.472967999999998</v>
      </c>
      <c r="X963" s="129">
        <v>0</v>
      </c>
      <c r="Y963" s="129">
        <f>$X$963*$K$963</f>
        <v>0</v>
      </c>
      <c r="Z963" s="129">
        <v>0</v>
      </c>
      <c r="AA963" s="130">
        <f>$Z$963*$K$963</f>
        <v>0</v>
      </c>
      <c r="AR963" s="6" t="s">
        <v>294</v>
      </c>
      <c r="AT963" s="6" t="s">
        <v>214</v>
      </c>
      <c r="AU963" s="6" t="s">
        <v>191</v>
      </c>
      <c r="AY963" s="6" t="s">
        <v>213</v>
      </c>
      <c r="BE963" s="80">
        <f>IF($U$963="základní",$N$963,0)</f>
        <v>0</v>
      </c>
      <c r="BF963" s="80">
        <f>IF($U$963="snížená",$N$963,0)</f>
        <v>0</v>
      </c>
      <c r="BG963" s="80">
        <f>IF($U$963="zákl. přenesená",$N$963,0)</f>
        <v>0</v>
      </c>
      <c r="BH963" s="80">
        <f>IF($U$963="sníž. přenesená",$N$963,0)</f>
        <v>0</v>
      </c>
      <c r="BI963" s="80">
        <f>IF($U$963="nulová",$N$963,0)</f>
        <v>0</v>
      </c>
      <c r="BJ963" s="6" t="s">
        <v>191</v>
      </c>
      <c r="BK963" s="80">
        <f>ROUND($L$963*$K$963,2)</f>
        <v>0</v>
      </c>
      <c r="BL963" s="6" t="s">
        <v>294</v>
      </c>
    </row>
    <row r="964" spans="2:51" s="6" customFormat="1" ht="15.75" customHeight="1">
      <c r="B964" s="131"/>
      <c r="E964" s="132"/>
      <c r="F964" s="208" t="s">
        <v>889</v>
      </c>
      <c r="G964" s="209"/>
      <c r="H964" s="209"/>
      <c r="I964" s="209"/>
      <c r="K964" s="132"/>
      <c r="N964" s="132"/>
      <c r="R964" s="133"/>
      <c r="T964" s="134"/>
      <c r="AA964" s="135"/>
      <c r="AT964" s="132" t="s">
        <v>220</v>
      </c>
      <c r="AU964" s="132" t="s">
        <v>191</v>
      </c>
      <c r="AV964" s="136" t="s">
        <v>78</v>
      </c>
      <c r="AW964" s="136" t="s">
        <v>165</v>
      </c>
      <c r="AX964" s="136" t="s">
        <v>135</v>
      </c>
      <c r="AY964" s="132" t="s">
        <v>213</v>
      </c>
    </row>
    <row r="965" spans="2:51" s="6" customFormat="1" ht="15.75" customHeight="1">
      <c r="B965" s="137"/>
      <c r="E965" s="138"/>
      <c r="F965" s="203" t="s">
        <v>890</v>
      </c>
      <c r="G965" s="204"/>
      <c r="H965" s="204"/>
      <c r="I965" s="204"/>
      <c r="K965" s="139">
        <v>43.783</v>
      </c>
      <c r="N965" s="138"/>
      <c r="R965" s="140"/>
      <c r="T965" s="141"/>
      <c r="AA965" s="142"/>
      <c r="AT965" s="138" t="s">
        <v>220</v>
      </c>
      <c r="AU965" s="138" t="s">
        <v>191</v>
      </c>
      <c r="AV965" s="143" t="s">
        <v>191</v>
      </c>
      <c r="AW965" s="143" t="s">
        <v>165</v>
      </c>
      <c r="AX965" s="143" t="s">
        <v>135</v>
      </c>
      <c r="AY965" s="138" t="s">
        <v>213</v>
      </c>
    </row>
    <row r="966" spans="2:51" s="6" customFormat="1" ht="15.75" customHeight="1">
      <c r="B966" s="144"/>
      <c r="E966" s="145"/>
      <c r="F966" s="205" t="s">
        <v>222</v>
      </c>
      <c r="G966" s="206"/>
      <c r="H966" s="206"/>
      <c r="I966" s="206"/>
      <c r="K966" s="146">
        <v>43.783</v>
      </c>
      <c r="N966" s="145"/>
      <c r="R966" s="147"/>
      <c r="T966" s="148"/>
      <c r="AA966" s="149"/>
      <c r="AT966" s="145" t="s">
        <v>220</v>
      </c>
      <c r="AU966" s="145" t="s">
        <v>191</v>
      </c>
      <c r="AV966" s="150" t="s">
        <v>218</v>
      </c>
      <c r="AW966" s="150" t="s">
        <v>165</v>
      </c>
      <c r="AX966" s="150" t="s">
        <v>78</v>
      </c>
      <c r="AY966" s="145" t="s">
        <v>213</v>
      </c>
    </row>
    <row r="967" spans="2:64" s="6" customFormat="1" ht="27" customHeight="1">
      <c r="B967" s="22"/>
      <c r="C967" s="151" t="s">
        <v>891</v>
      </c>
      <c r="D967" s="151" t="s">
        <v>399</v>
      </c>
      <c r="E967" s="152" t="s">
        <v>892</v>
      </c>
      <c r="F967" s="214" t="s">
        <v>893</v>
      </c>
      <c r="G967" s="215"/>
      <c r="H967" s="215"/>
      <c r="I967" s="215"/>
      <c r="J967" s="153" t="s">
        <v>282</v>
      </c>
      <c r="K967" s="154">
        <v>28.897</v>
      </c>
      <c r="L967" s="216">
        <v>0</v>
      </c>
      <c r="M967" s="215"/>
      <c r="N967" s="217">
        <f>ROUND($L$967*$K$967,2)</f>
        <v>0</v>
      </c>
      <c r="O967" s="211"/>
      <c r="P967" s="211"/>
      <c r="Q967" s="211"/>
      <c r="R967" s="23"/>
      <c r="T967" s="127"/>
      <c r="U967" s="128" t="s">
        <v>102</v>
      </c>
      <c r="V967" s="129">
        <v>0</v>
      </c>
      <c r="W967" s="129">
        <f>$V$967*$K$967</f>
        <v>0</v>
      </c>
      <c r="X967" s="129">
        <v>0.00735</v>
      </c>
      <c r="Y967" s="129">
        <f>$X$967*$K$967</f>
        <v>0.21239294999999997</v>
      </c>
      <c r="Z967" s="129">
        <v>0</v>
      </c>
      <c r="AA967" s="130">
        <f>$Z$967*$K$967</f>
        <v>0</v>
      </c>
      <c r="AR967" s="6" t="s">
        <v>368</v>
      </c>
      <c r="AT967" s="6" t="s">
        <v>399</v>
      </c>
      <c r="AU967" s="6" t="s">
        <v>191</v>
      </c>
      <c r="AY967" s="6" t="s">
        <v>213</v>
      </c>
      <c r="BE967" s="80">
        <f>IF($U$967="základní",$N$967,0)</f>
        <v>0</v>
      </c>
      <c r="BF967" s="80">
        <f>IF($U$967="snížená",$N$967,0)</f>
        <v>0</v>
      </c>
      <c r="BG967" s="80">
        <f>IF($U$967="zákl. přenesená",$N$967,0)</f>
        <v>0</v>
      </c>
      <c r="BH967" s="80">
        <f>IF($U$967="sníž. přenesená",$N$967,0)</f>
        <v>0</v>
      </c>
      <c r="BI967" s="80">
        <f>IF($U$967="nulová",$N$967,0)</f>
        <v>0</v>
      </c>
      <c r="BJ967" s="6" t="s">
        <v>191</v>
      </c>
      <c r="BK967" s="80">
        <f>ROUND($L$967*$K$967,2)</f>
        <v>0</v>
      </c>
      <c r="BL967" s="6" t="s">
        <v>294</v>
      </c>
    </row>
    <row r="968" spans="2:51" s="6" customFormat="1" ht="15.75" customHeight="1">
      <c r="B968" s="131"/>
      <c r="E968" s="132"/>
      <c r="F968" s="208" t="s">
        <v>889</v>
      </c>
      <c r="G968" s="209"/>
      <c r="H968" s="209"/>
      <c r="I968" s="209"/>
      <c r="K968" s="132"/>
      <c r="N968" s="132"/>
      <c r="R968" s="133"/>
      <c r="T968" s="134"/>
      <c r="AA968" s="135"/>
      <c r="AT968" s="132" t="s">
        <v>220</v>
      </c>
      <c r="AU968" s="132" t="s">
        <v>191</v>
      </c>
      <c r="AV968" s="136" t="s">
        <v>78</v>
      </c>
      <c r="AW968" s="136" t="s">
        <v>165</v>
      </c>
      <c r="AX968" s="136" t="s">
        <v>135</v>
      </c>
      <c r="AY968" s="132" t="s">
        <v>213</v>
      </c>
    </row>
    <row r="969" spans="2:51" s="6" customFormat="1" ht="15.75" customHeight="1">
      <c r="B969" s="137"/>
      <c r="E969" s="138"/>
      <c r="F969" s="203" t="s">
        <v>894</v>
      </c>
      <c r="G969" s="204"/>
      <c r="H969" s="204"/>
      <c r="I969" s="204"/>
      <c r="K969" s="139">
        <v>26.27</v>
      </c>
      <c r="N969" s="138"/>
      <c r="R969" s="140"/>
      <c r="T969" s="141"/>
      <c r="AA969" s="142"/>
      <c r="AT969" s="138" t="s">
        <v>220</v>
      </c>
      <c r="AU969" s="138" t="s">
        <v>191</v>
      </c>
      <c r="AV969" s="143" t="s">
        <v>191</v>
      </c>
      <c r="AW969" s="143" t="s">
        <v>165</v>
      </c>
      <c r="AX969" s="143" t="s">
        <v>135</v>
      </c>
      <c r="AY969" s="138" t="s">
        <v>213</v>
      </c>
    </row>
    <row r="970" spans="2:51" s="6" customFormat="1" ht="15.75" customHeight="1">
      <c r="B970" s="144"/>
      <c r="E970" s="145"/>
      <c r="F970" s="205" t="s">
        <v>222</v>
      </c>
      <c r="G970" s="206"/>
      <c r="H970" s="206"/>
      <c r="I970" s="206"/>
      <c r="K970" s="146">
        <v>26.27</v>
      </c>
      <c r="N970" s="145"/>
      <c r="R970" s="147"/>
      <c r="T970" s="148"/>
      <c r="AA970" s="149"/>
      <c r="AT970" s="145" t="s">
        <v>220</v>
      </c>
      <c r="AU970" s="145" t="s">
        <v>191</v>
      </c>
      <c r="AV970" s="150" t="s">
        <v>218</v>
      </c>
      <c r="AW970" s="150" t="s">
        <v>165</v>
      </c>
      <c r="AX970" s="150" t="s">
        <v>78</v>
      </c>
      <c r="AY970" s="145" t="s">
        <v>213</v>
      </c>
    </row>
    <row r="971" spans="2:64" s="6" customFormat="1" ht="27" customHeight="1">
      <c r="B971" s="22"/>
      <c r="C971" s="123" t="s">
        <v>895</v>
      </c>
      <c r="D971" s="123" t="s">
        <v>214</v>
      </c>
      <c r="E971" s="124" t="s">
        <v>896</v>
      </c>
      <c r="F971" s="210" t="s">
        <v>897</v>
      </c>
      <c r="G971" s="211"/>
      <c r="H971" s="211"/>
      <c r="I971" s="211"/>
      <c r="J971" s="125" t="s">
        <v>282</v>
      </c>
      <c r="K971" s="126">
        <v>6.03</v>
      </c>
      <c r="L971" s="212">
        <v>0</v>
      </c>
      <c r="M971" s="211"/>
      <c r="N971" s="213">
        <f>ROUND($L$971*$K$971,2)</f>
        <v>0</v>
      </c>
      <c r="O971" s="211"/>
      <c r="P971" s="211"/>
      <c r="Q971" s="211"/>
      <c r="R971" s="23"/>
      <c r="T971" s="127"/>
      <c r="U971" s="128" t="s">
        <v>102</v>
      </c>
      <c r="V971" s="129">
        <v>0.822</v>
      </c>
      <c r="W971" s="129">
        <f>$V$971*$K$971</f>
        <v>4.95666</v>
      </c>
      <c r="X971" s="129">
        <v>0</v>
      </c>
      <c r="Y971" s="129">
        <f>$X$971*$K$971</f>
        <v>0</v>
      </c>
      <c r="Z971" s="129">
        <v>0</v>
      </c>
      <c r="AA971" s="130">
        <f>$Z$971*$K$971</f>
        <v>0</v>
      </c>
      <c r="AR971" s="6" t="s">
        <v>294</v>
      </c>
      <c r="AT971" s="6" t="s">
        <v>214</v>
      </c>
      <c r="AU971" s="6" t="s">
        <v>191</v>
      </c>
      <c r="AY971" s="6" t="s">
        <v>213</v>
      </c>
      <c r="BE971" s="80">
        <f>IF($U$971="základní",$N$971,0)</f>
        <v>0</v>
      </c>
      <c r="BF971" s="80">
        <f>IF($U$971="snížená",$N$971,0)</f>
        <v>0</v>
      </c>
      <c r="BG971" s="80">
        <f>IF($U$971="zákl. přenesená",$N$971,0)</f>
        <v>0</v>
      </c>
      <c r="BH971" s="80">
        <f>IF($U$971="sníž. přenesená",$N$971,0)</f>
        <v>0</v>
      </c>
      <c r="BI971" s="80">
        <f>IF($U$971="nulová",$N$971,0)</f>
        <v>0</v>
      </c>
      <c r="BJ971" s="6" t="s">
        <v>191</v>
      </c>
      <c r="BK971" s="80">
        <f>ROUND($L$971*$K$971,2)</f>
        <v>0</v>
      </c>
      <c r="BL971" s="6" t="s">
        <v>294</v>
      </c>
    </row>
    <row r="972" spans="2:51" s="6" customFormat="1" ht="15.75" customHeight="1">
      <c r="B972" s="131"/>
      <c r="E972" s="132"/>
      <c r="F972" s="208" t="s">
        <v>898</v>
      </c>
      <c r="G972" s="209"/>
      <c r="H972" s="209"/>
      <c r="I972" s="209"/>
      <c r="K972" s="132"/>
      <c r="N972" s="132"/>
      <c r="R972" s="133"/>
      <c r="T972" s="134"/>
      <c r="AA972" s="135"/>
      <c r="AT972" s="132" t="s">
        <v>220</v>
      </c>
      <c r="AU972" s="132" t="s">
        <v>191</v>
      </c>
      <c r="AV972" s="136" t="s">
        <v>78</v>
      </c>
      <c r="AW972" s="136" t="s">
        <v>165</v>
      </c>
      <c r="AX972" s="136" t="s">
        <v>135</v>
      </c>
      <c r="AY972" s="132" t="s">
        <v>213</v>
      </c>
    </row>
    <row r="973" spans="2:51" s="6" customFormat="1" ht="15.75" customHeight="1">
      <c r="B973" s="137"/>
      <c r="E973" s="138"/>
      <c r="F973" s="203" t="s">
        <v>899</v>
      </c>
      <c r="G973" s="204"/>
      <c r="H973" s="204"/>
      <c r="I973" s="204"/>
      <c r="K973" s="139">
        <v>6.03</v>
      </c>
      <c r="N973" s="138"/>
      <c r="R973" s="140"/>
      <c r="T973" s="141"/>
      <c r="AA973" s="142"/>
      <c r="AT973" s="138" t="s">
        <v>220</v>
      </c>
      <c r="AU973" s="138" t="s">
        <v>191</v>
      </c>
      <c r="AV973" s="143" t="s">
        <v>191</v>
      </c>
      <c r="AW973" s="143" t="s">
        <v>165</v>
      </c>
      <c r="AX973" s="143" t="s">
        <v>135</v>
      </c>
      <c r="AY973" s="138" t="s">
        <v>213</v>
      </c>
    </row>
    <row r="974" spans="2:51" s="6" customFormat="1" ht="15.75" customHeight="1">
      <c r="B974" s="144"/>
      <c r="E974" s="145"/>
      <c r="F974" s="205" t="s">
        <v>222</v>
      </c>
      <c r="G974" s="206"/>
      <c r="H974" s="206"/>
      <c r="I974" s="206"/>
      <c r="K974" s="146">
        <v>6.03</v>
      </c>
      <c r="N974" s="145"/>
      <c r="R974" s="147"/>
      <c r="T974" s="148"/>
      <c r="AA974" s="149"/>
      <c r="AT974" s="145" t="s">
        <v>220</v>
      </c>
      <c r="AU974" s="145" t="s">
        <v>191</v>
      </c>
      <c r="AV974" s="150" t="s">
        <v>218</v>
      </c>
      <c r="AW974" s="150" t="s">
        <v>165</v>
      </c>
      <c r="AX974" s="150" t="s">
        <v>78</v>
      </c>
      <c r="AY974" s="145" t="s">
        <v>213</v>
      </c>
    </row>
    <row r="975" spans="2:64" s="6" customFormat="1" ht="27" customHeight="1">
      <c r="B975" s="22"/>
      <c r="C975" s="151" t="s">
        <v>900</v>
      </c>
      <c r="D975" s="151" t="s">
        <v>399</v>
      </c>
      <c r="E975" s="152" t="s">
        <v>892</v>
      </c>
      <c r="F975" s="214" t="s">
        <v>893</v>
      </c>
      <c r="G975" s="215"/>
      <c r="H975" s="215"/>
      <c r="I975" s="215"/>
      <c r="J975" s="153" t="s">
        <v>282</v>
      </c>
      <c r="K975" s="154">
        <v>6.633</v>
      </c>
      <c r="L975" s="216">
        <v>0</v>
      </c>
      <c r="M975" s="215"/>
      <c r="N975" s="217">
        <f>ROUND($L$975*$K$975,2)</f>
        <v>0</v>
      </c>
      <c r="O975" s="211"/>
      <c r="P975" s="211"/>
      <c r="Q975" s="211"/>
      <c r="R975" s="23"/>
      <c r="T975" s="127"/>
      <c r="U975" s="128" t="s">
        <v>102</v>
      </c>
      <c r="V975" s="129">
        <v>0</v>
      </c>
      <c r="W975" s="129">
        <f>$V$975*$K$975</f>
        <v>0</v>
      </c>
      <c r="X975" s="129">
        <v>0.00735</v>
      </c>
      <c r="Y975" s="129">
        <f>$X$975*$K$975</f>
        <v>0.04875255</v>
      </c>
      <c r="Z975" s="129">
        <v>0</v>
      </c>
      <c r="AA975" s="130">
        <f>$Z$975*$K$975</f>
        <v>0</v>
      </c>
      <c r="AR975" s="6" t="s">
        <v>368</v>
      </c>
      <c r="AT975" s="6" t="s">
        <v>399</v>
      </c>
      <c r="AU975" s="6" t="s">
        <v>191</v>
      </c>
      <c r="AY975" s="6" t="s">
        <v>213</v>
      </c>
      <c r="BE975" s="80">
        <f>IF($U$975="základní",$N$975,0)</f>
        <v>0</v>
      </c>
      <c r="BF975" s="80">
        <f>IF($U$975="snížená",$N$975,0)</f>
        <v>0</v>
      </c>
      <c r="BG975" s="80">
        <f>IF($U$975="zákl. přenesená",$N$975,0)</f>
        <v>0</v>
      </c>
      <c r="BH975" s="80">
        <f>IF($U$975="sníž. přenesená",$N$975,0)</f>
        <v>0</v>
      </c>
      <c r="BI975" s="80">
        <f>IF($U$975="nulová",$N$975,0)</f>
        <v>0</v>
      </c>
      <c r="BJ975" s="6" t="s">
        <v>191</v>
      </c>
      <c r="BK975" s="80">
        <f>ROUND($L$975*$K$975,2)</f>
        <v>0</v>
      </c>
      <c r="BL975" s="6" t="s">
        <v>294</v>
      </c>
    </row>
    <row r="976" spans="2:51" s="6" customFormat="1" ht="15.75" customHeight="1">
      <c r="B976" s="131"/>
      <c r="E976" s="132"/>
      <c r="F976" s="208" t="s">
        <v>898</v>
      </c>
      <c r="G976" s="209"/>
      <c r="H976" s="209"/>
      <c r="I976" s="209"/>
      <c r="K976" s="132"/>
      <c r="N976" s="132"/>
      <c r="R976" s="133"/>
      <c r="T976" s="134"/>
      <c r="AA976" s="135"/>
      <c r="AT976" s="132" t="s">
        <v>220</v>
      </c>
      <c r="AU976" s="132" t="s">
        <v>191</v>
      </c>
      <c r="AV976" s="136" t="s">
        <v>78</v>
      </c>
      <c r="AW976" s="136" t="s">
        <v>165</v>
      </c>
      <c r="AX976" s="136" t="s">
        <v>135</v>
      </c>
      <c r="AY976" s="132" t="s">
        <v>213</v>
      </c>
    </row>
    <row r="977" spans="2:51" s="6" customFormat="1" ht="15.75" customHeight="1">
      <c r="B977" s="137"/>
      <c r="E977" s="138"/>
      <c r="F977" s="203" t="s">
        <v>899</v>
      </c>
      <c r="G977" s="204"/>
      <c r="H977" s="204"/>
      <c r="I977" s="204"/>
      <c r="K977" s="139">
        <v>6.03</v>
      </c>
      <c r="N977" s="138"/>
      <c r="R977" s="140"/>
      <c r="T977" s="141"/>
      <c r="AA977" s="142"/>
      <c r="AT977" s="138" t="s">
        <v>220</v>
      </c>
      <c r="AU977" s="138" t="s">
        <v>191</v>
      </c>
      <c r="AV977" s="143" t="s">
        <v>191</v>
      </c>
      <c r="AW977" s="143" t="s">
        <v>165</v>
      </c>
      <c r="AX977" s="143" t="s">
        <v>135</v>
      </c>
      <c r="AY977" s="138" t="s">
        <v>213</v>
      </c>
    </row>
    <row r="978" spans="2:51" s="6" customFormat="1" ht="15.75" customHeight="1">
      <c r="B978" s="144"/>
      <c r="E978" s="145"/>
      <c r="F978" s="205" t="s">
        <v>222</v>
      </c>
      <c r="G978" s="206"/>
      <c r="H978" s="206"/>
      <c r="I978" s="206"/>
      <c r="K978" s="146">
        <v>6.03</v>
      </c>
      <c r="N978" s="145"/>
      <c r="R978" s="147"/>
      <c r="T978" s="148"/>
      <c r="AA978" s="149"/>
      <c r="AT978" s="145" t="s">
        <v>220</v>
      </c>
      <c r="AU978" s="145" t="s">
        <v>191</v>
      </c>
      <c r="AV978" s="150" t="s">
        <v>218</v>
      </c>
      <c r="AW978" s="150" t="s">
        <v>165</v>
      </c>
      <c r="AX978" s="150" t="s">
        <v>78</v>
      </c>
      <c r="AY978" s="145" t="s">
        <v>213</v>
      </c>
    </row>
    <row r="979" spans="2:64" s="6" customFormat="1" ht="27" customHeight="1">
      <c r="B979" s="22"/>
      <c r="C979" s="123" t="s">
        <v>901</v>
      </c>
      <c r="D979" s="123" t="s">
        <v>214</v>
      </c>
      <c r="E979" s="124" t="s">
        <v>902</v>
      </c>
      <c r="F979" s="210" t="s">
        <v>903</v>
      </c>
      <c r="G979" s="211"/>
      <c r="H979" s="211"/>
      <c r="I979" s="211"/>
      <c r="J979" s="125" t="s">
        <v>217</v>
      </c>
      <c r="K979" s="126">
        <v>0.328</v>
      </c>
      <c r="L979" s="212">
        <v>0</v>
      </c>
      <c r="M979" s="211"/>
      <c r="N979" s="213">
        <f>ROUND($L$979*$K$979,2)</f>
        <v>0</v>
      </c>
      <c r="O979" s="211"/>
      <c r="P979" s="211"/>
      <c r="Q979" s="211"/>
      <c r="R979" s="23"/>
      <c r="T979" s="127"/>
      <c r="U979" s="128" t="s">
        <v>102</v>
      </c>
      <c r="V979" s="129">
        <v>0</v>
      </c>
      <c r="W979" s="129">
        <f>$V$979*$K$979</f>
        <v>0</v>
      </c>
      <c r="X979" s="129">
        <v>0.002808</v>
      </c>
      <c r="Y979" s="129">
        <f>$X$979*$K$979</f>
        <v>0.0009210240000000001</v>
      </c>
      <c r="Z979" s="129">
        <v>0</v>
      </c>
      <c r="AA979" s="130">
        <f>$Z$979*$K$979</f>
        <v>0</v>
      </c>
      <c r="AR979" s="6" t="s">
        <v>294</v>
      </c>
      <c r="AT979" s="6" t="s">
        <v>214</v>
      </c>
      <c r="AU979" s="6" t="s">
        <v>191</v>
      </c>
      <c r="AY979" s="6" t="s">
        <v>213</v>
      </c>
      <c r="BE979" s="80">
        <f>IF($U$979="základní",$N$979,0)</f>
        <v>0</v>
      </c>
      <c r="BF979" s="80">
        <f>IF($U$979="snížená",$N$979,0)</f>
        <v>0</v>
      </c>
      <c r="BG979" s="80">
        <f>IF($U$979="zákl. přenesená",$N$979,0)</f>
        <v>0</v>
      </c>
      <c r="BH979" s="80">
        <f>IF($U$979="sníž. přenesená",$N$979,0)</f>
        <v>0</v>
      </c>
      <c r="BI979" s="80">
        <f>IF($U$979="nulová",$N$979,0)</f>
        <v>0</v>
      </c>
      <c r="BJ979" s="6" t="s">
        <v>191</v>
      </c>
      <c r="BK979" s="80">
        <f>ROUND($L$979*$K$979,2)</f>
        <v>0</v>
      </c>
      <c r="BL979" s="6" t="s">
        <v>294</v>
      </c>
    </row>
    <row r="980" spans="2:51" s="6" customFormat="1" ht="15.75" customHeight="1">
      <c r="B980" s="131"/>
      <c r="E980" s="132"/>
      <c r="F980" s="208" t="s">
        <v>889</v>
      </c>
      <c r="G980" s="209"/>
      <c r="H980" s="209"/>
      <c r="I980" s="209"/>
      <c r="K980" s="132"/>
      <c r="N980" s="132"/>
      <c r="R980" s="133"/>
      <c r="T980" s="134"/>
      <c r="AA980" s="135"/>
      <c r="AT980" s="132" t="s">
        <v>220</v>
      </c>
      <c r="AU980" s="132" t="s">
        <v>191</v>
      </c>
      <c r="AV980" s="136" t="s">
        <v>78</v>
      </c>
      <c r="AW980" s="136" t="s">
        <v>165</v>
      </c>
      <c r="AX980" s="136" t="s">
        <v>135</v>
      </c>
      <c r="AY980" s="132" t="s">
        <v>213</v>
      </c>
    </row>
    <row r="981" spans="2:51" s="6" customFormat="1" ht="27" customHeight="1">
      <c r="B981" s="137"/>
      <c r="E981" s="138"/>
      <c r="F981" s="203" t="s">
        <v>904</v>
      </c>
      <c r="G981" s="204"/>
      <c r="H981" s="204"/>
      <c r="I981" s="204"/>
      <c r="K981" s="139">
        <v>0.328</v>
      </c>
      <c r="N981" s="138"/>
      <c r="R981" s="140"/>
      <c r="T981" s="141"/>
      <c r="AA981" s="142"/>
      <c r="AT981" s="138" t="s">
        <v>220</v>
      </c>
      <c r="AU981" s="138" t="s">
        <v>191</v>
      </c>
      <c r="AV981" s="143" t="s">
        <v>191</v>
      </c>
      <c r="AW981" s="143" t="s">
        <v>165</v>
      </c>
      <c r="AX981" s="143" t="s">
        <v>135</v>
      </c>
      <c r="AY981" s="138" t="s">
        <v>213</v>
      </c>
    </row>
    <row r="982" spans="2:51" s="6" customFormat="1" ht="15.75" customHeight="1">
      <c r="B982" s="144"/>
      <c r="E982" s="145"/>
      <c r="F982" s="205" t="s">
        <v>222</v>
      </c>
      <c r="G982" s="206"/>
      <c r="H982" s="206"/>
      <c r="I982" s="206"/>
      <c r="K982" s="146">
        <v>0.328</v>
      </c>
      <c r="N982" s="145"/>
      <c r="R982" s="147"/>
      <c r="T982" s="148"/>
      <c r="AA982" s="149"/>
      <c r="AT982" s="145" t="s">
        <v>220</v>
      </c>
      <c r="AU982" s="145" t="s">
        <v>191</v>
      </c>
      <c r="AV982" s="150" t="s">
        <v>218</v>
      </c>
      <c r="AW982" s="150" t="s">
        <v>165</v>
      </c>
      <c r="AX982" s="150" t="s">
        <v>78</v>
      </c>
      <c r="AY982" s="145" t="s">
        <v>213</v>
      </c>
    </row>
    <row r="983" spans="2:64" s="6" customFormat="1" ht="27" customHeight="1">
      <c r="B983" s="22"/>
      <c r="C983" s="123" t="s">
        <v>905</v>
      </c>
      <c r="D983" s="123" t="s">
        <v>214</v>
      </c>
      <c r="E983" s="124" t="s">
        <v>906</v>
      </c>
      <c r="F983" s="210" t="s">
        <v>907</v>
      </c>
      <c r="G983" s="211"/>
      <c r="H983" s="211"/>
      <c r="I983" s="211"/>
      <c r="J983" s="125" t="s">
        <v>239</v>
      </c>
      <c r="K983" s="126">
        <v>7.108</v>
      </c>
      <c r="L983" s="212">
        <v>0</v>
      </c>
      <c r="M983" s="211"/>
      <c r="N983" s="213">
        <f>ROUND($L$983*$K$983,2)</f>
        <v>0</v>
      </c>
      <c r="O983" s="211"/>
      <c r="P983" s="211"/>
      <c r="Q983" s="211"/>
      <c r="R983" s="23"/>
      <c r="T983" s="127"/>
      <c r="U983" s="128" t="s">
        <v>102</v>
      </c>
      <c r="V983" s="129">
        <v>1.751</v>
      </c>
      <c r="W983" s="129">
        <f>$V$983*$K$983</f>
        <v>12.446107999999999</v>
      </c>
      <c r="X983" s="129">
        <v>0</v>
      </c>
      <c r="Y983" s="129">
        <f>$X$983*$K$983</f>
        <v>0</v>
      </c>
      <c r="Z983" s="129">
        <v>0</v>
      </c>
      <c r="AA983" s="130">
        <f>$Z$983*$K$983</f>
        <v>0</v>
      </c>
      <c r="AR983" s="6" t="s">
        <v>294</v>
      </c>
      <c r="AT983" s="6" t="s">
        <v>214</v>
      </c>
      <c r="AU983" s="6" t="s">
        <v>191</v>
      </c>
      <c r="AY983" s="6" t="s">
        <v>213</v>
      </c>
      <c r="BE983" s="80">
        <f>IF($U$983="základní",$N$983,0)</f>
        <v>0</v>
      </c>
      <c r="BF983" s="80">
        <f>IF($U$983="snížená",$N$983,0)</f>
        <v>0</v>
      </c>
      <c r="BG983" s="80">
        <f>IF($U$983="zákl. přenesená",$N$983,0)</f>
        <v>0</v>
      </c>
      <c r="BH983" s="80">
        <f>IF($U$983="sníž. přenesená",$N$983,0)</f>
        <v>0</v>
      </c>
      <c r="BI983" s="80">
        <f>IF($U$983="nulová",$N$983,0)</f>
        <v>0</v>
      </c>
      <c r="BJ983" s="6" t="s">
        <v>191</v>
      </c>
      <c r="BK983" s="80">
        <f>ROUND($L$983*$K$983,2)</f>
        <v>0</v>
      </c>
      <c r="BL983" s="6" t="s">
        <v>294</v>
      </c>
    </row>
    <row r="984" spans="2:63" s="113" customFormat="1" ht="30.75" customHeight="1">
      <c r="B984" s="114"/>
      <c r="D984" s="122" t="s">
        <v>178</v>
      </c>
      <c r="N984" s="201">
        <f>$BK$984</f>
        <v>0</v>
      </c>
      <c r="O984" s="202"/>
      <c r="P984" s="202"/>
      <c r="Q984" s="202"/>
      <c r="R984" s="117"/>
      <c r="T984" s="118"/>
      <c r="W984" s="119">
        <f>SUM($W$985:$W$1019)</f>
        <v>202.77890200000002</v>
      </c>
      <c r="Y984" s="119">
        <f>SUM($Y$985:$Y$1019)</f>
        <v>2.3260028755999995</v>
      </c>
      <c r="AA984" s="120">
        <f>SUM($AA$985:$AA$1019)</f>
        <v>0</v>
      </c>
      <c r="AR984" s="116" t="s">
        <v>191</v>
      </c>
      <c r="AT984" s="116" t="s">
        <v>134</v>
      </c>
      <c r="AU984" s="116" t="s">
        <v>78</v>
      </c>
      <c r="AY984" s="116" t="s">
        <v>213</v>
      </c>
      <c r="BK984" s="121">
        <f>SUM($BK$985:$BK$1019)</f>
        <v>0</v>
      </c>
    </row>
    <row r="985" spans="2:64" s="6" customFormat="1" ht="15.75" customHeight="1">
      <c r="B985" s="22"/>
      <c r="C985" s="123" t="s">
        <v>908</v>
      </c>
      <c r="D985" s="123" t="s">
        <v>214</v>
      </c>
      <c r="E985" s="124" t="s">
        <v>909</v>
      </c>
      <c r="F985" s="210" t="s">
        <v>910</v>
      </c>
      <c r="G985" s="211"/>
      <c r="H985" s="211"/>
      <c r="I985" s="211"/>
      <c r="J985" s="125" t="s">
        <v>282</v>
      </c>
      <c r="K985" s="126">
        <v>109.102</v>
      </c>
      <c r="L985" s="212">
        <v>0</v>
      </c>
      <c r="M985" s="211"/>
      <c r="N985" s="213">
        <f>ROUND($L$985*$K$985,2)</f>
        <v>0</v>
      </c>
      <c r="O985" s="211"/>
      <c r="P985" s="211"/>
      <c r="Q985" s="211"/>
      <c r="R985" s="23"/>
      <c r="T985" s="127"/>
      <c r="U985" s="128" t="s">
        <v>102</v>
      </c>
      <c r="V985" s="129">
        <v>0.04</v>
      </c>
      <c r="W985" s="129">
        <f>$V$985*$K$985</f>
        <v>4.36408</v>
      </c>
      <c r="X985" s="129">
        <v>0.0001</v>
      </c>
      <c r="Y985" s="129">
        <f>$X$985*$K$985</f>
        <v>0.0109102</v>
      </c>
      <c r="Z985" s="129">
        <v>0</v>
      </c>
      <c r="AA985" s="130">
        <f>$Z$985*$K$985</f>
        <v>0</v>
      </c>
      <c r="AR985" s="6" t="s">
        <v>294</v>
      </c>
      <c r="AT985" s="6" t="s">
        <v>214</v>
      </c>
      <c r="AU985" s="6" t="s">
        <v>191</v>
      </c>
      <c r="AY985" s="6" t="s">
        <v>213</v>
      </c>
      <c r="BE985" s="80">
        <f>IF($U$985="základní",$N$985,0)</f>
        <v>0</v>
      </c>
      <c r="BF985" s="80">
        <f>IF($U$985="snížená",$N$985,0)</f>
        <v>0</v>
      </c>
      <c r="BG985" s="80">
        <f>IF($U$985="zákl. přenesená",$N$985,0)</f>
        <v>0</v>
      </c>
      <c r="BH985" s="80">
        <f>IF($U$985="sníž. přenesená",$N$985,0)</f>
        <v>0</v>
      </c>
      <c r="BI985" s="80">
        <f>IF($U$985="nulová",$N$985,0)</f>
        <v>0</v>
      </c>
      <c r="BJ985" s="6" t="s">
        <v>191</v>
      </c>
      <c r="BK985" s="80">
        <f>ROUND($L$985*$K$985,2)</f>
        <v>0</v>
      </c>
      <c r="BL985" s="6" t="s">
        <v>294</v>
      </c>
    </row>
    <row r="986" spans="2:51" s="6" customFormat="1" ht="15.75" customHeight="1">
      <c r="B986" s="131"/>
      <c r="E986" s="132"/>
      <c r="F986" s="208" t="s">
        <v>911</v>
      </c>
      <c r="G986" s="209"/>
      <c r="H986" s="209"/>
      <c r="I986" s="209"/>
      <c r="K986" s="132"/>
      <c r="N986" s="132"/>
      <c r="R986" s="133"/>
      <c r="T986" s="134"/>
      <c r="AA986" s="135"/>
      <c r="AT986" s="132" t="s">
        <v>220</v>
      </c>
      <c r="AU986" s="132" t="s">
        <v>191</v>
      </c>
      <c r="AV986" s="136" t="s">
        <v>78</v>
      </c>
      <c r="AW986" s="136" t="s">
        <v>165</v>
      </c>
      <c r="AX986" s="136" t="s">
        <v>135</v>
      </c>
      <c r="AY986" s="132" t="s">
        <v>213</v>
      </c>
    </row>
    <row r="987" spans="2:51" s="6" customFormat="1" ht="15.75" customHeight="1">
      <c r="B987" s="137"/>
      <c r="E987" s="138"/>
      <c r="F987" s="203" t="s">
        <v>912</v>
      </c>
      <c r="G987" s="204"/>
      <c r="H987" s="204"/>
      <c r="I987" s="204"/>
      <c r="K987" s="139">
        <v>109.102</v>
      </c>
      <c r="N987" s="138"/>
      <c r="R987" s="140"/>
      <c r="T987" s="141"/>
      <c r="AA987" s="142"/>
      <c r="AT987" s="138" t="s">
        <v>220</v>
      </c>
      <c r="AU987" s="138" t="s">
        <v>191</v>
      </c>
      <c r="AV987" s="143" t="s">
        <v>191</v>
      </c>
      <c r="AW987" s="143" t="s">
        <v>165</v>
      </c>
      <c r="AX987" s="143" t="s">
        <v>135</v>
      </c>
      <c r="AY987" s="138" t="s">
        <v>213</v>
      </c>
    </row>
    <row r="988" spans="2:51" s="6" customFormat="1" ht="15.75" customHeight="1">
      <c r="B988" s="144"/>
      <c r="E988" s="145"/>
      <c r="F988" s="205" t="s">
        <v>222</v>
      </c>
      <c r="G988" s="206"/>
      <c r="H988" s="206"/>
      <c r="I988" s="206"/>
      <c r="K988" s="146">
        <v>109.102</v>
      </c>
      <c r="N988" s="145"/>
      <c r="R988" s="147"/>
      <c r="T988" s="148"/>
      <c r="AA988" s="149"/>
      <c r="AT988" s="145" t="s">
        <v>220</v>
      </c>
      <c r="AU988" s="145" t="s">
        <v>191</v>
      </c>
      <c r="AV988" s="150" t="s">
        <v>218</v>
      </c>
      <c r="AW988" s="150" t="s">
        <v>165</v>
      </c>
      <c r="AX988" s="150" t="s">
        <v>78</v>
      </c>
      <c r="AY988" s="145" t="s">
        <v>213</v>
      </c>
    </row>
    <row r="989" spans="2:64" s="6" customFormat="1" ht="15.75" customHeight="1">
      <c r="B989" s="22"/>
      <c r="C989" s="123" t="s">
        <v>913</v>
      </c>
      <c r="D989" s="123" t="s">
        <v>214</v>
      </c>
      <c r="E989" s="124" t="s">
        <v>914</v>
      </c>
      <c r="F989" s="210" t="s">
        <v>915</v>
      </c>
      <c r="G989" s="211"/>
      <c r="H989" s="211"/>
      <c r="I989" s="211"/>
      <c r="J989" s="125" t="s">
        <v>282</v>
      </c>
      <c r="K989" s="126">
        <v>109.102</v>
      </c>
      <c r="L989" s="212">
        <v>0</v>
      </c>
      <c r="M989" s="211"/>
      <c r="N989" s="213">
        <f>ROUND($L$989*$K$989,2)</f>
        <v>0</v>
      </c>
      <c r="O989" s="211"/>
      <c r="P989" s="211"/>
      <c r="Q989" s="211"/>
      <c r="R989" s="23"/>
      <c r="T989" s="127"/>
      <c r="U989" s="128" t="s">
        <v>102</v>
      </c>
      <c r="V989" s="129">
        <v>0.066</v>
      </c>
      <c r="W989" s="129">
        <f>$V$989*$K$989</f>
        <v>7.200732</v>
      </c>
      <c r="X989" s="129">
        <v>0</v>
      </c>
      <c r="Y989" s="129">
        <f>$X$989*$K$989</f>
        <v>0</v>
      </c>
      <c r="Z989" s="129">
        <v>0</v>
      </c>
      <c r="AA989" s="130">
        <f>$Z$989*$K$989</f>
        <v>0</v>
      </c>
      <c r="AR989" s="6" t="s">
        <v>294</v>
      </c>
      <c r="AT989" s="6" t="s">
        <v>214</v>
      </c>
      <c r="AU989" s="6" t="s">
        <v>191</v>
      </c>
      <c r="AY989" s="6" t="s">
        <v>213</v>
      </c>
      <c r="BE989" s="80">
        <f>IF($U$989="základní",$N$989,0)</f>
        <v>0</v>
      </c>
      <c r="BF989" s="80">
        <f>IF($U$989="snížená",$N$989,0)</f>
        <v>0</v>
      </c>
      <c r="BG989" s="80">
        <f>IF($U$989="zákl. přenesená",$N$989,0)</f>
        <v>0</v>
      </c>
      <c r="BH989" s="80">
        <f>IF($U$989="sníž. přenesená",$N$989,0)</f>
        <v>0</v>
      </c>
      <c r="BI989" s="80">
        <f>IF($U$989="nulová",$N$989,0)</f>
        <v>0</v>
      </c>
      <c r="BJ989" s="6" t="s">
        <v>191</v>
      </c>
      <c r="BK989" s="80">
        <f>ROUND($L$989*$K$989,2)</f>
        <v>0</v>
      </c>
      <c r="BL989" s="6" t="s">
        <v>294</v>
      </c>
    </row>
    <row r="990" spans="2:51" s="6" customFormat="1" ht="15.75" customHeight="1">
      <c r="B990" s="131"/>
      <c r="E990" s="132"/>
      <c r="F990" s="208" t="s">
        <v>911</v>
      </c>
      <c r="G990" s="209"/>
      <c r="H990" s="209"/>
      <c r="I990" s="209"/>
      <c r="K990" s="132"/>
      <c r="N990" s="132"/>
      <c r="R990" s="133"/>
      <c r="T990" s="134"/>
      <c r="AA990" s="135"/>
      <c r="AT990" s="132" t="s">
        <v>220</v>
      </c>
      <c r="AU990" s="132" t="s">
        <v>191</v>
      </c>
      <c r="AV990" s="136" t="s">
        <v>78</v>
      </c>
      <c r="AW990" s="136" t="s">
        <v>165</v>
      </c>
      <c r="AX990" s="136" t="s">
        <v>135</v>
      </c>
      <c r="AY990" s="132" t="s">
        <v>213</v>
      </c>
    </row>
    <row r="991" spans="2:51" s="6" customFormat="1" ht="15.75" customHeight="1">
      <c r="B991" s="137"/>
      <c r="E991" s="138"/>
      <c r="F991" s="203" t="s">
        <v>912</v>
      </c>
      <c r="G991" s="204"/>
      <c r="H991" s="204"/>
      <c r="I991" s="204"/>
      <c r="K991" s="139">
        <v>109.102</v>
      </c>
      <c r="N991" s="138"/>
      <c r="R991" s="140"/>
      <c r="T991" s="141"/>
      <c r="AA991" s="142"/>
      <c r="AT991" s="138" t="s">
        <v>220</v>
      </c>
      <c r="AU991" s="138" t="s">
        <v>191</v>
      </c>
      <c r="AV991" s="143" t="s">
        <v>191</v>
      </c>
      <c r="AW991" s="143" t="s">
        <v>165</v>
      </c>
      <c r="AX991" s="143" t="s">
        <v>135</v>
      </c>
      <c r="AY991" s="138" t="s">
        <v>213</v>
      </c>
    </row>
    <row r="992" spans="2:51" s="6" customFormat="1" ht="15.75" customHeight="1">
      <c r="B992" s="144"/>
      <c r="E992" s="145"/>
      <c r="F992" s="205" t="s">
        <v>222</v>
      </c>
      <c r="G992" s="206"/>
      <c r="H992" s="206"/>
      <c r="I992" s="206"/>
      <c r="K992" s="146">
        <v>109.102</v>
      </c>
      <c r="N992" s="145"/>
      <c r="R992" s="147"/>
      <c r="T992" s="148"/>
      <c r="AA992" s="149"/>
      <c r="AT992" s="145" t="s">
        <v>220</v>
      </c>
      <c r="AU992" s="145" t="s">
        <v>191</v>
      </c>
      <c r="AV992" s="150" t="s">
        <v>218</v>
      </c>
      <c r="AW992" s="150" t="s">
        <v>165</v>
      </c>
      <c r="AX992" s="150" t="s">
        <v>78</v>
      </c>
      <c r="AY992" s="145" t="s">
        <v>213</v>
      </c>
    </row>
    <row r="993" spans="2:64" s="6" customFormat="1" ht="15.75" customHeight="1">
      <c r="B993" s="22"/>
      <c r="C993" s="151" t="s">
        <v>916</v>
      </c>
      <c r="D993" s="151" t="s">
        <v>399</v>
      </c>
      <c r="E993" s="152" t="s">
        <v>917</v>
      </c>
      <c r="F993" s="214" t="s">
        <v>918</v>
      </c>
      <c r="G993" s="215"/>
      <c r="H993" s="215"/>
      <c r="I993" s="215"/>
      <c r="J993" s="153" t="s">
        <v>282</v>
      </c>
      <c r="K993" s="154">
        <v>130.922</v>
      </c>
      <c r="L993" s="216">
        <v>0</v>
      </c>
      <c r="M993" s="215"/>
      <c r="N993" s="217">
        <f>ROUND($L$993*$K$993,2)</f>
        <v>0</v>
      </c>
      <c r="O993" s="211"/>
      <c r="P993" s="211"/>
      <c r="Q993" s="211"/>
      <c r="R993" s="23"/>
      <c r="T993" s="127"/>
      <c r="U993" s="128" t="s">
        <v>102</v>
      </c>
      <c r="V993" s="129">
        <v>0</v>
      </c>
      <c r="W993" s="129">
        <f>$V$993*$K$993</f>
        <v>0</v>
      </c>
      <c r="X993" s="129">
        <v>0.00017</v>
      </c>
      <c r="Y993" s="129">
        <f>$X$993*$K$993</f>
        <v>0.02225674</v>
      </c>
      <c r="Z993" s="129">
        <v>0</v>
      </c>
      <c r="AA993" s="130">
        <f>$Z$993*$K$993</f>
        <v>0</v>
      </c>
      <c r="AR993" s="6" t="s">
        <v>368</v>
      </c>
      <c r="AT993" s="6" t="s">
        <v>399</v>
      </c>
      <c r="AU993" s="6" t="s">
        <v>191</v>
      </c>
      <c r="AY993" s="6" t="s">
        <v>213</v>
      </c>
      <c r="BE993" s="80">
        <f>IF($U$993="základní",$N$993,0)</f>
        <v>0</v>
      </c>
      <c r="BF993" s="80">
        <f>IF($U$993="snížená",$N$993,0)</f>
        <v>0</v>
      </c>
      <c r="BG993" s="80">
        <f>IF($U$993="zákl. přenesená",$N$993,0)</f>
        <v>0</v>
      </c>
      <c r="BH993" s="80">
        <f>IF($U$993="sníž. přenesená",$N$993,0)</f>
        <v>0</v>
      </c>
      <c r="BI993" s="80">
        <f>IF($U$993="nulová",$N$993,0)</f>
        <v>0</v>
      </c>
      <c r="BJ993" s="6" t="s">
        <v>191</v>
      </c>
      <c r="BK993" s="80">
        <f>ROUND($L$993*$K$993,2)</f>
        <v>0</v>
      </c>
      <c r="BL993" s="6" t="s">
        <v>294</v>
      </c>
    </row>
    <row r="994" spans="2:51" s="6" customFormat="1" ht="15.75" customHeight="1">
      <c r="B994" s="131"/>
      <c r="E994" s="132"/>
      <c r="F994" s="208" t="s">
        <v>911</v>
      </c>
      <c r="G994" s="209"/>
      <c r="H994" s="209"/>
      <c r="I994" s="209"/>
      <c r="K994" s="132"/>
      <c r="N994" s="132"/>
      <c r="R994" s="133"/>
      <c r="T994" s="134"/>
      <c r="AA994" s="135"/>
      <c r="AT994" s="132" t="s">
        <v>220</v>
      </c>
      <c r="AU994" s="132" t="s">
        <v>191</v>
      </c>
      <c r="AV994" s="136" t="s">
        <v>78</v>
      </c>
      <c r="AW994" s="136" t="s">
        <v>165</v>
      </c>
      <c r="AX994" s="136" t="s">
        <v>135</v>
      </c>
      <c r="AY994" s="132" t="s">
        <v>213</v>
      </c>
    </row>
    <row r="995" spans="2:51" s="6" customFormat="1" ht="15.75" customHeight="1">
      <c r="B995" s="137"/>
      <c r="E995" s="138"/>
      <c r="F995" s="203" t="s">
        <v>912</v>
      </c>
      <c r="G995" s="204"/>
      <c r="H995" s="204"/>
      <c r="I995" s="204"/>
      <c r="K995" s="139">
        <v>109.102</v>
      </c>
      <c r="N995" s="138"/>
      <c r="R995" s="140"/>
      <c r="T995" s="141"/>
      <c r="AA995" s="142"/>
      <c r="AT995" s="138" t="s">
        <v>220</v>
      </c>
      <c r="AU995" s="138" t="s">
        <v>191</v>
      </c>
      <c r="AV995" s="143" t="s">
        <v>191</v>
      </c>
      <c r="AW995" s="143" t="s">
        <v>165</v>
      </c>
      <c r="AX995" s="143" t="s">
        <v>135</v>
      </c>
      <c r="AY995" s="138" t="s">
        <v>213</v>
      </c>
    </row>
    <row r="996" spans="2:51" s="6" customFormat="1" ht="15.75" customHeight="1">
      <c r="B996" s="144"/>
      <c r="E996" s="145"/>
      <c r="F996" s="205" t="s">
        <v>222</v>
      </c>
      <c r="G996" s="206"/>
      <c r="H996" s="206"/>
      <c r="I996" s="206"/>
      <c r="K996" s="146">
        <v>109.102</v>
      </c>
      <c r="N996" s="145"/>
      <c r="R996" s="147"/>
      <c r="T996" s="148"/>
      <c r="AA996" s="149"/>
      <c r="AT996" s="145" t="s">
        <v>220</v>
      </c>
      <c r="AU996" s="145" t="s">
        <v>191</v>
      </c>
      <c r="AV996" s="150" t="s">
        <v>218</v>
      </c>
      <c r="AW996" s="150" t="s">
        <v>165</v>
      </c>
      <c r="AX996" s="150" t="s">
        <v>78</v>
      </c>
      <c r="AY996" s="145" t="s">
        <v>213</v>
      </c>
    </row>
    <row r="997" spans="2:64" s="6" customFormat="1" ht="27" customHeight="1">
      <c r="B997" s="22"/>
      <c r="C997" s="123" t="s">
        <v>919</v>
      </c>
      <c r="D997" s="123" t="s">
        <v>214</v>
      </c>
      <c r="E997" s="124" t="s">
        <v>920</v>
      </c>
      <c r="F997" s="210" t="s">
        <v>921</v>
      </c>
      <c r="G997" s="211"/>
      <c r="H997" s="211"/>
      <c r="I997" s="211"/>
      <c r="J997" s="125" t="s">
        <v>282</v>
      </c>
      <c r="K997" s="126">
        <v>218.204</v>
      </c>
      <c r="L997" s="212">
        <v>0</v>
      </c>
      <c r="M997" s="211"/>
      <c r="N997" s="213">
        <f>ROUND($L$997*$K$997,2)</f>
        <v>0</v>
      </c>
      <c r="O997" s="211"/>
      <c r="P997" s="211"/>
      <c r="Q997" s="211"/>
      <c r="R997" s="23"/>
      <c r="T997" s="127"/>
      <c r="U997" s="128" t="s">
        <v>102</v>
      </c>
      <c r="V997" s="129">
        <v>0.11</v>
      </c>
      <c r="W997" s="129">
        <f>$V$997*$K$997</f>
        <v>24.00244</v>
      </c>
      <c r="X997" s="129">
        <v>0</v>
      </c>
      <c r="Y997" s="129">
        <f>$X$997*$K$997</f>
        <v>0</v>
      </c>
      <c r="Z997" s="129">
        <v>0</v>
      </c>
      <c r="AA997" s="130">
        <f>$Z$997*$K$997</f>
        <v>0</v>
      </c>
      <c r="AR997" s="6" t="s">
        <v>294</v>
      </c>
      <c r="AT997" s="6" t="s">
        <v>214</v>
      </c>
      <c r="AU997" s="6" t="s">
        <v>191</v>
      </c>
      <c r="AY997" s="6" t="s">
        <v>213</v>
      </c>
      <c r="BE997" s="80">
        <f>IF($U$997="základní",$N$997,0)</f>
        <v>0</v>
      </c>
      <c r="BF997" s="80">
        <f>IF($U$997="snížená",$N$997,0)</f>
        <v>0</v>
      </c>
      <c r="BG997" s="80">
        <f>IF($U$997="zákl. přenesená",$N$997,0)</f>
        <v>0</v>
      </c>
      <c r="BH997" s="80">
        <f>IF($U$997="sníž. přenesená",$N$997,0)</f>
        <v>0</v>
      </c>
      <c r="BI997" s="80">
        <f>IF($U$997="nulová",$N$997,0)</f>
        <v>0</v>
      </c>
      <c r="BJ997" s="6" t="s">
        <v>191</v>
      </c>
      <c r="BK997" s="80">
        <f>ROUND($L$997*$K$997,2)</f>
        <v>0</v>
      </c>
      <c r="BL997" s="6" t="s">
        <v>294</v>
      </c>
    </row>
    <row r="998" spans="2:51" s="6" customFormat="1" ht="15.75" customHeight="1">
      <c r="B998" s="131"/>
      <c r="E998" s="132"/>
      <c r="F998" s="208" t="s">
        <v>911</v>
      </c>
      <c r="G998" s="209"/>
      <c r="H998" s="209"/>
      <c r="I998" s="209"/>
      <c r="K998" s="132"/>
      <c r="N998" s="132"/>
      <c r="R998" s="133"/>
      <c r="T998" s="134"/>
      <c r="AA998" s="135"/>
      <c r="AT998" s="132" t="s">
        <v>220</v>
      </c>
      <c r="AU998" s="132" t="s">
        <v>191</v>
      </c>
      <c r="AV998" s="136" t="s">
        <v>78</v>
      </c>
      <c r="AW998" s="136" t="s">
        <v>165</v>
      </c>
      <c r="AX998" s="136" t="s">
        <v>135</v>
      </c>
      <c r="AY998" s="132" t="s">
        <v>213</v>
      </c>
    </row>
    <row r="999" spans="2:51" s="6" customFormat="1" ht="15.75" customHeight="1">
      <c r="B999" s="137"/>
      <c r="E999" s="138"/>
      <c r="F999" s="203" t="s">
        <v>922</v>
      </c>
      <c r="G999" s="204"/>
      <c r="H999" s="204"/>
      <c r="I999" s="204"/>
      <c r="K999" s="139">
        <v>218.204</v>
      </c>
      <c r="N999" s="138"/>
      <c r="R999" s="140"/>
      <c r="T999" s="141"/>
      <c r="AA999" s="142"/>
      <c r="AT999" s="138" t="s">
        <v>220</v>
      </c>
      <c r="AU999" s="138" t="s">
        <v>191</v>
      </c>
      <c r="AV999" s="143" t="s">
        <v>191</v>
      </c>
      <c r="AW999" s="143" t="s">
        <v>165</v>
      </c>
      <c r="AX999" s="143" t="s">
        <v>135</v>
      </c>
      <c r="AY999" s="138" t="s">
        <v>213</v>
      </c>
    </row>
    <row r="1000" spans="2:51" s="6" customFormat="1" ht="15.75" customHeight="1">
      <c r="B1000" s="144"/>
      <c r="E1000" s="145"/>
      <c r="F1000" s="205" t="s">
        <v>222</v>
      </c>
      <c r="G1000" s="206"/>
      <c r="H1000" s="206"/>
      <c r="I1000" s="206"/>
      <c r="K1000" s="146">
        <v>218.204</v>
      </c>
      <c r="N1000" s="145"/>
      <c r="R1000" s="147"/>
      <c r="T1000" s="148"/>
      <c r="AA1000" s="149"/>
      <c r="AT1000" s="145" t="s">
        <v>220</v>
      </c>
      <c r="AU1000" s="145" t="s">
        <v>191</v>
      </c>
      <c r="AV1000" s="150" t="s">
        <v>218</v>
      </c>
      <c r="AW1000" s="150" t="s">
        <v>165</v>
      </c>
      <c r="AX1000" s="150" t="s">
        <v>78</v>
      </c>
      <c r="AY1000" s="145" t="s">
        <v>213</v>
      </c>
    </row>
    <row r="1001" spans="2:64" s="6" customFormat="1" ht="27" customHeight="1">
      <c r="B1001" s="22"/>
      <c r="C1001" s="151" t="s">
        <v>923</v>
      </c>
      <c r="D1001" s="151" t="s">
        <v>399</v>
      </c>
      <c r="E1001" s="152" t="s">
        <v>924</v>
      </c>
      <c r="F1001" s="214" t="s">
        <v>925</v>
      </c>
      <c r="G1001" s="215"/>
      <c r="H1001" s="215"/>
      <c r="I1001" s="215"/>
      <c r="J1001" s="153" t="s">
        <v>282</v>
      </c>
      <c r="K1001" s="154">
        <v>114.557</v>
      </c>
      <c r="L1001" s="216">
        <v>0</v>
      </c>
      <c r="M1001" s="215"/>
      <c r="N1001" s="217">
        <f>ROUND($L$1001*$K$1001,2)</f>
        <v>0</v>
      </c>
      <c r="O1001" s="211"/>
      <c r="P1001" s="211"/>
      <c r="Q1001" s="211"/>
      <c r="R1001" s="23"/>
      <c r="T1001" s="127"/>
      <c r="U1001" s="128" t="s">
        <v>102</v>
      </c>
      <c r="V1001" s="129">
        <v>0</v>
      </c>
      <c r="W1001" s="129">
        <f>$V$1001*$K$1001</f>
        <v>0</v>
      </c>
      <c r="X1001" s="129">
        <v>0.0028</v>
      </c>
      <c r="Y1001" s="129">
        <f>$X$1001*$K$1001</f>
        <v>0.3207596</v>
      </c>
      <c r="Z1001" s="129">
        <v>0</v>
      </c>
      <c r="AA1001" s="130">
        <f>$Z$1001*$K$1001</f>
        <v>0</v>
      </c>
      <c r="AR1001" s="6" t="s">
        <v>368</v>
      </c>
      <c r="AT1001" s="6" t="s">
        <v>399</v>
      </c>
      <c r="AU1001" s="6" t="s">
        <v>191</v>
      </c>
      <c r="AY1001" s="6" t="s">
        <v>213</v>
      </c>
      <c r="BE1001" s="80">
        <f>IF($U$1001="základní",$N$1001,0)</f>
        <v>0</v>
      </c>
      <c r="BF1001" s="80">
        <f>IF($U$1001="snížená",$N$1001,0)</f>
        <v>0</v>
      </c>
      <c r="BG1001" s="80">
        <f>IF($U$1001="zákl. přenesená",$N$1001,0)</f>
        <v>0</v>
      </c>
      <c r="BH1001" s="80">
        <f>IF($U$1001="sníž. přenesená",$N$1001,0)</f>
        <v>0</v>
      </c>
      <c r="BI1001" s="80">
        <f>IF($U$1001="nulová",$N$1001,0)</f>
        <v>0</v>
      </c>
      <c r="BJ1001" s="6" t="s">
        <v>191</v>
      </c>
      <c r="BK1001" s="80">
        <f>ROUND($L$1001*$K$1001,2)</f>
        <v>0</v>
      </c>
      <c r="BL1001" s="6" t="s">
        <v>294</v>
      </c>
    </row>
    <row r="1002" spans="2:51" s="6" customFormat="1" ht="15.75" customHeight="1">
      <c r="B1002" s="131"/>
      <c r="E1002" s="132"/>
      <c r="F1002" s="208" t="s">
        <v>911</v>
      </c>
      <c r="G1002" s="209"/>
      <c r="H1002" s="209"/>
      <c r="I1002" s="209"/>
      <c r="K1002" s="132"/>
      <c r="N1002" s="132"/>
      <c r="R1002" s="133"/>
      <c r="T1002" s="134"/>
      <c r="AA1002" s="135"/>
      <c r="AT1002" s="132" t="s">
        <v>220</v>
      </c>
      <c r="AU1002" s="132" t="s">
        <v>191</v>
      </c>
      <c r="AV1002" s="136" t="s">
        <v>78</v>
      </c>
      <c r="AW1002" s="136" t="s">
        <v>165</v>
      </c>
      <c r="AX1002" s="136" t="s">
        <v>135</v>
      </c>
      <c r="AY1002" s="132" t="s">
        <v>213</v>
      </c>
    </row>
    <row r="1003" spans="2:51" s="6" customFormat="1" ht="15.75" customHeight="1">
      <c r="B1003" s="137"/>
      <c r="E1003" s="138"/>
      <c r="F1003" s="203" t="s">
        <v>912</v>
      </c>
      <c r="G1003" s="204"/>
      <c r="H1003" s="204"/>
      <c r="I1003" s="204"/>
      <c r="K1003" s="139">
        <v>109.102</v>
      </c>
      <c r="N1003" s="138"/>
      <c r="R1003" s="140"/>
      <c r="T1003" s="141"/>
      <c r="AA1003" s="142"/>
      <c r="AT1003" s="138" t="s">
        <v>220</v>
      </c>
      <c r="AU1003" s="138" t="s">
        <v>191</v>
      </c>
      <c r="AV1003" s="143" t="s">
        <v>191</v>
      </c>
      <c r="AW1003" s="143" t="s">
        <v>165</v>
      </c>
      <c r="AX1003" s="143" t="s">
        <v>135</v>
      </c>
      <c r="AY1003" s="138" t="s">
        <v>213</v>
      </c>
    </row>
    <row r="1004" spans="2:51" s="6" customFormat="1" ht="15.75" customHeight="1">
      <c r="B1004" s="144"/>
      <c r="E1004" s="145"/>
      <c r="F1004" s="205" t="s">
        <v>222</v>
      </c>
      <c r="G1004" s="206"/>
      <c r="H1004" s="206"/>
      <c r="I1004" s="206"/>
      <c r="K1004" s="146">
        <v>109.102</v>
      </c>
      <c r="N1004" s="145"/>
      <c r="R1004" s="147"/>
      <c r="T1004" s="148"/>
      <c r="AA1004" s="149"/>
      <c r="AT1004" s="145" t="s">
        <v>220</v>
      </c>
      <c r="AU1004" s="145" t="s">
        <v>191</v>
      </c>
      <c r="AV1004" s="150" t="s">
        <v>218</v>
      </c>
      <c r="AW1004" s="150" t="s">
        <v>165</v>
      </c>
      <c r="AX1004" s="150" t="s">
        <v>78</v>
      </c>
      <c r="AY1004" s="145" t="s">
        <v>213</v>
      </c>
    </row>
    <row r="1005" spans="2:64" s="6" customFormat="1" ht="27" customHeight="1">
      <c r="B1005" s="22"/>
      <c r="C1005" s="151" t="s">
        <v>926</v>
      </c>
      <c r="D1005" s="151" t="s">
        <v>399</v>
      </c>
      <c r="E1005" s="152" t="s">
        <v>927</v>
      </c>
      <c r="F1005" s="214" t="s">
        <v>928</v>
      </c>
      <c r="G1005" s="215"/>
      <c r="H1005" s="215"/>
      <c r="I1005" s="215"/>
      <c r="J1005" s="153" t="s">
        <v>282</v>
      </c>
      <c r="K1005" s="154">
        <v>114.557</v>
      </c>
      <c r="L1005" s="216">
        <v>0</v>
      </c>
      <c r="M1005" s="215"/>
      <c r="N1005" s="217">
        <f>ROUND($L$1005*$K$1005,2)</f>
        <v>0</v>
      </c>
      <c r="O1005" s="211"/>
      <c r="P1005" s="211"/>
      <c r="Q1005" s="211"/>
      <c r="R1005" s="23"/>
      <c r="T1005" s="127"/>
      <c r="U1005" s="128" t="s">
        <v>102</v>
      </c>
      <c r="V1005" s="129">
        <v>0</v>
      </c>
      <c r="W1005" s="129">
        <f>$V$1005*$K$1005</f>
        <v>0</v>
      </c>
      <c r="X1005" s="129">
        <v>0.00336</v>
      </c>
      <c r="Y1005" s="129">
        <f>$X$1005*$K$1005</f>
        <v>0.38491152</v>
      </c>
      <c r="Z1005" s="129">
        <v>0</v>
      </c>
      <c r="AA1005" s="130">
        <f>$Z$1005*$K$1005</f>
        <v>0</v>
      </c>
      <c r="AR1005" s="6" t="s">
        <v>368</v>
      </c>
      <c r="AT1005" s="6" t="s">
        <v>399</v>
      </c>
      <c r="AU1005" s="6" t="s">
        <v>191</v>
      </c>
      <c r="AY1005" s="6" t="s">
        <v>213</v>
      </c>
      <c r="BE1005" s="80">
        <f>IF($U$1005="základní",$N$1005,0)</f>
        <v>0</v>
      </c>
      <c r="BF1005" s="80">
        <f>IF($U$1005="snížená",$N$1005,0)</f>
        <v>0</v>
      </c>
      <c r="BG1005" s="80">
        <f>IF($U$1005="zákl. přenesená",$N$1005,0)</f>
        <v>0</v>
      </c>
      <c r="BH1005" s="80">
        <f>IF($U$1005="sníž. přenesená",$N$1005,0)</f>
        <v>0</v>
      </c>
      <c r="BI1005" s="80">
        <f>IF($U$1005="nulová",$N$1005,0)</f>
        <v>0</v>
      </c>
      <c r="BJ1005" s="6" t="s">
        <v>191</v>
      </c>
      <c r="BK1005" s="80">
        <f>ROUND($L$1005*$K$1005,2)</f>
        <v>0</v>
      </c>
      <c r="BL1005" s="6" t="s">
        <v>294</v>
      </c>
    </row>
    <row r="1006" spans="2:51" s="6" customFormat="1" ht="15.75" customHeight="1">
      <c r="B1006" s="131"/>
      <c r="E1006" s="132"/>
      <c r="F1006" s="208" t="s">
        <v>911</v>
      </c>
      <c r="G1006" s="209"/>
      <c r="H1006" s="209"/>
      <c r="I1006" s="209"/>
      <c r="K1006" s="132"/>
      <c r="N1006" s="132"/>
      <c r="R1006" s="133"/>
      <c r="T1006" s="134"/>
      <c r="AA1006" s="135"/>
      <c r="AT1006" s="132" t="s">
        <v>220</v>
      </c>
      <c r="AU1006" s="132" t="s">
        <v>191</v>
      </c>
      <c r="AV1006" s="136" t="s">
        <v>78</v>
      </c>
      <c r="AW1006" s="136" t="s">
        <v>165</v>
      </c>
      <c r="AX1006" s="136" t="s">
        <v>135</v>
      </c>
      <c r="AY1006" s="132" t="s">
        <v>213</v>
      </c>
    </row>
    <row r="1007" spans="2:51" s="6" customFormat="1" ht="15.75" customHeight="1">
      <c r="B1007" s="137"/>
      <c r="E1007" s="138"/>
      <c r="F1007" s="203" t="s">
        <v>912</v>
      </c>
      <c r="G1007" s="204"/>
      <c r="H1007" s="204"/>
      <c r="I1007" s="204"/>
      <c r="K1007" s="139">
        <v>109.102</v>
      </c>
      <c r="N1007" s="138"/>
      <c r="R1007" s="140"/>
      <c r="T1007" s="141"/>
      <c r="AA1007" s="142"/>
      <c r="AT1007" s="138" t="s">
        <v>220</v>
      </c>
      <c r="AU1007" s="138" t="s">
        <v>191</v>
      </c>
      <c r="AV1007" s="143" t="s">
        <v>191</v>
      </c>
      <c r="AW1007" s="143" t="s">
        <v>165</v>
      </c>
      <c r="AX1007" s="143" t="s">
        <v>135</v>
      </c>
      <c r="AY1007" s="138" t="s">
        <v>213</v>
      </c>
    </row>
    <row r="1008" spans="2:51" s="6" customFormat="1" ht="15.75" customHeight="1">
      <c r="B1008" s="144"/>
      <c r="E1008" s="145"/>
      <c r="F1008" s="205" t="s">
        <v>222</v>
      </c>
      <c r="G1008" s="206"/>
      <c r="H1008" s="206"/>
      <c r="I1008" s="206"/>
      <c r="K1008" s="146">
        <v>109.102</v>
      </c>
      <c r="N1008" s="145"/>
      <c r="R1008" s="147"/>
      <c r="T1008" s="148"/>
      <c r="AA1008" s="149"/>
      <c r="AT1008" s="145" t="s">
        <v>220</v>
      </c>
      <c r="AU1008" s="145" t="s">
        <v>191</v>
      </c>
      <c r="AV1008" s="150" t="s">
        <v>218</v>
      </c>
      <c r="AW1008" s="150" t="s">
        <v>165</v>
      </c>
      <c r="AX1008" s="150" t="s">
        <v>78</v>
      </c>
      <c r="AY1008" s="145" t="s">
        <v>213</v>
      </c>
    </row>
    <row r="1009" spans="2:64" s="6" customFormat="1" ht="27" customHeight="1">
      <c r="B1009" s="22"/>
      <c r="C1009" s="123" t="s">
        <v>929</v>
      </c>
      <c r="D1009" s="123" t="s">
        <v>214</v>
      </c>
      <c r="E1009" s="124" t="s">
        <v>930</v>
      </c>
      <c r="F1009" s="210" t="s">
        <v>931</v>
      </c>
      <c r="G1009" s="211"/>
      <c r="H1009" s="211"/>
      <c r="I1009" s="211"/>
      <c r="J1009" s="125" t="s">
        <v>282</v>
      </c>
      <c r="K1009" s="126">
        <v>109.102</v>
      </c>
      <c r="L1009" s="212">
        <v>0</v>
      </c>
      <c r="M1009" s="211"/>
      <c r="N1009" s="213">
        <f>ROUND($L$1009*$K$1009,2)</f>
        <v>0</v>
      </c>
      <c r="O1009" s="211"/>
      <c r="P1009" s="211"/>
      <c r="Q1009" s="211"/>
      <c r="R1009" s="23"/>
      <c r="T1009" s="127"/>
      <c r="U1009" s="128" t="s">
        <v>102</v>
      </c>
      <c r="V1009" s="129">
        <v>1.345</v>
      </c>
      <c r="W1009" s="129">
        <f>$V$1009*$K$1009</f>
        <v>146.74219</v>
      </c>
      <c r="X1009" s="129">
        <v>0.0138778</v>
      </c>
      <c r="Y1009" s="129">
        <f>$X$1009*$K$1009</f>
        <v>1.5140957356</v>
      </c>
      <c r="Z1009" s="129">
        <v>0</v>
      </c>
      <c r="AA1009" s="130">
        <f>$Z$1009*$K$1009</f>
        <v>0</v>
      </c>
      <c r="AR1009" s="6" t="s">
        <v>294</v>
      </c>
      <c r="AT1009" s="6" t="s">
        <v>214</v>
      </c>
      <c r="AU1009" s="6" t="s">
        <v>191</v>
      </c>
      <c r="AY1009" s="6" t="s">
        <v>213</v>
      </c>
      <c r="BE1009" s="80">
        <f>IF($U$1009="základní",$N$1009,0)</f>
        <v>0</v>
      </c>
      <c r="BF1009" s="80">
        <f>IF($U$1009="snížená",$N$1009,0)</f>
        <v>0</v>
      </c>
      <c r="BG1009" s="80">
        <f>IF($U$1009="zákl. přenesená",$N$1009,0)</f>
        <v>0</v>
      </c>
      <c r="BH1009" s="80">
        <f>IF($U$1009="sníž. přenesená",$N$1009,0)</f>
        <v>0</v>
      </c>
      <c r="BI1009" s="80">
        <f>IF($U$1009="nulová",$N$1009,0)</f>
        <v>0</v>
      </c>
      <c r="BJ1009" s="6" t="s">
        <v>191</v>
      </c>
      <c r="BK1009" s="80">
        <f>ROUND($L$1009*$K$1009,2)</f>
        <v>0</v>
      </c>
      <c r="BL1009" s="6" t="s">
        <v>294</v>
      </c>
    </row>
    <row r="1010" spans="2:51" s="6" customFormat="1" ht="15.75" customHeight="1">
      <c r="B1010" s="131"/>
      <c r="E1010" s="132"/>
      <c r="F1010" s="208" t="s">
        <v>911</v>
      </c>
      <c r="G1010" s="209"/>
      <c r="H1010" s="209"/>
      <c r="I1010" s="209"/>
      <c r="K1010" s="132"/>
      <c r="N1010" s="132"/>
      <c r="R1010" s="133"/>
      <c r="T1010" s="134"/>
      <c r="AA1010" s="135"/>
      <c r="AT1010" s="132" t="s">
        <v>220</v>
      </c>
      <c r="AU1010" s="132" t="s">
        <v>191</v>
      </c>
      <c r="AV1010" s="136" t="s">
        <v>78</v>
      </c>
      <c r="AW1010" s="136" t="s">
        <v>165</v>
      </c>
      <c r="AX1010" s="136" t="s">
        <v>135</v>
      </c>
      <c r="AY1010" s="132" t="s">
        <v>213</v>
      </c>
    </row>
    <row r="1011" spans="2:51" s="6" customFormat="1" ht="15.75" customHeight="1">
      <c r="B1011" s="137"/>
      <c r="E1011" s="138"/>
      <c r="F1011" s="203" t="s">
        <v>912</v>
      </c>
      <c r="G1011" s="204"/>
      <c r="H1011" s="204"/>
      <c r="I1011" s="204"/>
      <c r="K1011" s="139">
        <v>109.102</v>
      </c>
      <c r="N1011" s="138"/>
      <c r="R1011" s="140"/>
      <c r="T1011" s="141"/>
      <c r="AA1011" s="142"/>
      <c r="AT1011" s="138" t="s">
        <v>220</v>
      </c>
      <c r="AU1011" s="138" t="s">
        <v>191</v>
      </c>
      <c r="AV1011" s="143" t="s">
        <v>191</v>
      </c>
      <c r="AW1011" s="143" t="s">
        <v>165</v>
      </c>
      <c r="AX1011" s="143" t="s">
        <v>135</v>
      </c>
      <c r="AY1011" s="138" t="s">
        <v>213</v>
      </c>
    </row>
    <row r="1012" spans="2:51" s="6" customFormat="1" ht="15.75" customHeight="1">
      <c r="B1012" s="144"/>
      <c r="E1012" s="145"/>
      <c r="F1012" s="205" t="s">
        <v>222</v>
      </c>
      <c r="G1012" s="206"/>
      <c r="H1012" s="206"/>
      <c r="I1012" s="206"/>
      <c r="K1012" s="146">
        <v>109.102</v>
      </c>
      <c r="N1012" s="145"/>
      <c r="R1012" s="147"/>
      <c r="T1012" s="148"/>
      <c r="AA1012" s="149"/>
      <c r="AT1012" s="145" t="s">
        <v>220</v>
      </c>
      <c r="AU1012" s="145" t="s">
        <v>191</v>
      </c>
      <c r="AV1012" s="150" t="s">
        <v>218</v>
      </c>
      <c r="AW1012" s="150" t="s">
        <v>165</v>
      </c>
      <c r="AX1012" s="150" t="s">
        <v>78</v>
      </c>
      <c r="AY1012" s="145" t="s">
        <v>213</v>
      </c>
    </row>
    <row r="1013" spans="2:64" s="6" customFormat="1" ht="27" customHeight="1">
      <c r="B1013" s="22"/>
      <c r="C1013" s="123" t="s">
        <v>932</v>
      </c>
      <c r="D1013" s="123" t="s">
        <v>214</v>
      </c>
      <c r="E1013" s="124" t="s">
        <v>933</v>
      </c>
      <c r="F1013" s="210" t="s">
        <v>934</v>
      </c>
      <c r="G1013" s="211"/>
      <c r="H1013" s="211"/>
      <c r="I1013" s="211"/>
      <c r="J1013" s="125" t="s">
        <v>276</v>
      </c>
      <c r="K1013" s="126">
        <v>14.8</v>
      </c>
      <c r="L1013" s="212">
        <v>0</v>
      </c>
      <c r="M1013" s="211"/>
      <c r="N1013" s="213">
        <f>ROUND($L$1013*$K$1013,2)</f>
        <v>0</v>
      </c>
      <c r="O1013" s="211"/>
      <c r="P1013" s="211"/>
      <c r="Q1013" s="211"/>
      <c r="R1013" s="23"/>
      <c r="T1013" s="127"/>
      <c r="U1013" s="128" t="s">
        <v>102</v>
      </c>
      <c r="V1013" s="129">
        <v>0.8</v>
      </c>
      <c r="W1013" s="129">
        <f>$V$1013*$K$1013</f>
        <v>11.840000000000002</v>
      </c>
      <c r="X1013" s="129">
        <v>0.0049371</v>
      </c>
      <c r="Y1013" s="129">
        <f>$X$1013*$K$1013</f>
        <v>0.07306908</v>
      </c>
      <c r="Z1013" s="129">
        <v>0</v>
      </c>
      <c r="AA1013" s="130">
        <f>$Z$1013*$K$1013</f>
        <v>0</v>
      </c>
      <c r="AR1013" s="6" t="s">
        <v>294</v>
      </c>
      <c r="AT1013" s="6" t="s">
        <v>214</v>
      </c>
      <c r="AU1013" s="6" t="s">
        <v>191</v>
      </c>
      <c r="AY1013" s="6" t="s">
        <v>213</v>
      </c>
      <c r="BE1013" s="80">
        <f>IF($U$1013="základní",$N$1013,0)</f>
        <v>0</v>
      </c>
      <c r="BF1013" s="80">
        <f>IF($U$1013="snížená",$N$1013,0)</f>
        <v>0</v>
      </c>
      <c r="BG1013" s="80">
        <f>IF($U$1013="zákl. přenesená",$N$1013,0)</f>
        <v>0</v>
      </c>
      <c r="BH1013" s="80">
        <f>IF($U$1013="sníž. přenesená",$N$1013,0)</f>
        <v>0</v>
      </c>
      <c r="BI1013" s="80">
        <f>IF($U$1013="nulová",$N$1013,0)</f>
        <v>0</v>
      </c>
      <c r="BJ1013" s="6" t="s">
        <v>191</v>
      </c>
      <c r="BK1013" s="80">
        <f>ROUND($L$1013*$K$1013,2)</f>
        <v>0</v>
      </c>
      <c r="BL1013" s="6" t="s">
        <v>294</v>
      </c>
    </row>
    <row r="1014" spans="2:51" s="6" customFormat="1" ht="15.75" customHeight="1">
      <c r="B1014" s="131"/>
      <c r="E1014" s="132"/>
      <c r="F1014" s="208" t="s">
        <v>911</v>
      </c>
      <c r="G1014" s="209"/>
      <c r="H1014" s="209"/>
      <c r="I1014" s="209"/>
      <c r="K1014" s="132"/>
      <c r="N1014" s="132"/>
      <c r="R1014" s="133"/>
      <c r="T1014" s="134"/>
      <c r="AA1014" s="135"/>
      <c r="AT1014" s="132" t="s">
        <v>220</v>
      </c>
      <c r="AU1014" s="132" t="s">
        <v>191</v>
      </c>
      <c r="AV1014" s="136" t="s">
        <v>78</v>
      </c>
      <c r="AW1014" s="136" t="s">
        <v>165</v>
      </c>
      <c r="AX1014" s="136" t="s">
        <v>135</v>
      </c>
      <c r="AY1014" s="132" t="s">
        <v>213</v>
      </c>
    </row>
    <row r="1015" spans="2:51" s="6" customFormat="1" ht="15.75" customHeight="1">
      <c r="B1015" s="137"/>
      <c r="E1015" s="138"/>
      <c r="F1015" s="203" t="s">
        <v>935</v>
      </c>
      <c r="G1015" s="204"/>
      <c r="H1015" s="204"/>
      <c r="I1015" s="204"/>
      <c r="K1015" s="139">
        <v>12</v>
      </c>
      <c r="N1015" s="138"/>
      <c r="R1015" s="140"/>
      <c r="T1015" s="141"/>
      <c r="AA1015" s="142"/>
      <c r="AT1015" s="138" t="s">
        <v>220</v>
      </c>
      <c r="AU1015" s="138" t="s">
        <v>191</v>
      </c>
      <c r="AV1015" s="143" t="s">
        <v>191</v>
      </c>
      <c r="AW1015" s="143" t="s">
        <v>165</v>
      </c>
      <c r="AX1015" s="143" t="s">
        <v>135</v>
      </c>
      <c r="AY1015" s="138" t="s">
        <v>213</v>
      </c>
    </row>
    <row r="1016" spans="2:51" s="6" customFormat="1" ht="15.75" customHeight="1">
      <c r="B1016" s="137"/>
      <c r="E1016" s="138"/>
      <c r="F1016" s="203" t="s">
        <v>936</v>
      </c>
      <c r="G1016" s="204"/>
      <c r="H1016" s="204"/>
      <c r="I1016" s="204"/>
      <c r="K1016" s="139">
        <v>2.8</v>
      </c>
      <c r="N1016" s="138"/>
      <c r="R1016" s="140"/>
      <c r="T1016" s="141"/>
      <c r="AA1016" s="142"/>
      <c r="AT1016" s="138" t="s">
        <v>220</v>
      </c>
      <c r="AU1016" s="138" t="s">
        <v>191</v>
      </c>
      <c r="AV1016" s="143" t="s">
        <v>191</v>
      </c>
      <c r="AW1016" s="143" t="s">
        <v>165</v>
      </c>
      <c r="AX1016" s="143" t="s">
        <v>135</v>
      </c>
      <c r="AY1016" s="138" t="s">
        <v>213</v>
      </c>
    </row>
    <row r="1017" spans="2:51" s="6" customFormat="1" ht="15.75" customHeight="1">
      <c r="B1017" s="144"/>
      <c r="E1017" s="145"/>
      <c r="F1017" s="205" t="s">
        <v>222</v>
      </c>
      <c r="G1017" s="206"/>
      <c r="H1017" s="206"/>
      <c r="I1017" s="206"/>
      <c r="K1017" s="146">
        <v>14.8</v>
      </c>
      <c r="N1017" s="145"/>
      <c r="R1017" s="147"/>
      <c r="T1017" s="148"/>
      <c r="AA1017" s="149"/>
      <c r="AT1017" s="145" t="s">
        <v>220</v>
      </c>
      <c r="AU1017" s="145" t="s">
        <v>191</v>
      </c>
      <c r="AV1017" s="150" t="s">
        <v>218</v>
      </c>
      <c r="AW1017" s="150" t="s">
        <v>165</v>
      </c>
      <c r="AX1017" s="150" t="s">
        <v>78</v>
      </c>
      <c r="AY1017" s="145" t="s">
        <v>213</v>
      </c>
    </row>
    <row r="1018" spans="2:64" s="6" customFormat="1" ht="27" customHeight="1">
      <c r="B1018" s="22"/>
      <c r="C1018" s="123" t="s">
        <v>937</v>
      </c>
      <c r="D1018" s="123" t="s">
        <v>214</v>
      </c>
      <c r="E1018" s="124" t="s">
        <v>938</v>
      </c>
      <c r="F1018" s="210" t="s">
        <v>939</v>
      </c>
      <c r="G1018" s="211"/>
      <c r="H1018" s="211"/>
      <c r="I1018" s="211"/>
      <c r="J1018" s="125" t="s">
        <v>239</v>
      </c>
      <c r="K1018" s="126">
        <v>2.326</v>
      </c>
      <c r="L1018" s="212">
        <v>0</v>
      </c>
      <c r="M1018" s="211"/>
      <c r="N1018" s="213">
        <f>ROUND($L$1018*$K$1018,2)</f>
        <v>0</v>
      </c>
      <c r="O1018" s="211"/>
      <c r="P1018" s="211"/>
      <c r="Q1018" s="211"/>
      <c r="R1018" s="23"/>
      <c r="T1018" s="127"/>
      <c r="U1018" s="128" t="s">
        <v>102</v>
      </c>
      <c r="V1018" s="129">
        <v>2.39</v>
      </c>
      <c r="W1018" s="129">
        <f>$V$1018*$K$1018</f>
        <v>5.55914</v>
      </c>
      <c r="X1018" s="129">
        <v>0</v>
      </c>
      <c r="Y1018" s="129">
        <f>$X$1018*$K$1018</f>
        <v>0</v>
      </c>
      <c r="Z1018" s="129">
        <v>0</v>
      </c>
      <c r="AA1018" s="130">
        <f>$Z$1018*$K$1018</f>
        <v>0</v>
      </c>
      <c r="AR1018" s="6" t="s">
        <v>294</v>
      </c>
      <c r="AT1018" s="6" t="s">
        <v>214</v>
      </c>
      <c r="AU1018" s="6" t="s">
        <v>191</v>
      </c>
      <c r="AY1018" s="6" t="s">
        <v>213</v>
      </c>
      <c r="BE1018" s="80">
        <f>IF($U$1018="základní",$N$1018,0)</f>
        <v>0</v>
      </c>
      <c r="BF1018" s="80">
        <f>IF($U$1018="snížená",$N$1018,0)</f>
        <v>0</v>
      </c>
      <c r="BG1018" s="80">
        <f>IF($U$1018="zákl. přenesená",$N$1018,0)</f>
        <v>0</v>
      </c>
      <c r="BH1018" s="80">
        <f>IF($U$1018="sníž. přenesená",$N$1018,0)</f>
        <v>0</v>
      </c>
      <c r="BI1018" s="80">
        <f>IF($U$1018="nulová",$N$1018,0)</f>
        <v>0</v>
      </c>
      <c r="BJ1018" s="6" t="s">
        <v>191</v>
      </c>
      <c r="BK1018" s="80">
        <f>ROUND($L$1018*$K$1018,2)</f>
        <v>0</v>
      </c>
      <c r="BL1018" s="6" t="s">
        <v>294</v>
      </c>
    </row>
    <row r="1019" spans="2:64" s="6" customFormat="1" ht="27" customHeight="1">
      <c r="B1019" s="22"/>
      <c r="C1019" s="123" t="s">
        <v>940</v>
      </c>
      <c r="D1019" s="123" t="s">
        <v>214</v>
      </c>
      <c r="E1019" s="124" t="s">
        <v>941</v>
      </c>
      <c r="F1019" s="210" t="s">
        <v>942</v>
      </c>
      <c r="G1019" s="211"/>
      <c r="H1019" s="211"/>
      <c r="I1019" s="211"/>
      <c r="J1019" s="125" t="s">
        <v>239</v>
      </c>
      <c r="K1019" s="126">
        <v>2.326</v>
      </c>
      <c r="L1019" s="212">
        <v>0</v>
      </c>
      <c r="M1019" s="211"/>
      <c r="N1019" s="213">
        <f>ROUND($L$1019*$K$1019,2)</f>
        <v>0</v>
      </c>
      <c r="O1019" s="211"/>
      <c r="P1019" s="211"/>
      <c r="Q1019" s="211"/>
      <c r="R1019" s="23"/>
      <c r="T1019" s="127"/>
      <c r="U1019" s="128" t="s">
        <v>102</v>
      </c>
      <c r="V1019" s="129">
        <v>1.32</v>
      </c>
      <c r="W1019" s="129">
        <f>$V$1019*$K$1019</f>
        <v>3.07032</v>
      </c>
      <c r="X1019" s="129">
        <v>0</v>
      </c>
      <c r="Y1019" s="129">
        <f>$X$1019*$K$1019</f>
        <v>0</v>
      </c>
      <c r="Z1019" s="129">
        <v>0</v>
      </c>
      <c r="AA1019" s="130">
        <f>$Z$1019*$K$1019</f>
        <v>0</v>
      </c>
      <c r="AR1019" s="6" t="s">
        <v>294</v>
      </c>
      <c r="AT1019" s="6" t="s">
        <v>214</v>
      </c>
      <c r="AU1019" s="6" t="s">
        <v>191</v>
      </c>
      <c r="AY1019" s="6" t="s">
        <v>213</v>
      </c>
      <c r="BE1019" s="80">
        <f>IF($U$1019="základní",$N$1019,0)</f>
        <v>0</v>
      </c>
      <c r="BF1019" s="80">
        <f>IF($U$1019="snížená",$N$1019,0)</f>
        <v>0</v>
      </c>
      <c r="BG1019" s="80">
        <f>IF($U$1019="zákl. přenesená",$N$1019,0)</f>
        <v>0</v>
      </c>
      <c r="BH1019" s="80">
        <f>IF($U$1019="sníž. přenesená",$N$1019,0)</f>
        <v>0</v>
      </c>
      <c r="BI1019" s="80">
        <f>IF($U$1019="nulová",$N$1019,0)</f>
        <v>0</v>
      </c>
      <c r="BJ1019" s="6" t="s">
        <v>191</v>
      </c>
      <c r="BK1019" s="80">
        <f>ROUND($L$1019*$K$1019,2)</f>
        <v>0</v>
      </c>
      <c r="BL1019" s="6" t="s">
        <v>294</v>
      </c>
    </row>
    <row r="1020" spans="2:63" s="113" customFormat="1" ht="30.75" customHeight="1">
      <c r="B1020" s="114"/>
      <c r="D1020" s="122" t="s">
        <v>179</v>
      </c>
      <c r="N1020" s="201">
        <f>$BK$1020</f>
        <v>0</v>
      </c>
      <c r="O1020" s="202"/>
      <c r="P1020" s="202"/>
      <c r="Q1020" s="202"/>
      <c r="R1020" s="117"/>
      <c r="T1020" s="118"/>
      <c r="W1020" s="119">
        <f>SUM($W$1021:$W$1087)</f>
        <v>87.6896</v>
      </c>
      <c r="Y1020" s="119">
        <f>SUM($Y$1021:$Y$1087)</f>
        <v>1.12206019316</v>
      </c>
      <c r="AA1020" s="120">
        <f>SUM($AA$1021:$AA$1087)</f>
        <v>0.20196375000000003</v>
      </c>
      <c r="AR1020" s="116" t="s">
        <v>191</v>
      </c>
      <c r="AT1020" s="116" t="s">
        <v>134</v>
      </c>
      <c r="AU1020" s="116" t="s">
        <v>78</v>
      </c>
      <c r="AY1020" s="116" t="s">
        <v>213</v>
      </c>
      <c r="BK1020" s="121">
        <f>SUM($BK$1021:$BK$1087)</f>
        <v>0</v>
      </c>
    </row>
    <row r="1021" spans="2:64" s="6" customFormat="1" ht="27" customHeight="1">
      <c r="B1021" s="22"/>
      <c r="C1021" s="123" t="s">
        <v>943</v>
      </c>
      <c r="D1021" s="123" t="s">
        <v>214</v>
      </c>
      <c r="E1021" s="124" t="s">
        <v>944</v>
      </c>
      <c r="F1021" s="210" t="s">
        <v>945</v>
      </c>
      <c r="G1021" s="211"/>
      <c r="H1021" s="211"/>
      <c r="I1021" s="211"/>
      <c r="J1021" s="125" t="s">
        <v>282</v>
      </c>
      <c r="K1021" s="126">
        <v>140</v>
      </c>
      <c r="L1021" s="212">
        <v>0</v>
      </c>
      <c r="M1021" s="211"/>
      <c r="N1021" s="213">
        <f>ROUND($L$1021*$K$1021,2)</f>
        <v>0</v>
      </c>
      <c r="O1021" s="211"/>
      <c r="P1021" s="211"/>
      <c r="Q1021" s="211"/>
      <c r="R1021" s="23"/>
      <c r="T1021" s="127"/>
      <c r="U1021" s="128" t="s">
        <v>102</v>
      </c>
      <c r="V1021" s="129">
        <v>0.16</v>
      </c>
      <c r="W1021" s="129">
        <f>$V$1021*$K$1021</f>
        <v>22.400000000000002</v>
      </c>
      <c r="X1021" s="129">
        <v>0.0055047</v>
      </c>
      <c r="Y1021" s="129">
        <f>$X$1021*$K$1021</f>
        <v>0.7706580000000001</v>
      </c>
      <c r="Z1021" s="129">
        <v>0</v>
      </c>
      <c r="AA1021" s="130">
        <f>$Z$1021*$K$1021</f>
        <v>0</v>
      </c>
      <c r="AR1021" s="6" t="s">
        <v>294</v>
      </c>
      <c r="AT1021" s="6" t="s">
        <v>214</v>
      </c>
      <c r="AU1021" s="6" t="s">
        <v>191</v>
      </c>
      <c r="AY1021" s="6" t="s">
        <v>213</v>
      </c>
      <c r="BE1021" s="80">
        <f>IF($U$1021="základní",$N$1021,0)</f>
        <v>0</v>
      </c>
      <c r="BF1021" s="80">
        <f>IF($U$1021="snížená",$N$1021,0)</f>
        <v>0</v>
      </c>
      <c r="BG1021" s="80">
        <f>IF($U$1021="zákl. přenesená",$N$1021,0)</f>
        <v>0</v>
      </c>
      <c r="BH1021" s="80">
        <f>IF($U$1021="sníž. přenesená",$N$1021,0)</f>
        <v>0</v>
      </c>
      <c r="BI1021" s="80">
        <f>IF($U$1021="nulová",$N$1021,0)</f>
        <v>0</v>
      </c>
      <c r="BJ1021" s="6" t="s">
        <v>191</v>
      </c>
      <c r="BK1021" s="80">
        <f>ROUND($L$1021*$K$1021,2)</f>
        <v>0</v>
      </c>
      <c r="BL1021" s="6" t="s">
        <v>294</v>
      </c>
    </row>
    <row r="1022" spans="2:51" s="6" customFormat="1" ht="15.75" customHeight="1">
      <c r="B1022" s="131"/>
      <c r="E1022" s="132"/>
      <c r="F1022" s="208" t="s">
        <v>849</v>
      </c>
      <c r="G1022" s="209"/>
      <c r="H1022" s="209"/>
      <c r="I1022" s="209"/>
      <c r="K1022" s="132"/>
      <c r="N1022" s="132"/>
      <c r="R1022" s="133"/>
      <c r="T1022" s="134"/>
      <c r="AA1022" s="135"/>
      <c r="AT1022" s="132" t="s">
        <v>220</v>
      </c>
      <c r="AU1022" s="132" t="s">
        <v>191</v>
      </c>
      <c r="AV1022" s="136" t="s">
        <v>78</v>
      </c>
      <c r="AW1022" s="136" t="s">
        <v>165</v>
      </c>
      <c r="AX1022" s="136" t="s">
        <v>135</v>
      </c>
      <c r="AY1022" s="132" t="s">
        <v>213</v>
      </c>
    </row>
    <row r="1023" spans="2:51" s="6" customFormat="1" ht="15.75" customHeight="1">
      <c r="B1023" s="137"/>
      <c r="E1023" s="138"/>
      <c r="F1023" s="203" t="s">
        <v>844</v>
      </c>
      <c r="G1023" s="204"/>
      <c r="H1023" s="204"/>
      <c r="I1023" s="204"/>
      <c r="K1023" s="139">
        <v>140</v>
      </c>
      <c r="N1023" s="138"/>
      <c r="R1023" s="140"/>
      <c r="T1023" s="141"/>
      <c r="AA1023" s="142"/>
      <c r="AT1023" s="138" t="s">
        <v>220</v>
      </c>
      <c r="AU1023" s="138" t="s">
        <v>191</v>
      </c>
      <c r="AV1023" s="143" t="s">
        <v>191</v>
      </c>
      <c r="AW1023" s="143" t="s">
        <v>165</v>
      </c>
      <c r="AX1023" s="143" t="s">
        <v>135</v>
      </c>
      <c r="AY1023" s="138" t="s">
        <v>213</v>
      </c>
    </row>
    <row r="1024" spans="2:51" s="6" customFormat="1" ht="15.75" customHeight="1">
      <c r="B1024" s="144"/>
      <c r="E1024" s="145"/>
      <c r="F1024" s="205" t="s">
        <v>222</v>
      </c>
      <c r="G1024" s="206"/>
      <c r="H1024" s="206"/>
      <c r="I1024" s="206"/>
      <c r="K1024" s="146">
        <v>140</v>
      </c>
      <c r="N1024" s="145"/>
      <c r="R1024" s="147"/>
      <c r="T1024" s="148"/>
      <c r="AA1024" s="149"/>
      <c r="AT1024" s="145" t="s">
        <v>220</v>
      </c>
      <c r="AU1024" s="145" t="s">
        <v>191</v>
      </c>
      <c r="AV1024" s="150" t="s">
        <v>218</v>
      </c>
      <c r="AW1024" s="150" t="s">
        <v>165</v>
      </c>
      <c r="AX1024" s="150" t="s">
        <v>78</v>
      </c>
      <c r="AY1024" s="145" t="s">
        <v>213</v>
      </c>
    </row>
    <row r="1025" spans="2:64" s="6" customFormat="1" ht="27" customHeight="1">
      <c r="B1025" s="22"/>
      <c r="C1025" s="123" t="s">
        <v>946</v>
      </c>
      <c r="D1025" s="123" t="s">
        <v>214</v>
      </c>
      <c r="E1025" s="124" t="s">
        <v>947</v>
      </c>
      <c r="F1025" s="210" t="s">
        <v>948</v>
      </c>
      <c r="G1025" s="211"/>
      <c r="H1025" s="211"/>
      <c r="I1025" s="211"/>
      <c r="J1025" s="125" t="s">
        <v>276</v>
      </c>
      <c r="K1025" s="126">
        <v>31.14</v>
      </c>
      <c r="L1025" s="212">
        <v>0</v>
      </c>
      <c r="M1025" s="211"/>
      <c r="N1025" s="213">
        <f>ROUND($L$1025*$K$1025,2)</f>
        <v>0</v>
      </c>
      <c r="O1025" s="211"/>
      <c r="P1025" s="211"/>
      <c r="Q1025" s="211"/>
      <c r="R1025" s="23"/>
      <c r="T1025" s="127"/>
      <c r="U1025" s="128" t="s">
        <v>102</v>
      </c>
      <c r="V1025" s="129">
        <v>0.1</v>
      </c>
      <c r="W1025" s="129">
        <f>$V$1025*$K$1025</f>
        <v>3.1140000000000003</v>
      </c>
      <c r="X1025" s="129">
        <v>0</v>
      </c>
      <c r="Y1025" s="129">
        <f>$X$1025*$K$1025</f>
        <v>0</v>
      </c>
      <c r="Z1025" s="129">
        <v>0</v>
      </c>
      <c r="AA1025" s="130">
        <f>$Z$1025*$K$1025</f>
        <v>0</v>
      </c>
      <c r="AR1025" s="6" t="s">
        <v>294</v>
      </c>
      <c r="AT1025" s="6" t="s">
        <v>214</v>
      </c>
      <c r="AU1025" s="6" t="s">
        <v>191</v>
      </c>
      <c r="AY1025" s="6" t="s">
        <v>213</v>
      </c>
      <c r="BE1025" s="80">
        <f>IF($U$1025="základní",$N$1025,0)</f>
        <v>0</v>
      </c>
      <c r="BF1025" s="80">
        <f>IF($U$1025="snížená",$N$1025,0)</f>
        <v>0</v>
      </c>
      <c r="BG1025" s="80">
        <f>IF($U$1025="zákl. přenesená",$N$1025,0)</f>
        <v>0</v>
      </c>
      <c r="BH1025" s="80">
        <f>IF($U$1025="sníž. přenesená",$N$1025,0)</f>
        <v>0</v>
      </c>
      <c r="BI1025" s="80">
        <f>IF($U$1025="nulová",$N$1025,0)</f>
        <v>0</v>
      </c>
      <c r="BJ1025" s="6" t="s">
        <v>191</v>
      </c>
      <c r="BK1025" s="80">
        <f>ROUND($L$1025*$K$1025,2)</f>
        <v>0</v>
      </c>
      <c r="BL1025" s="6" t="s">
        <v>294</v>
      </c>
    </row>
    <row r="1026" spans="2:51" s="6" customFormat="1" ht="15.75" customHeight="1">
      <c r="B1026" s="131"/>
      <c r="E1026" s="132"/>
      <c r="F1026" s="208" t="s">
        <v>849</v>
      </c>
      <c r="G1026" s="209"/>
      <c r="H1026" s="209"/>
      <c r="I1026" s="209"/>
      <c r="K1026" s="132"/>
      <c r="N1026" s="132"/>
      <c r="R1026" s="133"/>
      <c r="T1026" s="134"/>
      <c r="AA1026" s="135"/>
      <c r="AT1026" s="132" t="s">
        <v>220</v>
      </c>
      <c r="AU1026" s="132" t="s">
        <v>191</v>
      </c>
      <c r="AV1026" s="136" t="s">
        <v>78</v>
      </c>
      <c r="AW1026" s="136" t="s">
        <v>165</v>
      </c>
      <c r="AX1026" s="136" t="s">
        <v>135</v>
      </c>
      <c r="AY1026" s="132" t="s">
        <v>213</v>
      </c>
    </row>
    <row r="1027" spans="2:51" s="6" customFormat="1" ht="15.75" customHeight="1">
      <c r="B1027" s="137"/>
      <c r="E1027" s="138"/>
      <c r="F1027" s="203" t="s">
        <v>949</v>
      </c>
      <c r="G1027" s="204"/>
      <c r="H1027" s="204"/>
      <c r="I1027" s="204"/>
      <c r="K1027" s="139">
        <v>31.14</v>
      </c>
      <c r="N1027" s="138"/>
      <c r="R1027" s="140"/>
      <c r="T1027" s="141"/>
      <c r="AA1027" s="142"/>
      <c r="AT1027" s="138" t="s">
        <v>220</v>
      </c>
      <c r="AU1027" s="138" t="s">
        <v>191</v>
      </c>
      <c r="AV1027" s="143" t="s">
        <v>191</v>
      </c>
      <c r="AW1027" s="143" t="s">
        <v>165</v>
      </c>
      <c r="AX1027" s="143" t="s">
        <v>135</v>
      </c>
      <c r="AY1027" s="138" t="s">
        <v>213</v>
      </c>
    </row>
    <row r="1028" spans="2:51" s="6" customFormat="1" ht="15.75" customHeight="1">
      <c r="B1028" s="144"/>
      <c r="E1028" s="145"/>
      <c r="F1028" s="205" t="s">
        <v>222</v>
      </c>
      <c r="G1028" s="206"/>
      <c r="H1028" s="206"/>
      <c r="I1028" s="206"/>
      <c r="K1028" s="146">
        <v>31.14</v>
      </c>
      <c r="N1028" s="145"/>
      <c r="R1028" s="147"/>
      <c r="T1028" s="148"/>
      <c r="AA1028" s="149"/>
      <c r="AT1028" s="145" t="s">
        <v>220</v>
      </c>
      <c r="AU1028" s="145" t="s">
        <v>191</v>
      </c>
      <c r="AV1028" s="150" t="s">
        <v>218</v>
      </c>
      <c r="AW1028" s="150" t="s">
        <v>165</v>
      </c>
      <c r="AX1028" s="150" t="s">
        <v>78</v>
      </c>
      <c r="AY1028" s="145" t="s">
        <v>213</v>
      </c>
    </row>
    <row r="1029" spans="2:64" s="6" customFormat="1" ht="15.75" customHeight="1">
      <c r="B1029" s="22"/>
      <c r="C1029" s="151" t="s">
        <v>950</v>
      </c>
      <c r="D1029" s="151" t="s">
        <v>399</v>
      </c>
      <c r="E1029" s="152" t="s">
        <v>951</v>
      </c>
      <c r="F1029" s="214" t="s">
        <v>952</v>
      </c>
      <c r="G1029" s="215"/>
      <c r="H1029" s="215"/>
      <c r="I1029" s="215"/>
      <c r="J1029" s="153" t="s">
        <v>276</v>
      </c>
      <c r="K1029" s="154">
        <v>34.254</v>
      </c>
      <c r="L1029" s="216">
        <v>0</v>
      </c>
      <c r="M1029" s="215"/>
      <c r="N1029" s="217">
        <f>ROUND($L$1029*$K$1029,2)</f>
        <v>0</v>
      </c>
      <c r="O1029" s="211"/>
      <c r="P1029" s="211"/>
      <c r="Q1029" s="211"/>
      <c r="R1029" s="23"/>
      <c r="T1029" s="127"/>
      <c r="U1029" s="128" t="s">
        <v>102</v>
      </c>
      <c r="V1029" s="129">
        <v>0</v>
      </c>
      <c r="W1029" s="129">
        <f>$V$1029*$K$1029</f>
        <v>0</v>
      </c>
      <c r="X1029" s="129">
        <v>0.0012</v>
      </c>
      <c r="Y1029" s="129">
        <f>$X$1029*$K$1029</f>
        <v>0.0411048</v>
      </c>
      <c r="Z1029" s="129">
        <v>0</v>
      </c>
      <c r="AA1029" s="130">
        <f>$Z$1029*$K$1029</f>
        <v>0</v>
      </c>
      <c r="AR1029" s="6" t="s">
        <v>368</v>
      </c>
      <c r="AT1029" s="6" t="s">
        <v>399</v>
      </c>
      <c r="AU1029" s="6" t="s">
        <v>191</v>
      </c>
      <c r="AY1029" s="6" t="s">
        <v>213</v>
      </c>
      <c r="BE1029" s="80">
        <f>IF($U$1029="základní",$N$1029,0)</f>
        <v>0</v>
      </c>
      <c r="BF1029" s="80">
        <f>IF($U$1029="snížená",$N$1029,0)</f>
        <v>0</v>
      </c>
      <c r="BG1029" s="80">
        <f>IF($U$1029="zákl. přenesená",$N$1029,0)</f>
        <v>0</v>
      </c>
      <c r="BH1029" s="80">
        <f>IF($U$1029="sníž. přenesená",$N$1029,0)</f>
        <v>0</v>
      </c>
      <c r="BI1029" s="80">
        <f>IF($U$1029="nulová",$N$1029,0)</f>
        <v>0</v>
      </c>
      <c r="BJ1029" s="6" t="s">
        <v>191</v>
      </c>
      <c r="BK1029" s="80">
        <f>ROUND($L$1029*$K$1029,2)</f>
        <v>0</v>
      </c>
      <c r="BL1029" s="6" t="s">
        <v>294</v>
      </c>
    </row>
    <row r="1030" spans="2:51" s="6" customFormat="1" ht="15.75" customHeight="1">
      <c r="B1030" s="131"/>
      <c r="E1030" s="132"/>
      <c r="F1030" s="208" t="s">
        <v>849</v>
      </c>
      <c r="G1030" s="209"/>
      <c r="H1030" s="209"/>
      <c r="I1030" s="209"/>
      <c r="K1030" s="132"/>
      <c r="N1030" s="132"/>
      <c r="R1030" s="133"/>
      <c r="T1030" s="134"/>
      <c r="AA1030" s="135"/>
      <c r="AT1030" s="132" t="s">
        <v>220</v>
      </c>
      <c r="AU1030" s="132" t="s">
        <v>191</v>
      </c>
      <c r="AV1030" s="136" t="s">
        <v>78</v>
      </c>
      <c r="AW1030" s="136" t="s">
        <v>165</v>
      </c>
      <c r="AX1030" s="136" t="s">
        <v>135</v>
      </c>
      <c r="AY1030" s="132" t="s">
        <v>213</v>
      </c>
    </row>
    <row r="1031" spans="2:51" s="6" customFormat="1" ht="15.75" customHeight="1">
      <c r="B1031" s="137"/>
      <c r="E1031" s="138"/>
      <c r="F1031" s="203" t="s">
        <v>949</v>
      </c>
      <c r="G1031" s="204"/>
      <c r="H1031" s="204"/>
      <c r="I1031" s="204"/>
      <c r="K1031" s="139">
        <v>31.14</v>
      </c>
      <c r="N1031" s="138"/>
      <c r="R1031" s="140"/>
      <c r="T1031" s="141"/>
      <c r="AA1031" s="142"/>
      <c r="AT1031" s="138" t="s">
        <v>220</v>
      </c>
      <c r="AU1031" s="138" t="s">
        <v>191</v>
      </c>
      <c r="AV1031" s="143" t="s">
        <v>191</v>
      </c>
      <c r="AW1031" s="143" t="s">
        <v>165</v>
      </c>
      <c r="AX1031" s="143" t="s">
        <v>135</v>
      </c>
      <c r="AY1031" s="138" t="s">
        <v>213</v>
      </c>
    </row>
    <row r="1032" spans="2:51" s="6" customFormat="1" ht="15.75" customHeight="1">
      <c r="B1032" s="144"/>
      <c r="E1032" s="145"/>
      <c r="F1032" s="205" t="s">
        <v>222</v>
      </c>
      <c r="G1032" s="206"/>
      <c r="H1032" s="206"/>
      <c r="I1032" s="206"/>
      <c r="K1032" s="146">
        <v>31.14</v>
      </c>
      <c r="N1032" s="145"/>
      <c r="R1032" s="147"/>
      <c r="T1032" s="148"/>
      <c r="AA1032" s="149"/>
      <c r="AT1032" s="145" t="s">
        <v>220</v>
      </c>
      <c r="AU1032" s="145" t="s">
        <v>191</v>
      </c>
      <c r="AV1032" s="150" t="s">
        <v>218</v>
      </c>
      <c r="AW1032" s="150" t="s">
        <v>165</v>
      </c>
      <c r="AX1032" s="150" t="s">
        <v>78</v>
      </c>
      <c r="AY1032" s="145" t="s">
        <v>213</v>
      </c>
    </row>
    <row r="1033" spans="2:64" s="6" customFormat="1" ht="27" customHeight="1">
      <c r="B1033" s="22"/>
      <c r="C1033" s="123" t="s">
        <v>953</v>
      </c>
      <c r="D1033" s="123" t="s">
        <v>214</v>
      </c>
      <c r="E1033" s="124" t="s">
        <v>954</v>
      </c>
      <c r="F1033" s="210" t="s">
        <v>955</v>
      </c>
      <c r="G1033" s="211"/>
      <c r="H1033" s="211"/>
      <c r="I1033" s="211"/>
      <c r="J1033" s="125" t="s">
        <v>276</v>
      </c>
      <c r="K1033" s="126">
        <v>13.02</v>
      </c>
      <c r="L1033" s="212">
        <v>0</v>
      </c>
      <c r="M1033" s="211"/>
      <c r="N1033" s="213">
        <f>ROUND($L$1033*$K$1033,2)</f>
        <v>0</v>
      </c>
      <c r="O1033" s="211"/>
      <c r="P1033" s="211"/>
      <c r="Q1033" s="211"/>
      <c r="R1033" s="23"/>
      <c r="T1033" s="127"/>
      <c r="U1033" s="128" t="s">
        <v>102</v>
      </c>
      <c r="V1033" s="129">
        <v>0.18</v>
      </c>
      <c r="W1033" s="129">
        <f>$V$1033*$K$1033</f>
        <v>2.3436</v>
      </c>
      <c r="X1033" s="129">
        <v>0</v>
      </c>
      <c r="Y1033" s="129">
        <f>$X$1033*$K$1033</f>
        <v>0</v>
      </c>
      <c r="Z1033" s="129">
        <v>0</v>
      </c>
      <c r="AA1033" s="130">
        <f>$Z$1033*$K$1033</f>
        <v>0</v>
      </c>
      <c r="AR1033" s="6" t="s">
        <v>294</v>
      </c>
      <c r="AT1033" s="6" t="s">
        <v>214</v>
      </c>
      <c r="AU1033" s="6" t="s">
        <v>191</v>
      </c>
      <c r="AY1033" s="6" t="s">
        <v>213</v>
      </c>
      <c r="BE1033" s="80">
        <f>IF($U$1033="základní",$N$1033,0)</f>
        <v>0</v>
      </c>
      <c r="BF1033" s="80">
        <f>IF($U$1033="snížená",$N$1033,0)</f>
        <v>0</v>
      </c>
      <c r="BG1033" s="80">
        <f>IF($U$1033="zákl. přenesená",$N$1033,0)</f>
        <v>0</v>
      </c>
      <c r="BH1033" s="80">
        <f>IF($U$1033="sníž. přenesená",$N$1033,0)</f>
        <v>0</v>
      </c>
      <c r="BI1033" s="80">
        <f>IF($U$1033="nulová",$N$1033,0)</f>
        <v>0</v>
      </c>
      <c r="BJ1033" s="6" t="s">
        <v>191</v>
      </c>
      <c r="BK1033" s="80">
        <f>ROUND($L$1033*$K$1033,2)</f>
        <v>0</v>
      </c>
      <c r="BL1033" s="6" t="s">
        <v>294</v>
      </c>
    </row>
    <row r="1034" spans="2:51" s="6" customFormat="1" ht="15.75" customHeight="1">
      <c r="B1034" s="131"/>
      <c r="E1034" s="132"/>
      <c r="F1034" s="208" t="s">
        <v>956</v>
      </c>
      <c r="G1034" s="209"/>
      <c r="H1034" s="209"/>
      <c r="I1034" s="209"/>
      <c r="K1034" s="132"/>
      <c r="N1034" s="132"/>
      <c r="R1034" s="133"/>
      <c r="T1034" s="134"/>
      <c r="AA1034" s="135"/>
      <c r="AT1034" s="132" t="s">
        <v>220</v>
      </c>
      <c r="AU1034" s="132" t="s">
        <v>191</v>
      </c>
      <c r="AV1034" s="136" t="s">
        <v>78</v>
      </c>
      <c r="AW1034" s="136" t="s">
        <v>165</v>
      </c>
      <c r="AX1034" s="136" t="s">
        <v>135</v>
      </c>
      <c r="AY1034" s="132" t="s">
        <v>213</v>
      </c>
    </row>
    <row r="1035" spans="2:51" s="6" customFormat="1" ht="15.75" customHeight="1">
      <c r="B1035" s="137"/>
      <c r="E1035" s="138"/>
      <c r="F1035" s="203" t="s">
        <v>957</v>
      </c>
      <c r="G1035" s="204"/>
      <c r="H1035" s="204"/>
      <c r="I1035" s="204"/>
      <c r="K1035" s="139">
        <v>13.02</v>
      </c>
      <c r="N1035" s="138"/>
      <c r="R1035" s="140"/>
      <c r="T1035" s="141"/>
      <c r="AA1035" s="142"/>
      <c r="AT1035" s="138" t="s">
        <v>220</v>
      </c>
      <c r="AU1035" s="138" t="s">
        <v>191</v>
      </c>
      <c r="AV1035" s="143" t="s">
        <v>191</v>
      </c>
      <c r="AW1035" s="143" t="s">
        <v>165</v>
      </c>
      <c r="AX1035" s="143" t="s">
        <v>135</v>
      </c>
      <c r="AY1035" s="138" t="s">
        <v>213</v>
      </c>
    </row>
    <row r="1036" spans="2:51" s="6" customFormat="1" ht="15.75" customHeight="1">
      <c r="B1036" s="144"/>
      <c r="E1036" s="145"/>
      <c r="F1036" s="205" t="s">
        <v>222</v>
      </c>
      <c r="G1036" s="206"/>
      <c r="H1036" s="206"/>
      <c r="I1036" s="206"/>
      <c r="K1036" s="146">
        <v>13.02</v>
      </c>
      <c r="N1036" s="145"/>
      <c r="R1036" s="147"/>
      <c r="T1036" s="148"/>
      <c r="AA1036" s="149"/>
      <c r="AT1036" s="145" t="s">
        <v>220</v>
      </c>
      <c r="AU1036" s="145" t="s">
        <v>191</v>
      </c>
      <c r="AV1036" s="150" t="s">
        <v>218</v>
      </c>
      <c r="AW1036" s="150" t="s">
        <v>165</v>
      </c>
      <c r="AX1036" s="150" t="s">
        <v>78</v>
      </c>
      <c r="AY1036" s="145" t="s">
        <v>213</v>
      </c>
    </row>
    <row r="1037" spans="2:64" s="6" customFormat="1" ht="15.75" customHeight="1">
      <c r="B1037" s="22"/>
      <c r="C1037" s="151" t="s">
        <v>958</v>
      </c>
      <c r="D1037" s="151" t="s">
        <v>399</v>
      </c>
      <c r="E1037" s="152" t="s">
        <v>959</v>
      </c>
      <c r="F1037" s="214" t="s">
        <v>960</v>
      </c>
      <c r="G1037" s="215"/>
      <c r="H1037" s="215"/>
      <c r="I1037" s="215"/>
      <c r="J1037" s="153" t="s">
        <v>276</v>
      </c>
      <c r="K1037" s="154">
        <v>14.322</v>
      </c>
      <c r="L1037" s="216">
        <v>0</v>
      </c>
      <c r="M1037" s="215"/>
      <c r="N1037" s="217">
        <f>ROUND($L$1037*$K$1037,2)</f>
        <v>0</v>
      </c>
      <c r="O1037" s="211"/>
      <c r="P1037" s="211"/>
      <c r="Q1037" s="211"/>
      <c r="R1037" s="23"/>
      <c r="T1037" s="127"/>
      <c r="U1037" s="128" t="s">
        <v>102</v>
      </c>
      <c r="V1037" s="129">
        <v>0</v>
      </c>
      <c r="W1037" s="129">
        <f>$V$1037*$K$1037</f>
        <v>0</v>
      </c>
      <c r="X1037" s="129">
        <v>0.002</v>
      </c>
      <c r="Y1037" s="129">
        <f>$X$1037*$K$1037</f>
        <v>0.028644</v>
      </c>
      <c r="Z1037" s="129">
        <v>0</v>
      </c>
      <c r="AA1037" s="130">
        <f>$Z$1037*$K$1037</f>
        <v>0</v>
      </c>
      <c r="AR1037" s="6" t="s">
        <v>368</v>
      </c>
      <c r="AT1037" s="6" t="s">
        <v>399</v>
      </c>
      <c r="AU1037" s="6" t="s">
        <v>191</v>
      </c>
      <c r="AY1037" s="6" t="s">
        <v>213</v>
      </c>
      <c r="BE1037" s="80">
        <f>IF($U$1037="základní",$N$1037,0)</f>
        <v>0</v>
      </c>
      <c r="BF1037" s="80">
        <f>IF($U$1037="snížená",$N$1037,0)</f>
        <v>0</v>
      </c>
      <c r="BG1037" s="80">
        <f>IF($U$1037="zákl. přenesená",$N$1037,0)</f>
        <v>0</v>
      </c>
      <c r="BH1037" s="80">
        <f>IF($U$1037="sníž. přenesená",$N$1037,0)</f>
        <v>0</v>
      </c>
      <c r="BI1037" s="80">
        <f>IF($U$1037="nulová",$N$1037,0)</f>
        <v>0</v>
      </c>
      <c r="BJ1037" s="6" t="s">
        <v>191</v>
      </c>
      <c r="BK1037" s="80">
        <f>ROUND($L$1037*$K$1037,2)</f>
        <v>0</v>
      </c>
      <c r="BL1037" s="6" t="s">
        <v>294</v>
      </c>
    </row>
    <row r="1038" spans="2:51" s="6" customFormat="1" ht="15.75" customHeight="1">
      <c r="B1038" s="131"/>
      <c r="E1038" s="132"/>
      <c r="F1038" s="208" t="s">
        <v>956</v>
      </c>
      <c r="G1038" s="209"/>
      <c r="H1038" s="209"/>
      <c r="I1038" s="209"/>
      <c r="K1038" s="132"/>
      <c r="N1038" s="132"/>
      <c r="R1038" s="133"/>
      <c r="T1038" s="134"/>
      <c r="AA1038" s="135"/>
      <c r="AT1038" s="132" t="s">
        <v>220</v>
      </c>
      <c r="AU1038" s="132" t="s">
        <v>191</v>
      </c>
      <c r="AV1038" s="136" t="s">
        <v>78</v>
      </c>
      <c r="AW1038" s="136" t="s">
        <v>165</v>
      </c>
      <c r="AX1038" s="136" t="s">
        <v>135</v>
      </c>
      <c r="AY1038" s="132" t="s">
        <v>213</v>
      </c>
    </row>
    <row r="1039" spans="2:51" s="6" customFormat="1" ht="15.75" customHeight="1">
      <c r="B1039" s="137"/>
      <c r="E1039" s="138"/>
      <c r="F1039" s="203" t="s">
        <v>957</v>
      </c>
      <c r="G1039" s="204"/>
      <c r="H1039" s="204"/>
      <c r="I1039" s="204"/>
      <c r="K1039" s="139">
        <v>13.02</v>
      </c>
      <c r="N1039" s="138"/>
      <c r="R1039" s="140"/>
      <c r="T1039" s="141"/>
      <c r="AA1039" s="142"/>
      <c r="AT1039" s="138" t="s">
        <v>220</v>
      </c>
      <c r="AU1039" s="138" t="s">
        <v>191</v>
      </c>
      <c r="AV1039" s="143" t="s">
        <v>191</v>
      </c>
      <c r="AW1039" s="143" t="s">
        <v>165</v>
      </c>
      <c r="AX1039" s="143" t="s">
        <v>135</v>
      </c>
      <c r="AY1039" s="138" t="s">
        <v>213</v>
      </c>
    </row>
    <row r="1040" spans="2:51" s="6" customFormat="1" ht="15.75" customHeight="1">
      <c r="B1040" s="144"/>
      <c r="E1040" s="145"/>
      <c r="F1040" s="205" t="s">
        <v>222</v>
      </c>
      <c r="G1040" s="206"/>
      <c r="H1040" s="206"/>
      <c r="I1040" s="206"/>
      <c r="K1040" s="146">
        <v>13.02</v>
      </c>
      <c r="N1040" s="145"/>
      <c r="R1040" s="147"/>
      <c r="T1040" s="148"/>
      <c r="AA1040" s="149"/>
      <c r="AT1040" s="145" t="s">
        <v>220</v>
      </c>
      <c r="AU1040" s="145" t="s">
        <v>191</v>
      </c>
      <c r="AV1040" s="150" t="s">
        <v>218</v>
      </c>
      <c r="AW1040" s="150" t="s">
        <v>165</v>
      </c>
      <c r="AX1040" s="150" t="s">
        <v>78</v>
      </c>
      <c r="AY1040" s="145" t="s">
        <v>213</v>
      </c>
    </row>
    <row r="1041" spans="2:64" s="6" customFormat="1" ht="27" customHeight="1">
      <c r="B1041" s="22"/>
      <c r="C1041" s="123" t="s">
        <v>961</v>
      </c>
      <c r="D1041" s="123" t="s">
        <v>214</v>
      </c>
      <c r="E1041" s="124" t="s">
        <v>962</v>
      </c>
      <c r="F1041" s="210" t="s">
        <v>963</v>
      </c>
      <c r="G1041" s="211"/>
      <c r="H1041" s="211"/>
      <c r="I1041" s="211"/>
      <c r="J1041" s="125" t="s">
        <v>276</v>
      </c>
      <c r="K1041" s="126">
        <v>22.84</v>
      </c>
      <c r="L1041" s="212">
        <v>0</v>
      </c>
      <c r="M1041" s="211"/>
      <c r="N1041" s="213">
        <f>ROUND($L$1041*$K$1041,2)</f>
        <v>0</v>
      </c>
      <c r="O1041" s="211"/>
      <c r="P1041" s="211"/>
      <c r="Q1041" s="211"/>
      <c r="R1041" s="23"/>
      <c r="T1041" s="127"/>
      <c r="U1041" s="128" t="s">
        <v>102</v>
      </c>
      <c r="V1041" s="129">
        <v>0.2</v>
      </c>
      <c r="W1041" s="129">
        <f>$V$1041*$K$1041</f>
        <v>4.5680000000000005</v>
      </c>
      <c r="X1041" s="129">
        <v>0.0009335</v>
      </c>
      <c r="Y1041" s="129">
        <f>$X$1041*$K$1041</f>
        <v>0.02132114</v>
      </c>
      <c r="Z1041" s="129">
        <v>0</v>
      </c>
      <c r="AA1041" s="130">
        <f>$Z$1041*$K$1041</f>
        <v>0</v>
      </c>
      <c r="AR1041" s="6" t="s">
        <v>294</v>
      </c>
      <c r="AT1041" s="6" t="s">
        <v>214</v>
      </c>
      <c r="AU1041" s="6" t="s">
        <v>191</v>
      </c>
      <c r="AY1041" s="6" t="s">
        <v>213</v>
      </c>
      <c r="BE1041" s="80">
        <f>IF($U$1041="základní",$N$1041,0)</f>
        <v>0</v>
      </c>
      <c r="BF1041" s="80">
        <f>IF($U$1041="snížená",$N$1041,0)</f>
        <v>0</v>
      </c>
      <c r="BG1041" s="80">
        <f>IF($U$1041="zákl. přenesená",$N$1041,0)</f>
        <v>0</v>
      </c>
      <c r="BH1041" s="80">
        <f>IF($U$1041="sníž. přenesená",$N$1041,0)</f>
        <v>0</v>
      </c>
      <c r="BI1041" s="80">
        <f>IF($U$1041="nulová",$N$1041,0)</f>
        <v>0</v>
      </c>
      <c r="BJ1041" s="6" t="s">
        <v>191</v>
      </c>
      <c r="BK1041" s="80">
        <f>ROUND($L$1041*$K$1041,2)</f>
        <v>0</v>
      </c>
      <c r="BL1041" s="6" t="s">
        <v>294</v>
      </c>
    </row>
    <row r="1042" spans="2:51" s="6" customFormat="1" ht="15.75" customHeight="1">
      <c r="B1042" s="131"/>
      <c r="E1042" s="132"/>
      <c r="F1042" s="208" t="s">
        <v>849</v>
      </c>
      <c r="G1042" s="209"/>
      <c r="H1042" s="209"/>
      <c r="I1042" s="209"/>
      <c r="K1042" s="132"/>
      <c r="N1042" s="132"/>
      <c r="R1042" s="133"/>
      <c r="T1042" s="134"/>
      <c r="AA1042" s="135"/>
      <c r="AT1042" s="132" t="s">
        <v>220</v>
      </c>
      <c r="AU1042" s="132" t="s">
        <v>191</v>
      </c>
      <c r="AV1042" s="136" t="s">
        <v>78</v>
      </c>
      <c r="AW1042" s="136" t="s">
        <v>165</v>
      </c>
      <c r="AX1042" s="136" t="s">
        <v>135</v>
      </c>
      <c r="AY1042" s="132" t="s">
        <v>213</v>
      </c>
    </row>
    <row r="1043" spans="2:51" s="6" customFormat="1" ht="15.75" customHeight="1">
      <c r="B1043" s="137"/>
      <c r="E1043" s="138"/>
      <c r="F1043" s="203" t="s">
        <v>964</v>
      </c>
      <c r="G1043" s="204"/>
      <c r="H1043" s="204"/>
      <c r="I1043" s="204"/>
      <c r="K1043" s="139">
        <v>22.84</v>
      </c>
      <c r="N1043" s="138"/>
      <c r="R1043" s="140"/>
      <c r="T1043" s="141"/>
      <c r="AA1043" s="142"/>
      <c r="AT1043" s="138" t="s">
        <v>220</v>
      </c>
      <c r="AU1043" s="138" t="s">
        <v>191</v>
      </c>
      <c r="AV1043" s="143" t="s">
        <v>191</v>
      </c>
      <c r="AW1043" s="143" t="s">
        <v>165</v>
      </c>
      <c r="AX1043" s="143" t="s">
        <v>135</v>
      </c>
      <c r="AY1043" s="138" t="s">
        <v>213</v>
      </c>
    </row>
    <row r="1044" spans="2:51" s="6" customFormat="1" ht="15.75" customHeight="1">
      <c r="B1044" s="144"/>
      <c r="E1044" s="145"/>
      <c r="F1044" s="205" t="s">
        <v>222</v>
      </c>
      <c r="G1044" s="206"/>
      <c r="H1044" s="206"/>
      <c r="I1044" s="206"/>
      <c r="K1044" s="146">
        <v>22.84</v>
      </c>
      <c r="N1044" s="145"/>
      <c r="R1044" s="147"/>
      <c r="T1044" s="148"/>
      <c r="AA1044" s="149"/>
      <c r="AT1044" s="145" t="s">
        <v>220</v>
      </c>
      <c r="AU1044" s="145" t="s">
        <v>191</v>
      </c>
      <c r="AV1044" s="150" t="s">
        <v>218</v>
      </c>
      <c r="AW1044" s="150" t="s">
        <v>165</v>
      </c>
      <c r="AX1044" s="150" t="s">
        <v>78</v>
      </c>
      <c r="AY1044" s="145" t="s">
        <v>213</v>
      </c>
    </row>
    <row r="1045" spans="2:64" s="6" customFormat="1" ht="27" customHeight="1">
      <c r="B1045" s="22"/>
      <c r="C1045" s="123" t="s">
        <v>965</v>
      </c>
      <c r="D1045" s="123" t="s">
        <v>214</v>
      </c>
      <c r="E1045" s="124" t="s">
        <v>966</v>
      </c>
      <c r="F1045" s="210" t="s">
        <v>967</v>
      </c>
      <c r="G1045" s="211"/>
      <c r="H1045" s="211"/>
      <c r="I1045" s="211"/>
      <c r="J1045" s="125" t="s">
        <v>276</v>
      </c>
      <c r="K1045" s="126">
        <v>18</v>
      </c>
      <c r="L1045" s="212">
        <v>0</v>
      </c>
      <c r="M1045" s="211"/>
      <c r="N1045" s="213">
        <f>ROUND($L$1045*$K$1045,2)</f>
        <v>0</v>
      </c>
      <c r="O1045" s="211"/>
      <c r="P1045" s="211"/>
      <c r="Q1045" s="211"/>
      <c r="R1045" s="23"/>
      <c r="T1045" s="127"/>
      <c r="U1045" s="128" t="s">
        <v>102</v>
      </c>
      <c r="V1045" s="129">
        <v>0.147</v>
      </c>
      <c r="W1045" s="129">
        <f>$V$1045*$K$1045</f>
        <v>2.646</v>
      </c>
      <c r="X1045" s="129">
        <v>0.0031748884</v>
      </c>
      <c r="Y1045" s="129">
        <f>$X$1045*$K$1045</f>
        <v>0.0571479912</v>
      </c>
      <c r="Z1045" s="129">
        <v>0</v>
      </c>
      <c r="AA1045" s="130">
        <f>$Z$1045*$K$1045</f>
        <v>0</v>
      </c>
      <c r="AR1045" s="6" t="s">
        <v>294</v>
      </c>
      <c r="AT1045" s="6" t="s">
        <v>214</v>
      </c>
      <c r="AU1045" s="6" t="s">
        <v>191</v>
      </c>
      <c r="AY1045" s="6" t="s">
        <v>213</v>
      </c>
      <c r="BE1045" s="80">
        <f>IF($U$1045="základní",$N$1045,0)</f>
        <v>0</v>
      </c>
      <c r="BF1045" s="80">
        <f>IF($U$1045="snížená",$N$1045,0)</f>
        <v>0</v>
      </c>
      <c r="BG1045" s="80">
        <f>IF($U$1045="zákl. přenesená",$N$1045,0)</f>
        <v>0</v>
      </c>
      <c r="BH1045" s="80">
        <f>IF($U$1045="sníž. přenesená",$N$1045,0)</f>
        <v>0</v>
      </c>
      <c r="BI1045" s="80">
        <f>IF($U$1045="nulová",$N$1045,0)</f>
        <v>0</v>
      </c>
      <c r="BJ1045" s="6" t="s">
        <v>191</v>
      </c>
      <c r="BK1045" s="80">
        <f>ROUND($L$1045*$K$1045,2)</f>
        <v>0</v>
      </c>
      <c r="BL1045" s="6" t="s">
        <v>294</v>
      </c>
    </row>
    <row r="1046" spans="2:51" s="6" customFormat="1" ht="15.75" customHeight="1">
      <c r="B1046" s="131"/>
      <c r="E1046" s="132"/>
      <c r="F1046" s="208" t="s">
        <v>968</v>
      </c>
      <c r="G1046" s="209"/>
      <c r="H1046" s="209"/>
      <c r="I1046" s="209"/>
      <c r="K1046" s="132"/>
      <c r="N1046" s="132"/>
      <c r="R1046" s="133"/>
      <c r="T1046" s="134"/>
      <c r="AA1046" s="135"/>
      <c r="AT1046" s="132" t="s">
        <v>220</v>
      </c>
      <c r="AU1046" s="132" t="s">
        <v>191</v>
      </c>
      <c r="AV1046" s="136" t="s">
        <v>78</v>
      </c>
      <c r="AW1046" s="136" t="s">
        <v>165</v>
      </c>
      <c r="AX1046" s="136" t="s">
        <v>135</v>
      </c>
      <c r="AY1046" s="132" t="s">
        <v>213</v>
      </c>
    </row>
    <row r="1047" spans="2:51" s="6" customFormat="1" ht="15.75" customHeight="1">
      <c r="B1047" s="137"/>
      <c r="E1047" s="138"/>
      <c r="F1047" s="203" t="s">
        <v>300</v>
      </c>
      <c r="G1047" s="204"/>
      <c r="H1047" s="204"/>
      <c r="I1047" s="204"/>
      <c r="K1047" s="139">
        <v>18</v>
      </c>
      <c r="N1047" s="138"/>
      <c r="R1047" s="140"/>
      <c r="T1047" s="141"/>
      <c r="AA1047" s="142"/>
      <c r="AT1047" s="138" t="s">
        <v>220</v>
      </c>
      <c r="AU1047" s="138" t="s">
        <v>191</v>
      </c>
      <c r="AV1047" s="143" t="s">
        <v>191</v>
      </c>
      <c r="AW1047" s="143" t="s">
        <v>165</v>
      </c>
      <c r="AX1047" s="143" t="s">
        <v>135</v>
      </c>
      <c r="AY1047" s="138" t="s">
        <v>213</v>
      </c>
    </row>
    <row r="1048" spans="2:51" s="6" customFormat="1" ht="15.75" customHeight="1">
      <c r="B1048" s="144"/>
      <c r="E1048" s="145"/>
      <c r="F1048" s="205" t="s">
        <v>222</v>
      </c>
      <c r="G1048" s="206"/>
      <c r="H1048" s="206"/>
      <c r="I1048" s="206"/>
      <c r="K1048" s="146">
        <v>18</v>
      </c>
      <c r="N1048" s="145"/>
      <c r="R1048" s="147"/>
      <c r="T1048" s="148"/>
      <c r="AA1048" s="149"/>
      <c r="AT1048" s="145" t="s">
        <v>220</v>
      </c>
      <c r="AU1048" s="145" t="s">
        <v>191</v>
      </c>
      <c r="AV1048" s="150" t="s">
        <v>218</v>
      </c>
      <c r="AW1048" s="150" t="s">
        <v>165</v>
      </c>
      <c r="AX1048" s="150" t="s">
        <v>78</v>
      </c>
      <c r="AY1048" s="145" t="s">
        <v>213</v>
      </c>
    </row>
    <row r="1049" spans="2:64" s="6" customFormat="1" ht="27" customHeight="1">
      <c r="B1049" s="22"/>
      <c r="C1049" s="123" t="s">
        <v>969</v>
      </c>
      <c r="D1049" s="123" t="s">
        <v>214</v>
      </c>
      <c r="E1049" s="124" t="s">
        <v>970</v>
      </c>
      <c r="F1049" s="210" t="s">
        <v>971</v>
      </c>
      <c r="G1049" s="211"/>
      <c r="H1049" s="211"/>
      <c r="I1049" s="211"/>
      <c r="J1049" s="125" t="s">
        <v>276</v>
      </c>
      <c r="K1049" s="126">
        <v>12</v>
      </c>
      <c r="L1049" s="212">
        <v>0</v>
      </c>
      <c r="M1049" s="211"/>
      <c r="N1049" s="213">
        <f>ROUND($L$1049*$K$1049,2)</f>
        <v>0</v>
      </c>
      <c r="O1049" s="211"/>
      <c r="P1049" s="211"/>
      <c r="Q1049" s="211"/>
      <c r="R1049" s="23"/>
      <c r="T1049" s="127"/>
      <c r="U1049" s="128" t="s">
        <v>102</v>
      </c>
      <c r="V1049" s="129">
        <v>0.143</v>
      </c>
      <c r="W1049" s="129">
        <f>$V$1049*$K$1049</f>
        <v>1.7159999999999997</v>
      </c>
      <c r="X1049" s="129">
        <v>0.0016849284</v>
      </c>
      <c r="Y1049" s="129">
        <f>$X$1049*$K$1049</f>
        <v>0.0202191408</v>
      </c>
      <c r="Z1049" s="129">
        <v>0</v>
      </c>
      <c r="AA1049" s="130">
        <f>$Z$1049*$K$1049</f>
        <v>0</v>
      </c>
      <c r="AR1049" s="6" t="s">
        <v>294</v>
      </c>
      <c r="AT1049" s="6" t="s">
        <v>214</v>
      </c>
      <c r="AU1049" s="6" t="s">
        <v>191</v>
      </c>
      <c r="AY1049" s="6" t="s">
        <v>213</v>
      </c>
      <c r="BE1049" s="80">
        <f>IF($U$1049="základní",$N$1049,0)</f>
        <v>0</v>
      </c>
      <c r="BF1049" s="80">
        <f>IF($U$1049="snížená",$N$1049,0)</f>
        <v>0</v>
      </c>
      <c r="BG1049" s="80">
        <f>IF($U$1049="zákl. přenesená",$N$1049,0)</f>
        <v>0</v>
      </c>
      <c r="BH1049" s="80">
        <f>IF($U$1049="sníž. přenesená",$N$1049,0)</f>
        <v>0</v>
      </c>
      <c r="BI1049" s="80">
        <f>IF($U$1049="nulová",$N$1049,0)</f>
        <v>0</v>
      </c>
      <c r="BJ1049" s="6" t="s">
        <v>191</v>
      </c>
      <c r="BK1049" s="80">
        <f>ROUND($L$1049*$K$1049,2)</f>
        <v>0</v>
      </c>
      <c r="BL1049" s="6" t="s">
        <v>294</v>
      </c>
    </row>
    <row r="1050" spans="2:64" s="6" customFormat="1" ht="15.75" customHeight="1">
      <c r="B1050" s="22"/>
      <c r="C1050" s="123" t="s">
        <v>972</v>
      </c>
      <c r="D1050" s="123" t="s">
        <v>214</v>
      </c>
      <c r="E1050" s="124" t="s">
        <v>973</v>
      </c>
      <c r="F1050" s="210" t="s">
        <v>974</v>
      </c>
      <c r="G1050" s="211"/>
      <c r="H1050" s="211"/>
      <c r="I1050" s="211"/>
      <c r="J1050" s="125" t="s">
        <v>282</v>
      </c>
      <c r="K1050" s="126">
        <v>3.195</v>
      </c>
      <c r="L1050" s="212">
        <v>0</v>
      </c>
      <c r="M1050" s="211"/>
      <c r="N1050" s="213">
        <f>ROUND($L$1050*$K$1050,2)</f>
        <v>0</v>
      </c>
      <c r="O1050" s="211"/>
      <c r="P1050" s="211"/>
      <c r="Q1050" s="211"/>
      <c r="R1050" s="23"/>
      <c r="T1050" s="127"/>
      <c r="U1050" s="128" t="s">
        <v>102</v>
      </c>
      <c r="V1050" s="129">
        <v>3.7</v>
      </c>
      <c r="W1050" s="129">
        <f>$V$1050*$K$1050</f>
        <v>11.8215</v>
      </c>
      <c r="X1050" s="129">
        <v>0.0067442</v>
      </c>
      <c r="Y1050" s="129">
        <f>$X$1050*$K$1050</f>
        <v>0.021547718999999996</v>
      </c>
      <c r="Z1050" s="129">
        <v>0</v>
      </c>
      <c r="AA1050" s="130">
        <f>$Z$1050*$K$1050</f>
        <v>0</v>
      </c>
      <c r="AR1050" s="6" t="s">
        <v>294</v>
      </c>
      <c r="AT1050" s="6" t="s">
        <v>214</v>
      </c>
      <c r="AU1050" s="6" t="s">
        <v>191</v>
      </c>
      <c r="AY1050" s="6" t="s">
        <v>213</v>
      </c>
      <c r="BE1050" s="80">
        <f>IF($U$1050="základní",$N$1050,0)</f>
        <v>0</v>
      </c>
      <c r="BF1050" s="80">
        <f>IF($U$1050="snížená",$N$1050,0)</f>
        <v>0</v>
      </c>
      <c r="BG1050" s="80">
        <f>IF($U$1050="zákl. přenesená",$N$1050,0)</f>
        <v>0</v>
      </c>
      <c r="BH1050" s="80">
        <f>IF($U$1050="sníž. přenesená",$N$1050,0)</f>
        <v>0</v>
      </c>
      <c r="BI1050" s="80">
        <f>IF($U$1050="nulová",$N$1050,0)</f>
        <v>0</v>
      </c>
      <c r="BJ1050" s="6" t="s">
        <v>191</v>
      </c>
      <c r="BK1050" s="80">
        <f>ROUND($L$1050*$K$1050,2)</f>
        <v>0</v>
      </c>
      <c r="BL1050" s="6" t="s">
        <v>294</v>
      </c>
    </row>
    <row r="1051" spans="2:51" s="6" customFormat="1" ht="15.75" customHeight="1">
      <c r="B1051" s="131"/>
      <c r="E1051" s="132"/>
      <c r="F1051" s="208" t="s">
        <v>975</v>
      </c>
      <c r="G1051" s="209"/>
      <c r="H1051" s="209"/>
      <c r="I1051" s="209"/>
      <c r="K1051" s="132"/>
      <c r="N1051" s="132"/>
      <c r="R1051" s="133"/>
      <c r="T1051" s="134"/>
      <c r="AA1051" s="135"/>
      <c r="AT1051" s="132" t="s">
        <v>220</v>
      </c>
      <c r="AU1051" s="132" t="s">
        <v>191</v>
      </c>
      <c r="AV1051" s="136" t="s">
        <v>78</v>
      </c>
      <c r="AW1051" s="136" t="s">
        <v>165</v>
      </c>
      <c r="AX1051" s="136" t="s">
        <v>135</v>
      </c>
      <c r="AY1051" s="132" t="s">
        <v>213</v>
      </c>
    </row>
    <row r="1052" spans="2:51" s="6" customFormat="1" ht="15.75" customHeight="1">
      <c r="B1052" s="137"/>
      <c r="E1052" s="138"/>
      <c r="F1052" s="203" t="s">
        <v>976</v>
      </c>
      <c r="G1052" s="204"/>
      <c r="H1052" s="204"/>
      <c r="I1052" s="204"/>
      <c r="K1052" s="139">
        <v>3.195</v>
      </c>
      <c r="N1052" s="138"/>
      <c r="R1052" s="140"/>
      <c r="T1052" s="141"/>
      <c r="AA1052" s="142"/>
      <c r="AT1052" s="138" t="s">
        <v>220</v>
      </c>
      <c r="AU1052" s="138" t="s">
        <v>191</v>
      </c>
      <c r="AV1052" s="143" t="s">
        <v>191</v>
      </c>
      <c r="AW1052" s="143" t="s">
        <v>165</v>
      </c>
      <c r="AX1052" s="143" t="s">
        <v>135</v>
      </c>
      <c r="AY1052" s="138" t="s">
        <v>213</v>
      </c>
    </row>
    <row r="1053" spans="2:51" s="6" customFormat="1" ht="15.75" customHeight="1">
      <c r="B1053" s="144"/>
      <c r="E1053" s="145"/>
      <c r="F1053" s="205" t="s">
        <v>222</v>
      </c>
      <c r="G1053" s="206"/>
      <c r="H1053" s="206"/>
      <c r="I1053" s="206"/>
      <c r="K1053" s="146">
        <v>3.195</v>
      </c>
      <c r="N1053" s="145"/>
      <c r="R1053" s="147"/>
      <c r="T1053" s="148"/>
      <c r="AA1053" s="149"/>
      <c r="AT1053" s="145" t="s">
        <v>220</v>
      </c>
      <c r="AU1053" s="145" t="s">
        <v>191</v>
      </c>
      <c r="AV1053" s="150" t="s">
        <v>218</v>
      </c>
      <c r="AW1053" s="150" t="s">
        <v>165</v>
      </c>
      <c r="AX1053" s="150" t="s">
        <v>78</v>
      </c>
      <c r="AY1053" s="145" t="s">
        <v>213</v>
      </c>
    </row>
    <row r="1054" spans="2:64" s="6" customFormat="1" ht="15.75" customHeight="1">
      <c r="B1054" s="22"/>
      <c r="C1054" s="123" t="s">
        <v>977</v>
      </c>
      <c r="D1054" s="123" t="s">
        <v>214</v>
      </c>
      <c r="E1054" s="124" t="s">
        <v>978</v>
      </c>
      <c r="F1054" s="210" t="s">
        <v>979</v>
      </c>
      <c r="G1054" s="211"/>
      <c r="H1054" s="211"/>
      <c r="I1054" s="211"/>
      <c r="J1054" s="125" t="s">
        <v>276</v>
      </c>
      <c r="K1054" s="126">
        <v>18</v>
      </c>
      <c r="L1054" s="212">
        <v>0</v>
      </c>
      <c r="M1054" s="211"/>
      <c r="N1054" s="213">
        <f>ROUND($L$1054*$K$1054,2)</f>
        <v>0</v>
      </c>
      <c r="O1054" s="211"/>
      <c r="P1054" s="211"/>
      <c r="Q1054" s="211"/>
      <c r="R1054" s="23"/>
      <c r="T1054" s="127"/>
      <c r="U1054" s="128" t="s">
        <v>102</v>
      </c>
      <c r="V1054" s="129">
        <v>0.343</v>
      </c>
      <c r="W1054" s="129">
        <f>$V$1054*$K$1054</f>
        <v>6.174</v>
      </c>
      <c r="X1054" s="129">
        <v>0.0020220876</v>
      </c>
      <c r="Y1054" s="129">
        <f>$X$1054*$K$1054</f>
        <v>0.0363975768</v>
      </c>
      <c r="Z1054" s="129">
        <v>0</v>
      </c>
      <c r="AA1054" s="130">
        <f>$Z$1054*$K$1054</f>
        <v>0</v>
      </c>
      <c r="AR1054" s="6" t="s">
        <v>294</v>
      </c>
      <c r="AT1054" s="6" t="s">
        <v>214</v>
      </c>
      <c r="AU1054" s="6" t="s">
        <v>191</v>
      </c>
      <c r="AY1054" s="6" t="s">
        <v>213</v>
      </c>
      <c r="BE1054" s="80">
        <f>IF($U$1054="základní",$N$1054,0)</f>
        <v>0</v>
      </c>
      <c r="BF1054" s="80">
        <f>IF($U$1054="snížená",$N$1054,0)</f>
        <v>0</v>
      </c>
      <c r="BG1054" s="80">
        <f>IF($U$1054="zákl. přenesená",$N$1054,0)</f>
        <v>0</v>
      </c>
      <c r="BH1054" s="80">
        <f>IF($U$1054="sníž. přenesená",$N$1054,0)</f>
        <v>0</v>
      </c>
      <c r="BI1054" s="80">
        <f>IF($U$1054="nulová",$N$1054,0)</f>
        <v>0</v>
      </c>
      <c r="BJ1054" s="6" t="s">
        <v>191</v>
      </c>
      <c r="BK1054" s="80">
        <f>ROUND($L$1054*$K$1054,2)</f>
        <v>0</v>
      </c>
      <c r="BL1054" s="6" t="s">
        <v>294</v>
      </c>
    </row>
    <row r="1055" spans="2:64" s="6" customFormat="1" ht="15.75" customHeight="1">
      <c r="B1055" s="22"/>
      <c r="C1055" s="123" t="s">
        <v>980</v>
      </c>
      <c r="D1055" s="123" t="s">
        <v>214</v>
      </c>
      <c r="E1055" s="124" t="s">
        <v>981</v>
      </c>
      <c r="F1055" s="210" t="s">
        <v>982</v>
      </c>
      <c r="G1055" s="211"/>
      <c r="H1055" s="211"/>
      <c r="I1055" s="211"/>
      <c r="J1055" s="125" t="s">
        <v>287</v>
      </c>
      <c r="K1055" s="126">
        <v>3</v>
      </c>
      <c r="L1055" s="212">
        <v>0</v>
      </c>
      <c r="M1055" s="211"/>
      <c r="N1055" s="213">
        <f>ROUND($L$1055*$K$1055,2)</f>
        <v>0</v>
      </c>
      <c r="O1055" s="211"/>
      <c r="P1055" s="211"/>
      <c r="Q1055" s="211"/>
      <c r="R1055" s="23"/>
      <c r="T1055" s="127"/>
      <c r="U1055" s="128" t="s">
        <v>102</v>
      </c>
      <c r="V1055" s="129">
        <v>0.426</v>
      </c>
      <c r="W1055" s="129">
        <f>$V$1055*$K$1055</f>
        <v>1.278</v>
      </c>
      <c r="X1055" s="129">
        <v>0.00301</v>
      </c>
      <c r="Y1055" s="129">
        <f>$X$1055*$K$1055</f>
        <v>0.00903</v>
      </c>
      <c r="Z1055" s="129">
        <v>0</v>
      </c>
      <c r="AA1055" s="130">
        <f>$Z$1055*$K$1055</f>
        <v>0</v>
      </c>
      <c r="AR1055" s="6" t="s">
        <v>294</v>
      </c>
      <c r="AT1055" s="6" t="s">
        <v>214</v>
      </c>
      <c r="AU1055" s="6" t="s">
        <v>191</v>
      </c>
      <c r="AY1055" s="6" t="s">
        <v>213</v>
      </c>
      <c r="BE1055" s="80">
        <f>IF($U$1055="základní",$N$1055,0)</f>
        <v>0</v>
      </c>
      <c r="BF1055" s="80">
        <f>IF($U$1055="snížená",$N$1055,0)</f>
        <v>0</v>
      </c>
      <c r="BG1055" s="80">
        <f>IF($U$1055="zákl. přenesená",$N$1055,0)</f>
        <v>0</v>
      </c>
      <c r="BH1055" s="80">
        <f>IF($U$1055="sníž. přenesená",$N$1055,0)</f>
        <v>0</v>
      </c>
      <c r="BI1055" s="80">
        <f>IF($U$1055="nulová",$N$1055,0)</f>
        <v>0</v>
      </c>
      <c r="BJ1055" s="6" t="s">
        <v>191</v>
      </c>
      <c r="BK1055" s="80">
        <f>ROUND($L$1055*$K$1055,2)</f>
        <v>0</v>
      </c>
      <c r="BL1055" s="6" t="s">
        <v>294</v>
      </c>
    </row>
    <row r="1056" spans="2:64" s="6" customFormat="1" ht="27" customHeight="1">
      <c r="B1056" s="22"/>
      <c r="C1056" s="123" t="s">
        <v>983</v>
      </c>
      <c r="D1056" s="123" t="s">
        <v>214</v>
      </c>
      <c r="E1056" s="124" t="s">
        <v>984</v>
      </c>
      <c r="F1056" s="210" t="s">
        <v>985</v>
      </c>
      <c r="G1056" s="211"/>
      <c r="H1056" s="211"/>
      <c r="I1056" s="211"/>
      <c r="J1056" s="125" t="s">
        <v>282</v>
      </c>
      <c r="K1056" s="126">
        <v>6.815</v>
      </c>
      <c r="L1056" s="212">
        <v>0</v>
      </c>
      <c r="M1056" s="211"/>
      <c r="N1056" s="213">
        <f>ROUND($L$1056*$K$1056,2)</f>
        <v>0</v>
      </c>
      <c r="O1056" s="211"/>
      <c r="P1056" s="211"/>
      <c r="Q1056" s="211"/>
      <c r="R1056" s="23"/>
      <c r="T1056" s="127"/>
      <c r="U1056" s="128" t="s">
        <v>102</v>
      </c>
      <c r="V1056" s="129">
        <v>0.1</v>
      </c>
      <c r="W1056" s="129">
        <f>$V$1056*$K$1056</f>
        <v>0.6815000000000001</v>
      </c>
      <c r="X1056" s="129">
        <v>0</v>
      </c>
      <c r="Y1056" s="129">
        <f>$X$1056*$K$1056</f>
        <v>0</v>
      </c>
      <c r="Z1056" s="129">
        <v>0.00732</v>
      </c>
      <c r="AA1056" s="130">
        <f>$Z$1056*$K$1056</f>
        <v>0.0498858</v>
      </c>
      <c r="AR1056" s="6" t="s">
        <v>294</v>
      </c>
      <c r="AT1056" s="6" t="s">
        <v>214</v>
      </c>
      <c r="AU1056" s="6" t="s">
        <v>191</v>
      </c>
      <c r="AY1056" s="6" t="s">
        <v>213</v>
      </c>
      <c r="BE1056" s="80">
        <f>IF($U$1056="základní",$N$1056,0)</f>
        <v>0</v>
      </c>
      <c r="BF1056" s="80">
        <f>IF($U$1056="snížená",$N$1056,0)</f>
        <v>0</v>
      </c>
      <c r="BG1056" s="80">
        <f>IF($U$1056="zákl. přenesená",$N$1056,0)</f>
        <v>0</v>
      </c>
      <c r="BH1056" s="80">
        <f>IF($U$1056="sníž. přenesená",$N$1056,0)</f>
        <v>0</v>
      </c>
      <c r="BI1056" s="80">
        <f>IF($U$1056="nulová",$N$1056,0)</f>
        <v>0</v>
      </c>
      <c r="BJ1056" s="6" t="s">
        <v>191</v>
      </c>
      <c r="BK1056" s="80">
        <f>ROUND($L$1056*$K$1056,2)</f>
        <v>0</v>
      </c>
      <c r="BL1056" s="6" t="s">
        <v>294</v>
      </c>
    </row>
    <row r="1057" spans="2:51" s="6" customFormat="1" ht="15.75" customHeight="1">
      <c r="B1057" s="131"/>
      <c r="E1057" s="132"/>
      <c r="F1057" s="208" t="s">
        <v>720</v>
      </c>
      <c r="G1057" s="209"/>
      <c r="H1057" s="209"/>
      <c r="I1057" s="209"/>
      <c r="K1057" s="132"/>
      <c r="N1057" s="132"/>
      <c r="R1057" s="133"/>
      <c r="T1057" s="134"/>
      <c r="AA1057" s="135"/>
      <c r="AT1057" s="132" t="s">
        <v>220</v>
      </c>
      <c r="AU1057" s="132" t="s">
        <v>191</v>
      </c>
      <c r="AV1057" s="136" t="s">
        <v>78</v>
      </c>
      <c r="AW1057" s="136" t="s">
        <v>165</v>
      </c>
      <c r="AX1057" s="136" t="s">
        <v>135</v>
      </c>
      <c r="AY1057" s="132" t="s">
        <v>213</v>
      </c>
    </row>
    <row r="1058" spans="2:51" s="6" customFormat="1" ht="15.75" customHeight="1">
      <c r="B1058" s="137"/>
      <c r="E1058" s="138"/>
      <c r="F1058" s="203" t="s">
        <v>986</v>
      </c>
      <c r="G1058" s="204"/>
      <c r="H1058" s="204"/>
      <c r="I1058" s="204"/>
      <c r="K1058" s="139">
        <v>6.815</v>
      </c>
      <c r="N1058" s="138"/>
      <c r="R1058" s="140"/>
      <c r="T1058" s="141"/>
      <c r="AA1058" s="142"/>
      <c r="AT1058" s="138" t="s">
        <v>220</v>
      </c>
      <c r="AU1058" s="138" t="s">
        <v>191</v>
      </c>
      <c r="AV1058" s="143" t="s">
        <v>191</v>
      </c>
      <c r="AW1058" s="143" t="s">
        <v>165</v>
      </c>
      <c r="AX1058" s="143" t="s">
        <v>135</v>
      </c>
      <c r="AY1058" s="138" t="s">
        <v>213</v>
      </c>
    </row>
    <row r="1059" spans="2:51" s="6" customFormat="1" ht="15.75" customHeight="1">
      <c r="B1059" s="144"/>
      <c r="E1059" s="145"/>
      <c r="F1059" s="205" t="s">
        <v>222</v>
      </c>
      <c r="G1059" s="206"/>
      <c r="H1059" s="206"/>
      <c r="I1059" s="206"/>
      <c r="K1059" s="146">
        <v>6.815</v>
      </c>
      <c r="N1059" s="145"/>
      <c r="R1059" s="147"/>
      <c r="T1059" s="148"/>
      <c r="AA1059" s="149"/>
      <c r="AT1059" s="145" t="s">
        <v>220</v>
      </c>
      <c r="AU1059" s="145" t="s">
        <v>191</v>
      </c>
      <c r="AV1059" s="150" t="s">
        <v>218</v>
      </c>
      <c r="AW1059" s="150" t="s">
        <v>165</v>
      </c>
      <c r="AX1059" s="150" t="s">
        <v>78</v>
      </c>
      <c r="AY1059" s="145" t="s">
        <v>213</v>
      </c>
    </row>
    <row r="1060" spans="2:64" s="6" customFormat="1" ht="27" customHeight="1">
      <c r="B1060" s="22"/>
      <c r="C1060" s="123" t="s">
        <v>987</v>
      </c>
      <c r="D1060" s="123" t="s">
        <v>214</v>
      </c>
      <c r="E1060" s="124" t="s">
        <v>988</v>
      </c>
      <c r="F1060" s="210" t="s">
        <v>989</v>
      </c>
      <c r="G1060" s="211"/>
      <c r="H1060" s="211"/>
      <c r="I1060" s="211"/>
      <c r="J1060" s="125" t="s">
        <v>276</v>
      </c>
      <c r="K1060" s="126">
        <v>15</v>
      </c>
      <c r="L1060" s="212">
        <v>0</v>
      </c>
      <c r="M1060" s="211"/>
      <c r="N1060" s="213">
        <f>ROUND($L$1060*$K$1060,2)</f>
        <v>0</v>
      </c>
      <c r="O1060" s="211"/>
      <c r="P1060" s="211"/>
      <c r="Q1060" s="211"/>
      <c r="R1060" s="23"/>
      <c r="T1060" s="127"/>
      <c r="U1060" s="128" t="s">
        <v>102</v>
      </c>
      <c r="V1060" s="129">
        <v>0.04</v>
      </c>
      <c r="W1060" s="129">
        <f>$V$1060*$K$1060</f>
        <v>0.6</v>
      </c>
      <c r="X1060" s="129">
        <v>0</v>
      </c>
      <c r="Y1060" s="129">
        <f>$X$1060*$K$1060</f>
        <v>0</v>
      </c>
      <c r="Z1060" s="129">
        <v>0.00205</v>
      </c>
      <c r="AA1060" s="130">
        <f>$Z$1060*$K$1060</f>
        <v>0.030750000000000003</v>
      </c>
      <c r="AR1060" s="6" t="s">
        <v>294</v>
      </c>
      <c r="AT1060" s="6" t="s">
        <v>214</v>
      </c>
      <c r="AU1060" s="6" t="s">
        <v>191</v>
      </c>
      <c r="AY1060" s="6" t="s">
        <v>213</v>
      </c>
      <c r="BE1060" s="80">
        <f>IF($U$1060="základní",$N$1060,0)</f>
        <v>0</v>
      </c>
      <c r="BF1060" s="80">
        <f>IF($U$1060="snížená",$N$1060,0)</f>
        <v>0</v>
      </c>
      <c r="BG1060" s="80">
        <f>IF($U$1060="zákl. přenesená",$N$1060,0)</f>
        <v>0</v>
      </c>
      <c r="BH1060" s="80">
        <f>IF($U$1060="sníž. přenesená",$N$1060,0)</f>
        <v>0</v>
      </c>
      <c r="BI1060" s="80">
        <f>IF($U$1060="nulová",$N$1060,0)</f>
        <v>0</v>
      </c>
      <c r="BJ1060" s="6" t="s">
        <v>191</v>
      </c>
      <c r="BK1060" s="80">
        <f>ROUND($L$1060*$K$1060,2)</f>
        <v>0</v>
      </c>
      <c r="BL1060" s="6" t="s">
        <v>294</v>
      </c>
    </row>
    <row r="1061" spans="2:51" s="6" customFormat="1" ht="15.75" customHeight="1">
      <c r="B1061" s="131"/>
      <c r="E1061" s="132"/>
      <c r="F1061" s="208" t="s">
        <v>990</v>
      </c>
      <c r="G1061" s="209"/>
      <c r="H1061" s="209"/>
      <c r="I1061" s="209"/>
      <c r="K1061" s="132"/>
      <c r="N1061" s="132"/>
      <c r="R1061" s="133"/>
      <c r="T1061" s="134"/>
      <c r="AA1061" s="135"/>
      <c r="AT1061" s="132" t="s">
        <v>220</v>
      </c>
      <c r="AU1061" s="132" t="s">
        <v>191</v>
      </c>
      <c r="AV1061" s="136" t="s">
        <v>78</v>
      </c>
      <c r="AW1061" s="136" t="s">
        <v>165</v>
      </c>
      <c r="AX1061" s="136" t="s">
        <v>135</v>
      </c>
      <c r="AY1061" s="132" t="s">
        <v>213</v>
      </c>
    </row>
    <row r="1062" spans="2:51" s="6" customFormat="1" ht="15.75" customHeight="1">
      <c r="B1062" s="137"/>
      <c r="E1062" s="138"/>
      <c r="F1062" s="203" t="s">
        <v>991</v>
      </c>
      <c r="G1062" s="204"/>
      <c r="H1062" s="204"/>
      <c r="I1062" s="204"/>
      <c r="K1062" s="139">
        <v>15</v>
      </c>
      <c r="N1062" s="138"/>
      <c r="R1062" s="140"/>
      <c r="T1062" s="141"/>
      <c r="AA1062" s="142"/>
      <c r="AT1062" s="138" t="s">
        <v>220</v>
      </c>
      <c r="AU1062" s="138" t="s">
        <v>191</v>
      </c>
      <c r="AV1062" s="143" t="s">
        <v>191</v>
      </c>
      <c r="AW1062" s="143" t="s">
        <v>165</v>
      </c>
      <c r="AX1062" s="143" t="s">
        <v>135</v>
      </c>
      <c r="AY1062" s="138" t="s">
        <v>213</v>
      </c>
    </row>
    <row r="1063" spans="2:51" s="6" customFormat="1" ht="15.75" customHeight="1">
      <c r="B1063" s="144"/>
      <c r="E1063" s="145"/>
      <c r="F1063" s="205" t="s">
        <v>222</v>
      </c>
      <c r="G1063" s="206"/>
      <c r="H1063" s="206"/>
      <c r="I1063" s="206"/>
      <c r="K1063" s="146">
        <v>15</v>
      </c>
      <c r="N1063" s="145"/>
      <c r="R1063" s="147"/>
      <c r="T1063" s="148"/>
      <c r="AA1063" s="149"/>
      <c r="AT1063" s="145" t="s">
        <v>220</v>
      </c>
      <c r="AU1063" s="145" t="s">
        <v>191</v>
      </c>
      <c r="AV1063" s="150" t="s">
        <v>218</v>
      </c>
      <c r="AW1063" s="150" t="s">
        <v>165</v>
      </c>
      <c r="AX1063" s="150" t="s">
        <v>78</v>
      </c>
      <c r="AY1063" s="145" t="s">
        <v>213</v>
      </c>
    </row>
    <row r="1064" spans="2:64" s="6" customFormat="1" ht="27" customHeight="1">
      <c r="B1064" s="22"/>
      <c r="C1064" s="123" t="s">
        <v>992</v>
      </c>
      <c r="D1064" s="123" t="s">
        <v>214</v>
      </c>
      <c r="E1064" s="124" t="s">
        <v>993</v>
      </c>
      <c r="F1064" s="210" t="s">
        <v>994</v>
      </c>
      <c r="G1064" s="211"/>
      <c r="H1064" s="211"/>
      <c r="I1064" s="211"/>
      <c r="J1064" s="125" t="s">
        <v>282</v>
      </c>
      <c r="K1064" s="126">
        <v>3.195</v>
      </c>
      <c r="L1064" s="212">
        <v>0</v>
      </c>
      <c r="M1064" s="211"/>
      <c r="N1064" s="213">
        <f>ROUND($L$1064*$K$1064,2)</f>
        <v>0</v>
      </c>
      <c r="O1064" s="211"/>
      <c r="P1064" s="211"/>
      <c r="Q1064" s="211"/>
      <c r="R1064" s="23"/>
      <c r="T1064" s="127"/>
      <c r="U1064" s="128" t="s">
        <v>102</v>
      </c>
      <c r="V1064" s="129">
        <v>1.1</v>
      </c>
      <c r="W1064" s="129">
        <f>$V$1064*$K$1064</f>
        <v>3.5145</v>
      </c>
      <c r="X1064" s="129">
        <v>0</v>
      </c>
      <c r="Y1064" s="129">
        <f>$X$1064*$K$1064</f>
        <v>0</v>
      </c>
      <c r="Z1064" s="129">
        <v>0.00721</v>
      </c>
      <c r="AA1064" s="130">
        <f>$Z$1064*$K$1064</f>
        <v>0.02303595</v>
      </c>
      <c r="AR1064" s="6" t="s">
        <v>294</v>
      </c>
      <c r="AT1064" s="6" t="s">
        <v>214</v>
      </c>
      <c r="AU1064" s="6" t="s">
        <v>191</v>
      </c>
      <c r="AY1064" s="6" t="s">
        <v>213</v>
      </c>
      <c r="BE1064" s="80">
        <f>IF($U$1064="základní",$N$1064,0)</f>
        <v>0</v>
      </c>
      <c r="BF1064" s="80">
        <f>IF($U$1064="snížená",$N$1064,0)</f>
        <v>0</v>
      </c>
      <c r="BG1064" s="80">
        <f>IF($U$1064="zákl. přenesená",$N$1064,0)</f>
        <v>0</v>
      </c>
      <c r="BH1064" s="80">
        <f>IF($U$1064="sníž. přenesená",$N$1064,0)</f>
        <v>0</v>
      </c>
      <c r="BI1064" s="80">
        <f>IF($U$1064="nulová",$N$1064,0)</f>
        <v>0</v>
      </c>
      <c r="BJ1064" s="6" t="s">
        <v>191</v>
      </c>
      <c r="BK1064" s="80">
        <f>ROUND($L$1064*$K$1064,2)</f>
        <v>0</v>
      </c>
      <c r="BL1064" s="6" t="s">
        <v>294</v>
      </c>
    </row>
    <row r="1065" spans="2:51" s="6" customFormat="1" ht="15.75" customHeight="1">
      <c r="B1065" s="131"/>
      <c r="E1065" s="132"/>
      <c r="F1065" s="208" t="s">
        <v>995</v>
      </c>
      <c r="G1065" s="209"/>
      <c r="H1065" s="209"/>
      <c r="I1065" s="209"/>
      <c r="K1065" s="132"/>
      <c r="N1065" s="132"/>
      <c r="R1065" s="133"/>
      <c r="T1065" s="134"/>
      <c r="AA1065" s="135"/>
      <c r="AT1065" s="132" t="s">
        <v>220</v>
      </c>
      <c r="AU1065" s="132" t="s">
        <v>191</v>
      </c>
      <c r="AV1065" s="136" t="s">
        <v>78</v>
      </c>
      <c r="AW1065" s="136" t="s">
        <v>165</v>
      </c>
      <c r="AX1065" s="136" t="s">
        <v>135</v>
      </c>
      <c r="AY1065" s="132" t="s">
        <v>213</v>
      </c>
    </row>
    <row r="1066" spans="2:51" s="6" customFormat="1" ht="15.75" customHeight="1">
      <c r="B1066" s="137"/>
      <c r="E1066" s="138"/>
      <c r="F1066" s="203" t="s">
        <v>976</v>
      </c>
      <c r="G1066" s="204"/>
      <c r="H1066" s="204"/>
      <c r="I1066" s="204"/>
      <c r="K1066" s="139">
        <v>3.195</v>
      </c>
      <c r="N1066" s="138"/>
      <c r="R1066" s="140"/>
      <c r="T1066" s="141"/>
      <c r="AA1066" s="142"/>
      <c r="AT1066" s="138" t="s">
        <v>220</v>
      </c>
      <c r="AU1066" s="138" t="s">
        <v>191</v>
      </c>
      <c r="AV1066" s="143" t="s">
        <v>191</v>
      </c>
      <c r="AW1066" s="143" t="s">
        <v>165</v>
      </c>
      <c r="AX1066" s="143" t="s">
        <v>135</v>
      </c>
      <c r="AY1066" s="138" t="s">
        <v>213</v>
      </c>
    </row>
    <row r="1067" spans="2:51" s="6" customFormat="1" ht="15.75" customHeight="1">
      <c r="B1067" s="144"/>
      <c r="E1067" s="145"/>
      <c r="F1067" s="205" t="s">
        <v>222</v>
      </c>
      <c r="G1067" s="206"/>
      <c r="H1067" s="206"/>
      <c r="I1067" s="206"/>
      <c r="K1067" s="146">
        <v>3.195</v>
      </c>
      <c r="N1067" s="145"/>
      <c r="R1067" s="147"/>
      <c r="T1067" s="148"/>
      <c r="AA1067" s="149"/>
      <c r="AT1067" s="145" t="s">
        <v>220</v>
      </c>
      <c r="AU1067" s="145" t="s">
        <v>191</v>
      </c>
      <c r="AV1067" s="150" t="s">
        <v>218</v>
      </c>
      <c r="AW1067" s="150" t="s">
        <v>165</v>
      </c>
      <c r="AX1067" s="150" t="s">
        <v>78</v>
      </c>
      <c r="AY1067" s="145" t="s">
        <v>213</v>
      </c>
    </row>
    <row r="1068" spans="2:64" s="6" customFormat="1" ht="27" customHeight="1">
      <c r="B1068" s="22"/>
      <c r="C1068" s="123" t="s">
        <v>996</v>
      </c>
      <c r="D1068" s="123" t="s">
        <v>214</v>
      </c>
      <c r="E1068" s="124" t="s">
        <v>997</v>
      </c>
      <c r="F1068" s="210" t="s">
        <v>998</v>
      </c>
      <c r="G1068" s="211"/>
      <c r="H1068" s="211"/>
      <c r="I1068" s="211"/>
      <c r="J1068" s="125" t="s">
        <v>276</v>
      </c>
      <c r="K1068" s="126">
        <v>23.2</v>
      </c>
      <c r="L1068" s="212">
        <v>0</v>
      </c>
      <c r="M1068" s="211"/>
      <c r="N1068" s="213">
        <f>ROUND($L$1068*$K$1068,2)</f>
        <v>0</v>
      </c>
      <c r="O1068" s="211"/>
      <c r="P1068" s="211"/>
      <c r="Q1068" s="211"/>
      <c r="R1068" s="23"/>
      <c r="T1068" s="127"/>
      <c r="U1068" s="128" t="s">
        <v>102</v>
      </c>
      <c r="V1068" s="129">
        <v>0.06</v>
      </c>
      <c r="W1068" s="129">
        <f>$V$1068*$K$1068</f>
        <v>1.392</v>
      </c>
      <c r="X1068" s="129">
        <v>0</v>
      </c>
      <c r="Y1068" s="129">
        <f>$X$1068*$K$1068</f>
        <v>0</v>
      </c>
      <c r="Z1068" s="129">
        <v>0.00336</v>
      </c>
      <c r="AA1068" s="130">
        <f>$Z$1068*$K$1068</f>
        <v>0.07795200000000001</v>
      </c>
      <c r="AR1068" s="6" t="s">
        <v>294</v>
      </c>
      <c r="AT1068" s="6" t="s">
        <v>214</v>
      </c>
      <c r="AU1068" s="6" t="s">
        <v>191</v>
      </c>
      <c r="AY1068" s="6" t="s">
        <v>213</v>
      </c>
      <c r="BE1068" s="80">
        <f>IF($U$1068="základní",$N$1068,0)</f>
        <v>0</v>
      </c>
      <c r="BF1068" s="80">
        <f>IF($U$1068="snížená",$N$1068,0)</f>
        <v>0</v>
      </c>
      <c r="BG1068" s="80">
        <f>IF($U$1068="zákl. přenesená",$N$1068,0)</f>
        <v>0</v>
      </c>
      <c r="BH1068" s="80">
        <f>IF($U$1068="sníž. přenesená",$N$1068,0)</f>
        <v>0</v>
      </c>
      <c r="BI1068" s="80">
        <f>IF($U$1068="nulová",$N$1068,0)</f>
        <v>0</v>
      </c>
      <c r="BJ1068" s="6" t="s">
        <v>191</v>
      </c>
      <c r="BK1068" s="80">
        <f>ROUND($L$1068*$K$1068,2)</f>
        <v>0</v>
      </c>
      <c r="BL1068" s="6" t="s">
        <v>294</v>
      </c>
    </row>
    <row r="1069" spans="2:51" s="6" customFormat="1" ht="15.75" customHeight="1">
      <c r="B1069" s="131"/>
      <c r="E1069" s="132"/>
      <c r="F1069" s="208" t="s">
        <v>815</v>
      </c>
      <c r="G1069" s="209"/>
      <c r="H1069" s="209"/>
      <c r="I1069" s="209"/>
      <c r="K1069" s="132"/>
      <c r="N1069" s="132"/>
      <c r="R1069" s="133"/>
      <c r="T1069" s="134"/>
      <c r="AA1069" s="135"/>
      <c r="AT1069" s="132" t="s">
        <v>220</v>
      </c>
      <c r="AU1069" s="132" t="s">
        <v>191</v>
      </c>
      <c r="AV1069" s="136" t="s">
        <v>78</v>
      </c>
      <c r="AW1069" s="136" t="s">
        <v>165</v>
      </c>
      <c r="AX1069" s="136" t="s">
        <v>135</v>
      </c>
      <c r="AY1069" s="132" t="s">
        <v>213</v>
      </c>
    </row>
    <row r="1070" spans="2:51" s="6" customFormat="1" ht="15.75" customHeight="1">
      <c r="B1070" s="137"/>
      <c r="E1070" s="138"/>
      <c r="F1070" s="203" t="s">
        <v>999</v>
      </c>
      <c r="G1070" s="204"/>
      <c r="H1070" s="204"/>
      <c r="I1070" s="204"/>
      <c r="K1070" s="139">
        <v>23.2</v>
      </c>
      <c r="N1070" s="138"/>
      <c r="R1070" s="140"/>
      <c r="T1070" s="141"/>
      <c r="AA1070" s="142"/>
      <c r="AT1070" s="138" t="s">
        <v>220</v>
      </c>
      <c r="AU1070" s="138" t="s">
        <v>191</v>
      </c>
      <c r="AV1070" s="143" t="s">
        <v>191</v>
      </c>
      <c r="AW1070" s="143" t="s">
        <v>165</v>
      </c>
      <c r="AX1070" s="143" t="s">
        <v>135</v>
      </c>
      <c r="AY1070" s="138" t="s">
        <v>213</v>
      </c>
    </row>
    <row r="1071" spans="2:51" s="6" customFormat="1" ht="15.75" customHeight="1">
      <c r="B1071" s="144"/>
      <c r="E1071" s="145"/>
      <c r="F1071" s="205" t="s">
        <v>222</v>
      </c>
      <c r="G1071" s="206"/>
      <c r="H1071" s="206"/>
      <c r="I1071" s="206"/>
      <c r="K1071" s="146">
        <v>23.2</v>
      </c>
      <c r="N1071" s="145"/>
      <c r="R1071" s="147"/>
      <c r="T1071" s="148"/>
      <c r="AA1071" s="149"/>
      <c r="AT1071" s="145" t="s">
        <v>220</v>
      </c>
      <c r="AU1071" s="145" t="s">
        <v>191</v>
      </c>
      <c r="AV1071" s="150" t="s">
        <v>218</v>
      </c>
      <c r="AW1071" s="150" t="s">
        <v>165</v>
      </c>
      <c r="AX1071" s="150" t="s">
        <v>78</v>
      </c>
      <c r="AY1071" s="145" t="s">
        <v>213</v>
      </c>
    </row>
    <row r="1072" spans="2:64" s="6" customFormat="1" ht="15.75" customHeight="1">
      <c r="B1072" s="22"/>
      <c r="C1072" s="123" t="s">
        <v>1000</v>
      </c>
      <c r="D1072" s="123" t="s">
        <v>214</v>
      </c>
      <c r="E1072" s="124" t="s">
        <v>1001</v>
      </c>
      <c r="F1072" s="210" t="s">
        <v>1002</v>
      </c>
      <c r="G1072" s="211"/>
      <c r="H1072" s="211"/>
      <c r="I1072" s="211"/>
      <c r="J1072" s="125" t="s">
        <v>276</v>
      </c>
      <c r="K1072" s="126">
        <v>9</v>
      </c>
      <c r="L1072" s="212">
        <v>0</v>
      </c>
      <c r="M1072" s="211"/>
      <c r="N1072" s="213">
        <f>ROUND($L$1072*$K$1072,2)</f>
        <v>0</v>
      </c>
      <c r="O1072" s="211"/>
      <c r="P1072" s="211"/>
      <c r="Q1072" s="211"/>
      <c r="R1072" s="23"/>
      <c r="T1072" s="127"/>
      <c r="U1072" s="128" t="s">
        <v>102</v>
      </c>
      <c r="V1072" s="129">
        <v>0.05</v>
      </c>
      <c r="W1072" s="129">
        <f>$V$1072*$K$1072</f>
        <v>0.45</v>
      </c>
      <c r="X1072" s="129">
        <v>0</v>
      </c>
      <c r="Y1072" s="129">
        <f>$X$1072*$K$1072</f>
        <v>0</v>
      </c>
      <c r="Z1072" s="129">
        <v>0.00226</v>
      </c>
      <c r="AA1072" s="130">
        <f>$Z$1072*$K$1072</f>
        <v>0.020339999999999997</v>
      </c>
      <c r="AR1072" s="6" t="s">
        <v>294</v>
      </c>
      <c r="AT1072" s="6" t="s">
        <v>214</v>
      </c>
      <c r="AU1072" s="6" t="s">
        <v>191</v>
      </c>
      <c r="AY1072" s="6" t="s">
        <v>213</v>
      </c>
      <c r="BE1072" s="80">
        <f>IF($U$1072="základní",$N$1072,0)</f>
        <v>0</v>
      </c>
      <c r="BF1072" s="80">
        <f>IF($U$1072="snížená",$N$1072,0)</f>
        <v>0</v>
      </c>
      <c r="BG1072" s="80">
        <f>IF($U$1072="zákl. přenesená",$N$1072,0)</f>
        <v>0</v>
      </c>
      <c r="BH1072" s="80">
        <f>IF($U$1072="sníž. přenesená",$N$1072,0)</f>
        <v>0</v>
      </c>
      <c r="BI1072" s="80">
        <f>IF($U$1072="nulová",$N$1072,0)</f>
        <v>0</v>
      </c>
      <c r="BJ1072" s="6" t="s">
        <v>191</v>
      </c>
      <c r="BK1072" s="80">
        <f>ROUND($L$1072*$K$1072,2)</f>
        <v>0</v>
      </c>
      <c r="BL1072" s="6" t="s">
        <v>294</v>
      </c>
    </row>
    <row r="1073" spans="2:51" s="6" customFormat="1" ht="15.75" customHeight="1">
      <c r="B1073" s="131"/>
      <c r="E1073" s="132"/>
      <c r="F1073" s="208" t="s">
        <v>815</v>
      </c>
      <c r="G1073" s="209"/>
      <c r="H1073" s="209"/>
      <c r="I1073" s="209"/>
      <c r="K1073" s="132"/>
      <c r="N1073" s="132"/>
      <c r="R1073" s="133"/>
      <c r="T1073" s="134"/>
      <c r="AA1073" s="135"/>
      <c r="AT1073" s="132" t="s">
        <v>220</v>
      </c>
      <c r="AU1073" s="132" t="s">
        <v>191</v>
      </c>
      <c r="AV1073" s="136" t="s">
        <v>78</v>
      </c>
      <c r="AW1073" s="136" t="s">
        <v>165</v>
      </c>
      <c r="AX1073" s="136" t="s">
        <v>135</v>
      </c>
      <c r="AY1073" s="132" t="s">
        <v>213</v>
      </c>
    </row>
    <row r="1074" spans="2:51" s="6" customFormat="1" ht="15.75" customHeight="1">
      <c r="B1074" s="137"/>
      <c r="E1074" s="138"/>
      <c r="F1074" s="203" t="s">
        <v>1003</v>
      </c>
      <c r="G1074" s="204"/>
      <c r="H1074" s="204"/>
      <c r="I1074" s="204"/>
      <c r="K1074" s="139">
        <v>9</v>
      </c>
      <c r="N1074" s="138"/>
      <c r="R1074" s="140"/>
      <c r="T1074" s="141"/>
      <c r="AA1074" s="142"/>
      <c r="AT1074" s="138" t="s">
        <v>220</v>
      </c>
      <c r="AU1074" s="138" t="s">
        <v>191</v>
      </c>
      <c r="AV1074" s="143" t="s">
        <v>191</v>
      </c>
      <c r="AW1074" s="143" t="s">
        <v>165</v>
      </c>
      <c r="AX1074" s="143" t="s">
        <v>135</v>
      </c>
      <c r="AY1074" s="138" t="s">
        <v>213</v>
      </c>
    </row>
    <row r="1075" spans="2:51" s="6" customFormat="1" ht="15.75" customHeight="1">
      <c r="B1075" s="144"/>
      <c r="E1075" s="145"/>
      <c r="F1075" s="205" t="s">
        <v>222</v>
      </c>
      <c r="G1075" s="206"/>
      <c r="H1075" s="206"/>
      <c r="I1075" s="206"/>
      <c r="K1075" s="146">
        <v>9</v>
      </c>
      <c r="N1075" s="145"/>
      <c r="R1075" s="147"/>
      <c r="T1075" s="148"/>
      <c r="AA1075" s="149"/>
      <c r="AT1075" s="145" t="s">
        <v>220</v>
      </c>
      <c r="AU1075" s="145" t="s">
        <v>191</v>
      </c>
      <c r="AV1075" s="150" t="s">
        <v>218</v>
      </c>
      <c r="AW1075" s="150" t="s">
        <v>165</v>
      </c>
      <c r="AX1075" s="150" t="s">
        <v>78</v>
      </c>
      <c r="AY1075" s="145" t="s">
        <v>213</v>
      </c>
    </row>
    <row r="1076" spans="2:64" s="6" customFormat="1" ht="27" customHeight="1">
      <c r="B1076" s="22"/>
      <c r="C1076" s="123" t="s">
        <v>1004</v>
      </c>
      <c r="D1076" s="123" t="s">
        <v>214</v>
      </c>
      <c r="E1076" s="124" t="s">
        <v>1005</v>
      </c>
      <c r="F1076" s="210" t="s">
        <v>1006</v>
      </c>
      <c r="G1076" s="211"/>
      <c r="H1076" s="211"/>
      <c r="I1076" s="211"/>
      <c r="J1076" s="125" t="s">
        <v>276</v>
      </c>
      <c r="K1076" s="126">
        <v>20.7</v>
      </c>
      <c r="L1076" s="212">
        <v>0</v>
      </c>
      <c r="M1076" s="211"/>
      <c r="N1076" s="213">
        <f>ROUND($L$1076*$K$1076,2)</f>
        <v>0</v>
      </c>
      <c r="O1076" s="211"/>
      <c r="P1076" s="211"/>
      <c r="Q1076" s="211"/>
      <c r="R1076" s="23"/>
      <c r="T1076" s="127"/>
      <c r="U1076" s="128" t="s">
        <v>102</v>
      </c>
      <c r="V1076" s="129">
        <v>0.279</v>
      </c>
      <c r="W1076" s="129">
        <f>$V$1076*$K$1076</f>
        <v>5.7753000000000005</v>
      </c>
      <c r="X1076" s="129">
        <v>0.00206777</v>
      </c>
      <c r="Y1076" s="129">
        <f>$X$1076*$K$1076</f>
        <v>0.042802839</v>
      </c>
      <c r="Z1076" s="129">
        <v>0</v>
      </c>
      <c r="AA1076" s="130">
        <f>$Z$1076*$K$1076</f>
        <v>0</v>
      </c>
      <c r="AR1076" s="6" t="s">
        <v>294</v>
      </c>
      <c r="AT1076" s="6" t="s">
        <v>214</v>
      </c>
      <c r="AU1076" s="6" t="s">
        <v>191</v>
      </c>
      <c r="AY1076" s="6" t="s">
        <v>213</v>
      </c>
      <c r="BE1076" s="80">
        <f>IF($U$1076="základní",$N$1076,0)</f>
        <v>0</v>
      </c>
      <c r="BF1076" s="80">
        <f>IF($U$1076="snížená",$N$1076,0)</f>
        <v>0</v>
      </c>
      <c r="BG1076" s="80">
        <f>IF($U$1076="zákl. přenesená",$N$1076,0)</f>
        <v>0</v>
      </c>
      <c r="BH1076" s="80">
        <f>IF($U$1076="sníž. přenesená",$N$1076,0)</f>
        <v>0</v>
      </c>
      <c r="BI1076" s="80">
        <f>IF($U$1076="nulová",$N$1076,0)</f>
        <v>0</v>
      </c>
      <c r="BJ1076" s="6" t="s">
        <v>191</v>
      </c>
      <c r="BK1076" s="80">
        <f>ROUND($L$1076*$K$1076,2)</f>
        <v>0</v>
      </c>
      <c r="BL1076" s="6" t="s">
        <v>294</v>
      </c>
    </row>
    <row r="1077" spans="2:51" s="6" customFormat="1" ht="15.75" customHeight="1">
      <c r="B1077" s="131"/>
      <c r="E1077" s="132"/>
      <c r="F1077" s="208" t="s">
        <v>529</v>
      </c>
      <c r="G1077" s="209"/>
      <c r="H1077" s="209"/>
      <c r="I1077" s="209"/>
      <c r="K1077" s="132"/>
      <c r="N1077" s="132"/>
      <c r="R1077" s="133"/>
      <c r="T1077" s="134"/>
      <c r="AA1077" s="135"/>
      <c r="AT1077" s="132" t="s">
        <v>220</v>
      </c>
      <c r="AU1077" s="132" t="s">
        <v>191</v>
      </c>
      <c r="AV1077" s="136" t="s">
        <v>78</v>
      </c>
      <c r="AW1077" s="136" t="s">
        <v>165</v>
      </c>
      <c r="AX1077" s="136" t="s">
        <v>135</v>
      </c>
      <c r="AY1077" s="132" t="s">
        <v>213</v>
      </c>
    </row>
    <row r="1078" spans="2:51" s="6" customFormat="1" ht="15.75" customHeight="1">
      <c r="B1078" s="131"/>
      <c r="E1078" s="132"/>
      <c r="F1078" s="208" t="s">
        <v>292</v>
      </c>
      <c r="G1078" s="209"/>
      <c r="H1078" s="209"/>
      <c r="I1078" s="209"/>
      <c r="K1078" s="132"/>
      <c r="N1078" s="132"/>
      <c r="R1078" s="133"/>
      <c r="T1078" s="134"/>
      <c r="AA1078" s="135"/>
      <c r="AT1078" s="132" t="s">
        <v>220</v>
      </c>
      <c r="AU1078" s="132" t="s">
        <v>191</v>
      </c>
      <c r="AV1078" s="136" t="s">
        <v>78</v>
      </c>
      <c r="AW1078" s="136" t="s">
        <v>165</v>
      </c>
      <c r="AX1078" s="136" t="s">
        <v>135</v>
      </c>
      <c r="AY1078" s="132" t="s">
        <v>213</v>
      </c>
    </row>
    <row r="1079" spans="2:51" s="6" customFormat="1" ht="15.75" customHeight="1">
      <c r="B1079" s="137"/>
      <c r="E1079" s="138"/>
      <c r="F1079" s="203" t="s">
        <v>1007</v>
      </c>
      <c r="G1079" s="204"/>
      <c r="H1079" s="204"/>
      <c r="I1079" s="204"/>
      <c r="K1079" s="139">
        <v>5.85</v>
      </c>
      <c r="N1079" s="138"/>
      <c r="R1079" s="140"/>
      <c r="T1079" s="141"/>
      <c r="AA1079" s="142"/>
      <c r="AT1079" s="138" t="s">
        <v>220</v>
      </c>
      <c r="AU1079" s="138" t="s">
        <v>191</v>
      </c>
      <c r="AV1079" s="143" t="s">
        <v>191</v>
      </c>
      <c r="AW1079" s="143" t="s">
        <v>165</v>
      </c>
      <c r="AX1079" s="143" t="s">
        <v>135</v>
      </c>
      <c r="AY1079" s="138" t="s">
        <v>213</v>
      </c>
    </row>
    <row r="1080" spans="2:51" s="6" customFormat="1" ht="15.75" customHeight="1">
      <c r="B1080" s="131"/>
      <c r="E1080" s="132"/>
      <c r="F1080" s="208" t="s">
        <v>293</v>
      </c>
      <c r="G1080" s="209"/>
      <c r="H1080" s="209"/>
      <c r="I1080" s="209"/>
      <c r="K1080" s="132"/>
      <c r="N1080" s="132"/>
      <c r="R1080" s="133"/>
      <c r="T1080" s="134"/>
      <c r="AA1080" s="135"/>
      <c r="AT1080" s="132" t="s">
        <v>220</v>
      </c>
      <c r="AU1080" s="132" t="s">
        <v>191</v>
      </c>
      <c r="AV1080" s="136" t="s">
        <v>78</v>
      </c>
      <c r="AW1080" s="136" t="s">
        <v>165</v>
      </c>
      <c r="AX1080" s="136" t="s">
        <v>135</v>
      </c>
      <c r="AY1080" s="132" t="s">
        <v>213</v>
      </c>
    </row>
    <row r="1081" spans="2:51" s="6" customFormat="1" ht="15.75" customHeight="1">
      <c r="B1081" s="137"/>
      <c r="E1081" s="138"/>
      <c r="F1081" s="203" t="s">
        <v>1008</v>
      </c>
      <c r="G1081" s="204"/>
      <c r="H1081" s="204"/>
      <c r="I1081" s="204"/>
      <c r="K1081" s="139">
        <v>9.7</v>
      </c>
      <c r="N1081" s="138"/>
      <c r="R1081" s="140"/>
      <c r="T1081" s="141"/>
      <c r="AA1081" s="142"/>
      <c r="AT1081" s="138" t="s">
        <v>220</v>
      </c>
      <c r="AU1081" s="138" t="s">
        <v>191</v>
      </c>
      <c r="AV1081" s="143" t="s">
        <v>191</v>
      </c>
      <c r="AW1081" s="143" t="s">
        <v>165</v>
      </c>
      <c r="AX1081" s="143" t="s">
        <v>135</v>
      </c>
      <c r="AY1081" s="138" t="s">
        <v>213</v>
      </c>
    </row>
    <row r="1082" spans="2:51" s="6" customFormat="1" ht="15.75" customHeight="1">
      <c r="B1082" s="131"/>
      <c r="E1082" s="132"/>
      <c r="F1082" s="208" t="s">
        <v>289</v>
      </c>
      <c r="G1082" s="209"/>
      <c r="H1082" s="209"/>
      <c r="I1082" s="209"/>
      <c r="K1082" s="132"/>
      <c r="N1082" s="132"/>
      <c r="R1082" s="133"/>
      <c r="T1082" s="134"/>
      <c r="AA1082" s="135"/>
      <c r="AT1082" s="132" t="s">
        <v>220</v>
      </c>
      <c r="AU1082" s="132" t="s">
        <v>191</v>
      </c>
      <c r="AV1082" s="136" t="s">
        <v>78</v>
      </c>
      <c r="AW1082" s="136" t="s">
        <v>165</v>
      </c>
      <c r="AX1082" s="136" t="s">
        <v>135</v>
      </c>
      <c r="AY1082" s="132" t="s">
        <v>213</v>
      </c>
    </row>
    <row r="1083" spans="2:51" s="6" customFormat="1" ht="15.75" customHeight="1">
      <c r="B1083" s="137"/>
      <c r="E1083" s="138"/>
      <c r="F1083" s="203" t="s">
        <v>1009</v>
      </c>
      <c r="G1083" s="204"/>
      <c r="H1083" s="204"/>
      <c r="I1083" s="204"/>
      <c r="K1083" s="139">
        <v>5.15</v>
      </c>
      <c r="N1083" s="138"/>
      <c r="R1083" s="140"/>
      <c r="T1083" s="141"/>
      <c r="AA1083" s="142"/>
      <c r="AT1083" s="138" t="s">
        <v>220</v>
      </c>
      <c r="AU1083" s="138" t="s">
        <v>191</v>
      </c>
      <c r="AV1083" s="143" t="s">
        <v>191</v>
      </c>
      <c r="AW1083" s="143" t="s">
        <v>165</v>
      </c>
      <c r="AX1083" s="143" t="s">
        <v>135</v>
      </c>
      <c r="AY1083" s="138" t="s">
        <v>213</v>
      </c>
    </row>
    <row r="1084" spans="2:51" s="6" customFormat="1" ht="15.75" customHeight="1">
      <c r="B1084" s="144"/>
      <c r="E1084" s="145"/>
      <c r="F1084" s="205" t="s">
        <v>222</v>
      </c>
      <c r="G1084" s="206"/>
      <c r="H1084" s="206"/>
      <c r="I1084" s="206"/>
      <c r="K1084" s="146">
        <v>20.7</v>
      </c>
      <c r="N1084" s="145"/>
      <c r="R1084" s="147"/>
      <c r="T1084" s="148"/>
      <c r="AA1084" s="149"/>
      <c r="AT1084" s="145" t="s">
        <v>220</v>
      </c>
      <c r="AU1084" s="145" t="s">
        <v>191</v>
      </c>
      <c r="AV1084" s="150" t="s">
        <v>218</v>
      </c>
      <c r="AW1084" s="150" t="s">
        <v>165</v>
      </c>
      <c r="AX1084" s="150" t="s">
        <v>78</v>
      </c>
      <c r="AY1084" s="145" t="s">
        <v>213</v>
      </c>
    </row>
    <row r="1085" spans="2:64" s="6" customFormat="1" ht="15.75" customHeight="1">
      <c r="B1085" s="22"/>
      <c r="C1085" s="123" t="s">
        <v>1010</v>
      </c>
      <c r="D1085" s="123" t="s">
        <v>214</v>
      </c>
      <c r="E1085" s="124" t="s">
        <v>1011</v>
      </c>
      <c r="F1085" s="210" t="s">
        <v>1012</v>
      </c>
      <c r="G1085" s="211"/>
      <c r="H1085" s="211"/>
      <c r="I1085" s="211"/>
      <c r="J1085" s="125" t="s">
        <v>276</v>
      </c>
      <c r="K1085" s="126">
        <v>33.2</v>
      </c>
      <c r="L1085" s="212">
        <v>0</v>
      </c>
      <c r="M1085" s="211"/>
      <c r="N1085" s="213">
        <f>ROUND($L$1085*$K$1085,2)</f>
        <v>0</v>
      </c>
      <c r="O1085" s="211"/>
      <c r="P1085" s="211"/>
      <c r="Q1085" s="211"/>
      <c r="R1085" s="23"/>
      <c r="T1085" s="127"/>
      <c r="U1085" s="128" t="s">
        <v>102</v>
      </c>
      <c r="V1085" s="129">
        <v>0.376</v>
      </c>
      <c r="W1085" s="129">
        <f>$V$1085*$K$1085</f>
        <v>12.483200000000002</v>
      </c>
      <c r="X1085" s="129">
        <v>0.0022044273</v>
      </c>
      <c r="Y1085" s="129">
        <f>$X$1085*$K$1085</f>
        <v>0.07318698636</v>
      </c>
      <c r="Z1085" s="129">
        <v>0</v>
      </c>
      <c r="AA1085" s="130">
        <f>$Z$1085*$K$1085</f>
        <v>0</v>
      </c>
      <c r="AR1085" s="6" t="s">
        <v>294</v>
      </c>
      <c r="AT1085" s="6" t="s">
        <v>214</v>
      </c>
      <c r="AU1085" s="6" t="s">
        <v>191</v>
      </c>
      <c r="AY1085" s="6" t="s">
        <v>213</v>
      </c>
      <c r="BE1085" s="80">
        <f>IF($U$1085="základní",$N$1085,0)</f>
        <v>0</v>
      </c>
      <c r="BF1085" s="80">
        <f>IF($U$1085="snížená",$N$1085,0)</f>
        <v>0</v>
      </c>
      <c r="BG1085" s="80">
        <f>IF($U$1085="zákl. přenesená",$N$1085,0)</f>
        <v>0</v>
      </c>
      <c r="BH1085" s="80">
        <f>IF($U$1085="sníž. přenesená",$N$1085,0)</f>
        <v>0</v>
      </c>
      <c r="BI1085" s="80">
        <f>IF($U$1085="nulová",$N$1085,0)</f>
        <v>0</v>
      </c>
      <c r="BJ1085" s="6" t="s">
        <v>191</v>
      </c>
      <c r="BK1085" s="80">
        <f>ROUND($L$1085*$K$1085,2)</f>
        <v>0</v>
      </c>
      <c r="BL1085" s="6" t="s">
        <v>294</v>
      </c>
    </row>
    <row r="1086" spans="2:64" s="6" customFormat="1" ht="27" customHeight="1">
      <c r="B1086" s="22"/>
      <c r="C1086" s="123" t="s">
        <v>1013</v>
      </c>
      <c r="D1086" s="123" t="s">
        <v>214</v>
      </c>
      <c r="E1086" s="124" t="s">
        <v>1014</v>
      </c>
      <c r="F1086" s="210" t="s">
        <v>1015</v>
      </c>
      <c r="G1086" s="211"/>
      <c r="H1086" s="211"/>
      <c r="I1086" s="211"/>
      <c r="J1086" s="125" t="s">
        <v>239</v>
      </c>
      <c r="K1086" s="126">
        <v>1.122</v>
      </c>
      <c r="L1086" s="212">
        <v>0</v>
      </c>
      <c r="M1086" s="211"/>
      <c r="N1086" s="213">
        <f>ROUND($L$1086*$K$1086,2)</f>
        <v>0</v>
      </c>
      <c r="O1086" s="211"/>
      <c r="P1086" s="211"/>
      <c r="Q1086" s="211"/>
      <c r="R1086" s="23"/>
      <c r="T1086" s="127"/>
      <c r="U1086" s="128" t="s">
        <v>102</v>
      </c>
      <c r="V1086" s="129">
        <v>4.82</v>
      </c>
      <c r="W1086" s="129">
        <f>$V$1086*$K$1086</f>
        <v>5.408040000000001</v>
      </c>
      <c r="X1086" s="129">
        <v>0</v>
      </c>
      <c r="Y1086" s="129">
        <f>$X$1086*$K$1086</f>
        <v>0</v>
      </c>
      <c r="Z1086" s="129">
        <v>0</v>
      </c>
      <c r="AA1086" s="130">
        <f>$Z$1086*$K$1086</f>
        <v>0</v>
      </c>
      <c r="AR1086" s="6" t="s">
        <v>294</v>
      </c>
      <c r="AT1086" s="6" t="s">
        <v>214</v>
      </c>
      <c r="AU1086" s="6" t="s">
        <v>191</v>
      </c>
      <c r="AY1086" s="6" t="s">
        <v>213</v>
      </c>
      <c r="BE1086" s="80">
        <f>IF($U$1086="základní",$N$1086,0)</f>
        <v>0</v>
      </c>
      <c r="BF1086" s="80">
        <f>IF($U$1086="snížená",$N$1086,0)</f>
        <v>0</v>
      </c>
      <c r="BG1086" s="80">
        <f>IF($U$1086="zákl. přenesená",$N$1086,0)</f>
        <v>0</v>
      </c>
      <c r="BH1086" s="80">
        <f>IF($U$1086="sníž. přenesená",$N$1086,0)</f>
        <v>0</v>
      </c>
      <c r="BI1086" s="80">
        <f>IF($U$1086="nulová",$N$1086,0)</f>
        <v>0</v>
      </c>
      <c r="BJ1086" s="6" t="s">
        <v>191</v>
      </c>
      <c r="BK1086" s="80">
        <f>ROUND($L$1086*$K$1086,2)</f>
        <v>0</v>
      </c>
      <c r="BL1086" s="6" t="s">
        <v>294</v>
      </c>
    </row>
    <row r="1087" spans="2:64" s="6" customFormat="1" ht="27" customHeight="1">
      <c r="B1087" s="22"/>
      <c r="C1087" s="123" t="s">
        <v>1016</v>
      </c>
      <c r="D1087" s="123" t="s">
        <v>214</v>
      </c>
      <c r="E1087" s="124" t="s">
        <v>1017</v>
      </c>
      <c r="F1087" s="210" t="s">
        <v>1018</v>
      </c>
      <c r="G1087" s="211"/>
      <c r="H1087" s="211"/>
      <c r="I1087" s="211"/>
      <c r="J1087" s="125" t="s">
        <v>239</v>
      </c>
      <c r="K1087" s="126">
        <v>1.122</v>
      </c>
      <c r="L1087" s="212">
        <v>0</v>
      </c>
      <c r="M1087" s="211"/>
      <c r="N1087" s="213">
        <f>ROUND($L$1087*$K$1087,2)</f>
        <v>0</v>
      </c>
      <c r="O1087" s="211"/>
      <c r="P1087" s="211"/>
      <c r="Q1087" s="211"/>
      <c r="R1087" s="23"/>
      <c r="T1087" s="127"/>
      <c r="U1087" s="128" t="s">
        <v>102</v>
      </c>
      <c r="V1087" s="129">
        <v>1.18</v>
      </c>
      <c r="W1087" s="129">
        <f>$V$1087*$K$1087</f>
        <v>1.32396</v>
      </c>
      <c r="X1087" s="129">
        <v>0</v>
      </c>
      <c r="Y1087" s="129">
        <f>$X$1087*$K$1087</f>
        <v>0</v>
      </c>
      <c r="Z1087" s="129">
        <v>0</v>
      </c>
      <c r="AA1087" s="130">
        <f>$Z$1087*$K$1087</f>
        <v>0</v>
      </c>
      <c r="AR1087" s="6" t="s">
        <v>294</v>
      </c>
      <c r="AT1087" s="6" t="s">
        <v>214</v>
      </c>
      <c r="AU1087" s="6" t="s">
        <v>191</v>
      </c>
      <c r="AY1087" s="6" t="s">
        <v>213</v>
      </c>
      <c r="BE1087" s="80">
        <f>IF($U$1087="základní",$N$1087,0)</f>
        <v>0</v>
      </c>
      <c r="BF1087" s="80">
        <f>IF($U$1087="snížená",$N$1087,0)</f>
        <v>0</v>
      </c>
      <c r="BG1087" s="80">
        <f>IF($U$1087="zákl. přenesená",$N$1087,0)</f>
        <v>0</v>
      </c>
      <c r="BH1087" s="80">
        <f>IF($U$1087="sníž. přenesená",$N$1087,0)</f>
        <v>0</v>
      </c>
      <c r="BI1087" s="80">
        <f>IF($U$1087="nulová",$N$1087,0)</f>
        <v>0</v>
      </c>
      <c r="BJ1087" s="6" t="s">
        <v>191</v>
      </c>
      <c r="BK1087" s="80">
        <f>ROUND($L$1087*$K$1087,2)</f>
        <v>0</v>
      </c>
      <c r="BL1087" s="6" t="s">
        <v>294</v>
      </c>
    </row>
    <row r="1088" spans="2:63" s="113" customFormat="1" ht="30.75" customHeight="1">
      <c r="B1088" s="114"/>
      <c r="D1088" s="122" t="s">
        <v>180</v>
      </c>
      <c r="N1088" s="201">
        <f>$BK$1088</f>
        <v>0</v>
      </c>
      <c r="O1088" s="202"/>
      <c r="P1088" s="202"/>
      <c r="Q1088" s="202"/>
      <c r="R1088" s="117"/>
      <c r="T1088" s="118"/>
      <c r="W1088" s="119">
        <f>SUM($W$1089:$W$1134)</f>
        <v>62.960899000000005</v>
      </c>
      <c r="Y1088" s="119">
        <f>SUM($Y$1089:$Y$1134)</f>
        <v>0.030500900000000004</v>
      </c>
      <c r="AA1088" s="120">
        <f>SUM($AA$1089:$AA$1134)</f>
        <v>2.3275099999999997</v>
      </c>
      <c r="AR1088" s="116" t="s">
        <v>191</v>
      </c>
      <c r="AT1088" s="116" t="s">
        <v>134</v>
      </c>
      <c r="AU1088" s="116" t="s">
        <v>78</v>
      </c>
      <c r="AY1088" s="116" t="s">
        <v>213</v>
      </c>
      <c r="BK1088" s="121">
        <f>SUM($BK$1089:$BK$1134)</f>
        <v>0</v>
      </c>
    </row>
    <row r="1089" spans="2:64" s="6" customFormat="1" ht="27" customHeight="1">
      <c r="B1089" s="22"/>
      <c r="C1089" s="123" t="s">
        <v>1019</v>
      </c>
      <c r="D1089" s="123" t="s">
        <v>214</v>
      </c>
      <c r="E1089" s="124" t="s">
        <v>1020</v>
      </c>
      <c r="F1089" s="210" t="s">
        <v>1021</v>
      </c>
      <c r="G1089" s="211"/>
      <c r="H1089" s="211"/>
      <c r="I1089" s="211"/>
      <c r="J1089" s="125" t="s">
        <v>276</v>
      </c>
      <c r="K1089" s="126">
        <v>18</v>
      </c>
      <c r="L1089" s="212">
        <v>0</v>
      </c>
      <c r="M1089" s="211"/>
      <c r="N1089" s="213">
        <f>ROUND($L$1089*$K$1089,2)</f>
        <v>0</v>
      </c>
      <c r="O1089" s="211"/>
      <c r="P1089" s="211"/>
      <c r="Q1089" s="211"/>
      <c r="R1089" s="23"/>
      <c r="T1089" s="127"/>
      <c r="U1089" s="128" t="s">
        <v>102</v>
      </c>
      <c r="V1089" s="129">
        <v>0.14</v>
      </c>
      <c r="W1089" s="129">
        <f>$V$1089*$K$1089</f>
        <v>2.5200000000000005</v>
      </c>
      <c r="X1089" s="129">
        <v>0.000114</v>
      </c>
      <c r="Y1089" s="129">
        <f>$X$1089*$K$1089</f>
        <v>0.002052</v>
      </c>
      <c r="Z1089" s="129">
        <v>0</v>
      </c>
      <c r="AA1089" s="130">
        <f>$Z$1089*$K$1089</f>
        <v>0</v>
      </c>
      <c r="AR1089" s="6" t="s">
        <v>294</v>
      </c>
      <c r="AT1089" s="6" t="s">
        <v>214</v>
      </c>
      <c r="AU1089" s="6" t="s">
        <v>191</v>
      </c>
      <c r="AY1089" s="6" t="s">
        <v>213</v>
      </c>
      <c r="BE1089" s="80">
        <f>IF($U$1089="základní",$N$1089,0)</f>
        <v>0</v>
      </c>
      <c r="BF1089" s="80">
        <f>IF($U$1089="snížená",$N$1089,0)</f>
        <v>0</v>
      </c>
      <c r="BG1089" s="80">
        <f>IF($U$1089="zákl. přenesená",$N$1089,0)</f>
        <v>0</v>
      </c>
      <c r="BH1089" s="80">
        <f>IF($U$1089="sníž. přenesená",$N$1089,0)</f>
        <v>0</v>
      </c>
      <c r="BI1089" s="80">
        <f>IF($U$1089="nulová",$N$1089,0)</f>
        <v>0</v>
      </c>
      <c r="BJ1089" s="6" t="s">
        <v>191</v>
      </c>
      <c r="BK1089" s="80">
        <f>ROUND($L$1089*$K$1089,2)</f>
        <v>0</v>
      </c>
      <c r="BL1089" s="6" t="s">
        <v>294</v>
      </c>
    </row>
    <row r="1090" spans="2:51" s="6" customFormat="1" ht="15.75" customHeight="1">
      <c r="B1090" s="131"/>
      <c r="E1090" s="132"/>
      <c r="F1090" s="208" t="s">
        <v>968</v>
      </c>
      <c r="G1090" s="209"/>
      <c r="H1090" s="209"/>
      <c r="I1090" s="209"/>
      <c r="K1090" s="132"/>
      <c r="N1090" s="132"/>
      <c r="R1090" s="133"/>
      <c r="T1090" s="134"/>
      <c r="AA1090" s="135"/>
      <c r="AT1090" s="132" t="s">
        <v>220</v>
      </c>
      <c r="AU1090" s="132" t="s">
        <v>191</v>
      </c>
      <c r="AV1090" s="136" t="s">
        <v>78</v>
      </c>
      <c r="AW1090" s="136" t="s">
        <v>165</v>
      </c>
      <c r="AX1090" s="136" t="s">
        <v>135</v>
      </c>
      <c r="AY1090" s="132" t="s">
        <v>213</v>
      </c>
    </row>
    <row r="1091" spans="2:51" s="6" customFormat="1" ht="15.75" customHeight="1">
      <c r="B1091" s="137"/>
      <c r="E1091" s="138"/>
      <c r="F1091" s="203" t="s">
        <v>300</v>
      </c>
      <c r="G1091" s="204"/>
      <c r="H1091" s="204"/>
      <c r="I1091" s="204"/>
      <c r="K1091" s="139">
        <v>18</v>
      </c>
      <c r="N1091" s="138"/>
      <c r="R1091" s="140"/>
      <c r="T1091" s="141"/>
      <c r="AA1091" s="142"/>
      <c r="AT1091" s="138" t="s">
        <v>220</v>
      </c>
      <c r="AU1091" s="138" t="s">
        <v>191</v>
      </c>
      <c r="AV1091" s="143" t="s">
        <v>191</v>
      </c>
      <c r="AW1091" s="143" t="s">
        <v>165</v>
      </c>
      <c r="AX1091" s="143" t="s">
        <v>135</v>
      </c>
      <c r="AY1091" s="138" t="s">
        <v>213</v>
      </c>
    </row>
    <row r="1092" spans="2:51" s="6" customFormat="1" ht="15.75" customHeight="1">
      <c r="B1092" s="144"/>
      <c r="E1092" s="145"/>
      <c r="F1092" s="205" t="s">
        <v>222</v>
      </c>
      <c r="G1092" s="206"/>
      <c r="H1092" s="206"/>
      <c r="I1092" s="206"/>
      <c r="K1092" s="146">
        <v>18</v>
      </c>
      <c r="N1092" s="145"/>
      <c r="R1092" s="147"/>
      <c r="T1092" s="148"/>
      <c r="AA1092" s="149"/>
      <c r="AT1092" s="145" t="s">
        <v>220</v>
      </c>
      <c r="AU1092" s="145" t="s">
        <v>191</v>
      </c>
      <c r="AV1092" s="150" t="s">
        <v>218</v>
      </c>
      <c r="AW1092" s="150" t="s">
        <v>165</v>
      </c>
      <c r="AX1092" s="150" t="s">
        <v>78</v>
      </c>
      <c r="AY1092" s="145" t="s">
        <v>213</v>
      </c>
    </row>
    <row r="1093" spans="2:64" s="6" customFormat="1" ht="27" customHeight="1">
      <c r="B1093" s="22"/>
      <c r="C1093" s="123" t="s">
        <v>1022</v>
      </c>
      <c r="D1093" s="123" t="s">
        <v>214</v>
      </c>
      <c r="E1093" s="124" t="s">
        <v>1023</v>
      </c>
      <c r="F1093" s="210" t="s">
        <v>1024</v>
      </c>
      <c r="G1093" s="211"/>
      <c r="H1093" s="211"/>
      <c r="I1093" s="211"/>
      <c r="J1093" s="125" t="s">
        <v>282</v>
      </c>
      <c r="K1093" s="126">
        <v>127</v>
      </c>
      <c r="L1093" s="212">
        <v>0</v>
      </c>
      <c r="M1093" s="211"/>
      <c r="N1093" s="213">
        <f>ROUND($L$1093*$K$1093,2)</f>
        <v>0</v>
      </c>
      <c r="O1093" s="211"/>
      <c r="P1093" s="211"/>
      <c r="Q1093" s="211"/>
      <c r="R1093" s="23"/>
      <c r="T1093" s="127"/>
      <c r="U1093" s="128" t="s">
        <v>102</v>
      </c>
      <c r="V1093" s="129">
        <v>0.283</v>
      </c>
      <c r="W1093" s="129">
        <f>$V$1093*$K$1093</f>
        <v>35.940999999999995</v>
      </c>
      <c r="X1093" s="129">
        <v>0</v>
      </c>
      <c r="Y1093" s="129">
        <f>$X$1093*$K$1093</f>
        <v>0</v>
      </c>
      <c r="Z1093" s="129">
        <v>0.01778</v>
      </c>
      <c r="AA1093" s="130">
        <f>$Z$1093*$K$1093</f>
        <v>2.25806</v>
      </c>
      <c r="AR1093" s="6" t="s">
        <v>294</v>
      </c>
      <c r="AT1093" s="6" t="s">
        <v>214</v>
      </c>
      <c r="AU1093" s="6" t="s">
        <v>191</v>
      </c>
      <c r="AY1093" s="6" t="s">
        <v>213</v>
      </c>
      <c r="BE1093" s="80">
        <f>IF($U$1093="základní",$N$1093,0)</f>
        <v>0</v>
      </c>
      <c r="BF1093" s="80">
        <f>IF($U$1093="snížená",$N$1093,0)</f>
        <v>0</v>
      </c>
      <c r="BG1093" s="80">
        <f>IF($U$1093="zákl. přenesená",$N$1093,0)</f>
        <v>0</v>
      </c>
      <c r="BH1093" s="80">
        <f>IF($U$1093="sníž. přenesená",$N$1093,0)</f>
        <v>0</v>
      </c>
      <c r="BI1093" s="80">
        <f>IF($U$1093="nulová",$N$1093,0)</f>
        <v>0</v>
      </c>
      <c r="BJ1093" s="6" t="s">
        <v>191</v>
      </c>
      <c r="BK1093" s="80">
        <f>ROUND($L$1093*$K$1093,2)</f>
        <v>0</v>
      </c>
      <c r="BL1093" s="6" t="s">
        <v>294</v>
      </c>
    </row>
    <row r="1094" spans="2:51" s="6" customFormat="1" ht="15.75" customHeight="1">
      <c r="B1094" s="131"/>
      <c r="E1094" s="132"/>
      <c r="F1094" s="208" t="s">
        <v>815</v>
      </c>
      <c r="G1094" s="209"/>
      <c r="H1094" s="209"/>
      <c r="I1094" s="209"/>
      <c r="K1094" s="132"/>
      <c r="N1094" s="132"/>
      <c r="R1094" s="133"/>
      <c r="T1094" s="134"/>
      <c r="AA1094" s="135"/>
      <c r="AT1094" s="132" t="s">
        <v>220</v>
      </c>
      <c r="AU1094" s="132" t="s">
        <v>191</v>
      </c>
      <c r="AV1094" s="136" t="s">
        <v>78</v>
      </c>
      <c r="AW1094" s="136" t="s">
        <v>165</v>
      </c>
      <c r="AX1094" s="136" t="s">
        <v>135</v>
      </c>
      <c r="AY1094" s="132" t="s">
        <v>213</v>
      </c>
    </row>
    <row r="1095" spans="2:51" s="6" customFormat="1" ht="15.75" customHeight="1">
      <c r="B1095" s="137"/>
      <c r="E1095" s="138"/>
      <c r="F1095" s="203" t="s">
        <v>839</v>
      </c>
      <c r="G1095" s="204"/>
      <c r="H1095" s="204"/>
      <c r="I1095" s="204"/>
      <c r="K1095" s="139">
        <v>127</v>
      </c>
      <c r="N1095" s="138"/>
      <c r="R1095" s="140"/>
      <c r="T1095" s="141"/>
      <c r="AA1095" s="142"/>
      <c r="AT1095" s="138" t="s">
        <v>220</v>
      </c>
      <c r="AU1095" s="138" t="s">
        <v>191</v>
      </c>
      <c r="AV1095" s="143" t="s">
        <v>191</v>
      </c>
      <c r="AW1095" s="143" t="s">
        <v>165</v>
      </c>
      <c r="AX1095" s="143" t="s">
        <v>135</v>
      </c>
      <c r="AY1095" s="138" t="s">
        <v>213</v>
      </c>
    </row>
    <row r="1096" spans="2:51" s="6" customFormat="1" ht="15.75" customHeight="1">
      <c r="B1096" s="144"/>
      <c r="E1096" s="145"/>
      <c r="F1096" s="205" t="s">
        <v>222</v>
      </c>
      <c r="G1096" s="206"/>
      <c r="H1096" s="206"/>
      <c r="I1096" s="206"/>
      <c r="K1096" s="146">
        <v>127</v>
      </c>
      <c r="N1096" s="145"/>
      <c r="R1096" s="147"/>
      <c r="T1096" s="148"/>
      <c r="AA1096" s="149"/>
      <c r="AT1096" s="145" t="s">
        <v>220</v>
      </c>
      <c r="AU1096" s="145" t="s">
        <v>191</v>
      </c>
      <c r="AV1096" s="150" t="s">
        <v>218</v>
      </c>
      <c r="AW1096" s="150" t="s">
        <v>165</v>
      </c>
      <c r="AX1096" s="150" t="s">
        <v>78</v>
      </c>
      <c r="AY1096" s="145" t="s">
        <v>213</v>
      </c>
    </row>
    <row r="1097" spans="2:64" s="6" customFormat="1" ht="39" customHeight="1">
      <c r="B1097" s="22"/>
      <c r="C1097" s="123" t="s">
        <v>1025</v>
      </c>
      <c r="D1097" s="123" t="s">
        <v>214</v>
      </c>
      <c r="E1097" s="124" t="s">
        <v>1026</v>
      </c>
      <c r="F1097" s="210" t="s">
        <v>1027</v>
      </c>
      <c r="G1097" s="211"/>
      <c r="H1097" s="211"/>
      <c r="I1097" s="211"/>
      <c r="J1097" s="125" t="s">
        <v>276</v>
      </c>
      <c r="K1097" s="126">
        <v>15</v>
      </c>
      <c r="L1097" s="212">
        <v>0</v>
      </c>
      <c r="M1097" s="211"/>
      <c r="N1097" s="213">
        <f>ROUND($L$1097*$K$1097,2)</f>
        <v>0</v>
      </c>
      <c r="O1097" s="211"/>
      <c r="P1097" s="211"/>
      <c r="Q1097" s="211"/>
      <c r="R1097" s="23"/>
      <c r="T1097" s="127"/>
      <c r="U1097" s="128" t="s">
        <v>102</v>
      </c>
      <c r="V1097" s="129">
        <v>0.096</v>
      </c>
      <c r="W1097" s="129">
        <f>$V$1097*$K$1097</f>
        <v>1.44</v>
      </c>
      <c r="X1097" s="129">
        <v>0</v>
      </c>
      <c r="Y1097" s="129">
        <f>$X$1097*$K$1097</f>
        <v>0</v>
      </c>
      <c r="Z1097" s="129">
        <v>0.00463</v>
      </c>
      <c r="AA1097" s="130">
        <f>$Z$1097*$K$1097</f>
        <v>0.06945</v>
      </c>
      <c r="AR1097" s="6" t="s">
        <v>294</v>
      </c>
      <c r="AT1097" s="6" t="s">
        <v>214</v>
      </c>
      <c r="AU1097" s="6" t="s">
        <v>191</v>
      </c>
      <c r="AY1097" s="6" t="s">
        <v>213</v>
      </c>
      <c r="BE1097" s="80">
        <f>IF($U$1097="základní",$N$1097,0)</f>
        <v>0</v>
      </c>
      <c r="BF1097" s="80">
        <f>IF($U$1097="snížená",$N$1097,0)</f>
        <v>0</v>
      </c>
      <c r="BG1097" s="80">
        <f>IF($U$1097="zákl. přenesená",$N$1097,0)</f>
        <v>0</v>
      </c>
      <c r="BH1097" s="80">
        <f>IF($U$1097="sníž. přenesená",$N$1097,0)</f>
        <v>0</v>
      </c>
      <c r="BI1097" s="80">
        <f>IF($U$1097="nulová",$N$1097,0)</f>
        <v>0</v>
      </c>
      <c r="BJ1097" s="6" t="s">
        <v>191</v>
      </c>
      <c r="BK1097" s="80">
        <f>ROUND($L$1097*$K$1097,2)</f>
        <v>0</v>
      </c>
      <c r="BL1097" s="6" t="s">
        <v>294</v>
      </c>
    </row>
    <row r="1098" spans="2:51" s="6" customFormat="1" ht="15.75" customHeight="1">
      <c r="B1098" s="131"/>
      <c r="E1098" s="132"/>
      <c r="F1098" s="208" t="s">
        <v>815</v>
      </c>
      <c r="G1098" s="209"/>
      <c r="H1098" s="209"/>
      <c r="I1098" s="209"/>
      <c r="K1098" s="132"/>
      <c r="N1098" s="132"/>
      <c r="R1098" s="133"/>
      <c r="T1098" s="134"/>
      <c r="AA1098" s="135"/>
      <c r="AT1098" s="132" t="s">
        <v>220</v>
      </c>
      <c r="AU1098" s="132" t="s">
        <v>191</v>
      </c>
      <c r="AV1098" s="136" t="s">
        <v>78</v>
      </c>
      <c r="AW1098" s="136" t="s">
        <v>165</v>
      </c>
      <c r="AX1098" s="136" t="s">
        <v>135</v>
      </c>
      <c r="AY1098" s="132" t="s">
        <v>213</v>
      </c>
    </row>
    <row r="1099" spans="2:51" s="6" customFormat="1" ht="15.75" customHeight="1">
      <c r="B1099" s="137"/>
      <c r="E1099" s="138"/>
      <c r="F1099" s="203" t="s">
        <v>1028</v>
      </c>
      <c r="G1099" s="204"/>
      <c r="H1099" s="204"/>
      <c r="I1099" s="204"/>
      <c r="K1099" s="139">
        <v>15</v>
      </c>
      <c r="N1099" s="138"/>
      <c r="R1099" s="140"/>
      <c r="T1099" s="141"/>
      <c r="AA1099" s="142"/>
      <c r="AT1099" s="138" t="s">
        <v>220</v>
      </c>
      <c r="AU1099" s="138" t="s">
        <v>191</v>
      </c>
      <c r="AV1099" s="143" t="s">
        <v>191</v>
      </c>
      <c r="AW1099" s="143" t="s">
        <v>165</v>
      </c>
      <c r="AX1099" s="143" t="s">
        <v>135</v>
      </c>
      <c r="AY1099" s="138" t="s">
        <v>213</v>
      </c>
    </row>
    <row r="1100" spans="2:51" s="6" customFormat="1" ht="15.75" customHeight="1">
      <c r="B1100" s="144"/>
      <c r="E1100" s="145"/>
      <c r="F1100" s="205" t="s">
        <v>222</v>
      </c>
      <c r="G1100" s="206"/>
      <c r="H1100" s="206"/>
      <c r="I1100" s="206"/>
      <c r="K1100" s="146">
        <v>15</v>
      </c>
      <c r="N1100" s="145"/>
      <c r="R1100" s="147"/>
      <c r="T1100" s="148"/>
      <c r="AA1100" s="149"/>
      <c r="AT1100" s="145" t="s">
        <v>220</v>
      </c>
      <c r="AU1100" s="145" t="s">
        <v>191</v>
      </c>
      <c r="AV1100" s="150" t="s">
        <v>218</v>
      </c>
      <c r="AW1100" s="150" t="s">
        <v>165</v>
      </c>
      <c r="AX1100" s="150" t="s">
        <v>78</v>
      </c>
      <c r="AY1100" s="145" t="s">
        <v>213</v>
      </c>
    </row>
    <row r="1101" spans="2:64" s="6" customFormat="1" ht="27" customHeight="1">
      <c r="B1101" s="22"/>
      <c r="C1101" s="123" t="s">
        <v>1029</v>
      </c>
      <c r="D1101" s="123" t="s">
        <v>214</v>
      </c>
      <c r="E1101" s="124" t="s">
        <v>1030</v>
      </c>
      <c r="F1101" s="210" t="s">
        <v>1031</v>
      </c>
      <c r="G1101" s="211"/>
      <c r="H1101" s="211"/>
      <c r="I1101" s="211"/>
      <c r="J1101" s="125" t="s">
        <v>282</v>
      </c>
      <c r="K1101" s="126">
        <v>140</v>
      </c>
      <c r="L1101" s="212">
        <v>0</v>
      </c>
      <c r="M1101" s="211"/>
      <c r="N1101" s="213">
        <f>ROUND($L$1101*$K$1101,2)</f>
        <v>0</v>
      </c>
      <c r="O1101" s="211"/>
      <c r="P1101" s="211"/>
      <c r="Q1101" s="211"/>
      <c r="R1101" s="23"/>
      <c r="T1101" s="127"/>
      <c r="U1101" s="128" t="s">
        <v>102</v>
      </c>
      <c r="V1101" s="129">
        <v>0.083</v>
      </c>
      <c r="W1101" s="129">
        <f>$V$1101*$K$1101</f>
        <v>11.620000000000001</v>
      </c>
      <c r="X1101" s="129">
        <v>0</v>
      </c>
      <c r="Y1101" s="129">
        <f>$X$1101*$K$1101</f>
        <v>0</v>
      </c>
      <c r="Z1101" s="129">
        <v>0</v>
      </c>
      <c r="AA1101" s="130">
        <f>$Z$1101*$K$1101</f>
        <v>0</v>
      </c>
      <c r="AR1101" s="6" t="s">
        <v>294</v>
      </c>
      <c r="AT1101" s="6" t="s">
        <v>214</v>
      </c>
      <c r="AU1101" s="6" t="s">
        <v>191</v>
      </c>
      <c r="AY1101" s="6" t="s">
        <v>213</v>
      </c>
      <c r="BE1101" s="80">
        <f>IF($U$1101="základní",$N$1101,0)</f>
        <v>0</v>
      </c>
      <c r="BF1101" s="80">
        <f>IF($U$1101="snížená",$N$1101,0)</f>
        <v>0</v>
      </c>
      <c r="BG1101" s="80">
        <f>IF($U$1101="zákl. přenesená",$N$1101,0)</f>
        <v>0</v>
      </c>
      <c r="BH1101" s="80">
        <f>IF($U$1101="sníž. přenesená",$N$1101,0)</f>
        <v>0</v>
      </c>
      <c r="BI1101" s="80">
        <f>IF($U$1101="nulová",$N$1101,0)</f>
        <v>0</v>
      </c>
      <c r="BJ1101" s="6" t="s">
        <v>191</v>
      </c>
      <c r="BK1101" s="80">
        <f>ROUND($L$1101*$K$1101,2)</f>
        <v>0</v>
      </c>
      <c r="BL1101" s="6" t="s">
        <v>294</v>
      </c>
    </row>
    <row r="1102" spans="2:51" s="6" customFormat="1" ht="15.75" customHeight="1">
      <c r="B1102" s="131"/>
      <c r="E1102" s="132"/>
      <c r="F1102" s="208" t="s">
        <v>849</v>
      </c>
      <c r="G1102" s="209"/>
      <c r="H1102" s="209"/>
      <c r="I1102" s="209"/>
      <c r="K1102" s="132"/>
      <c r="N1102" s="132"/>
      <c r="R1102" s="133"/>
      <c r="T1102" s="134"/>
      <c r="AA1102" s="135"/>
      <c r="AT1102" s="132" t="s">
        <v>220</v>
      </c>
      <c r="AU1102" s="132" t="s">
        <v>191</v>
      </c>
      <c r="AV1102" s="136" t="s">
        <v>78</v>
      </c>
      <c r="AW1102" s="136" t="s">
        <v>165</v>
      </c>
      <c r="AX1102" s="136" t="s">
        <v>135</v>
      </c>
      <c r="AY1102" s="132" t="s">
        <v>213</v>
      </c>
    </row>
    <row r="1103" spans="2:51" s="6" customFormat="1" ht="15.75" customHeight="1">
      <c r="B1103" s="137"/>
      <c r="E1103" s="138"/>
      <c r="F1103" s="203" t="s">
        <v>844</v>
      </c>
      <c r="G1103" s="204"/>
      <c r="H1103" s="204"/>
      <c r="I1103" s="204"/>
      <c r="K1103" s="139">
        <v>140</v>
      </c>
      <c r="N1103" s="138"/>
      <c r="R1103" s="140"/>
      <c r="T1103" s="141"/>
      <c r="AA1103" s="142"/>
      <c r="AT1103" s="138" t="s">
        <v>220</v>
      </c>
      <c r="AU1103" s="138" t="s">
        <v>191</v>
      </c>
      <c r="AV1103" s="143" t="s">
        <v>191</v>
      </c>
      <c r="AW1103" s="143" t="s">
        <v>165</v>
      </c>
      <c r="AX1103" s="143" t="s">
        <v>135</v>
      </c>
      <c r="AY1103" s="138" t="s">
        <v>213</v>
      </c>
    </row>
    <row r="1104" spans="2:51" s="6" customFormat="1" ht="15.75" customHeight="1">
      <c r="B1104" s="144"/>
      <c r="E1104" s="145"/>
      <c r="F1104" s="205" t="s">
        <v>222</v>
      </c>
      <c r="G1104" s="206"/>
      <c r="H1104" s="206"/>
      <c r="I1104" s="206"/>
      <c r="K1104" s="146">
        <v>140</v>
      </c>
      <c r="N1104" s="145"/>
      <c r="R1104" s="147"/>
      <c r="T1104" s="148"/>
      <c r="AA1104" s="149"/>
      <c r="AT1104" s="145" t="s">
        <v>220</v>
      </c>
      <c r="AU1104" s="145" t="s">
        <v>191</v>
      </c>
      <c r="AV1104" s="150" t="s">
        <v>218</v>
      </c>
      <c r="AW1104" s="150" t="s">
        <v>165</v>
      </c>
      <c r="AX1104" s="150" t="s">
        <v>78</v>
      </c>
      <c r="AY1104" s="145" t="s">
        <v>213</v>
      </c>
    </row>
    <row r="1105" spans="2:64" s="6" customFormat="1" ht="27" customHeight="1">
      <c r="B1105" s="22"/>
      <c r="C1105" s="151" t="s">
        <v>1032</v>
      </c>
      <c r="D1105" s="151" t="s">
        <v>399</v>
      </c>
      <c r="E1105" s="152" t="s">
        <v>1033</v>
      </c>
      <c r="F1105" s="214" t="s">
        <v>1034</v>
      </c>
      <c r="G1105" s="215"/>
      <c r="H1105" s="215"/>
      <c r="I1105" s="215"/>
      <c r="J1105" s="153" t="s">
        <v>282</v>
      </c>
      <c r="K1105" s="154">
        <v>154</v>
      </c>
      <c r="L1105" s="216">
        <v>0</v>
      </c>
      <c r="M1105" s="215"/>
      <c r="N1105" s="217">
        <f>ROUND($L$1105*$K$1105,2)</f>
        <v>0</v>
      </c>
      <c r="O1105" s="211"/>
      <c r="P1105" s="211"/>
      <c r="Q1105" s="211"/>
      <c r="R1105" s="23"/>
      <c r="T1105" s="127"/>
      <c r="U1105" s="128" t="s">
        <v>102</v>
      </c>
      <c r="V1105" s="129">
        <v>0</v>
      </c>
      <c r="W1105" s="129">
        <f>$V$1105*$K$1105</f>
        <v>0</v>
      </c>
      <c r="X1105" s="129">
        <v>0.0001</v>
      </c>
      <c r="Y1105" s="129">
        <f>$X$1105*$K$1105</f>
        <v>0.0154</v>
      </c>
      <c r="Z1105" s="129">
        <v>0</v>
      </c>
      <c r="AA1105" s="130">
        <f>$Z$1105*$K$1105</f>
        <v>0</v>
      </c>
      <c r="AR1105" s="6" t="s">
        <v>368</v>
      </c>
      <c r="AT1105" s="6" t="s">
        <v>399</v>
      </c>
      <c r="AU1105" s="6" t="s">
        <v>191</v>
      </c>
      <c r="AY1105" s="6" t="s">
        <v>213</v>
      </c>
      <c r="BE1105" s="80">
        <f>IF($U$1105="základní",$N$1105,0)</f>
        <v>0</v>
      </c>
      <c r="BF1105" s="80">
        <f>IF($U$1105="snížená",$N$1105,0)</f>
        <v>0</v>
      </c>
      <c r="BG1105" s="80">
        <f>IF($U$1105="zákl. přenesená",$N$1105,0)</f>
        <v>0</v>
      </c>
      <c r="BH1105" s="80">
        <f>IF($U$1105="sníž. přenesená",$N$1105,0)</f>
        <v>0</v>
      </c>
      <c r="BI1105" s="80">
        <f>IF($U$1105="nulová",$N$1105,0)</f>
        <v>0</v>
      </c>
      <c r="BJ1105" s="6" t="s">
        <v>191</v>
      </c>
      <c r="BK1105" s="80">
        <f>ROUND($L$1105*$K$1105,2)</f>
        <v>0</v>
      </c>
      <c r="BL1105" s="6" t="s">
        <v>294</v>
      </c>
    </row>
    <row r="1106" spans="2:51" s="6" customFormat="1" ht="15.75" customHeight="1">
      <c r="B1106" s="131"/>
      <c r="E1106" s="132"/>
      <c r="F1106" s="208" t="s">
        <v>849</v>
      </c>
      <c r="G1106" s="209"/>
      <c r="H1106" s="209"/>
      <c r="I1106" s="209"/>
      <c r="K1106" s="132"/>
      <c r="N1106" s="132"/>
      <c r="R1106" s="133"/>
      <c r="T1106" s="134"/>
      <c r="AA1106" s="135"/>
      <c r="AT1106" s="132" t="s">
        <v>220</v>
      </c>
      <c r="AU1106" s="132" t="s">
        <v>191</v>
      </c>
      <c r="AV1106" s="136" t="s">
        <v>78</v>
      </c>
      <c r="AW1106" s="136" t="s">
        <v>165</v>
      </c>
      <c r="AX1106" s="136" t="s">
        <v>135</v>
      </c>
      <c r="AY1106" s="132" t="s">
        <v>213</v>
      </c>
    </row>
    <row r="1107" spans="2:51" s="6" customFormat="1" ht="15.75" customHeight="1">
      <c r="B1107" s="137"/>
      <c r="E1107" s="138"/>
      <c r="F1107" s="203" t="s">
        <v>844</v>
      </c>
      <c r="G1107" s="204"/>
      <c r="H1107" s="204"/>
      <c r="I1107" s="204"/>
      <c r="K1107" s="139">
        <v>140</v>
      </c>
      <c r="N1107" s="138"/>
      <c r="R1107" s="140"/>
      <c r="T1107" s="141"/>
      <c r="AA1107" s="142"/>
      <c r="AT1107" s="138" t="s">
        <v>220</v>
      </c>
      <c r="AU1107" s="138" t="s">
        <v>191</v>
      </c>
      <c r="AV1107" s="143" t="s">
        <v>191</v>
      </c>
      <c r="AW1107" s="143" t="s">
        <v>165</v>
      </c>
      <c r="AX1107" s="143" t="s">
        <v>135</v>
      </c>
      <c r="AY1107" s="138" t="s">
        <v>213</v>
      </c>
    </row>
    <row r="1108" spans="2:51" s="6" customFormat="1" ht="15.75" customHeight="1">
      <c r="B1108" s="144"/>
      <c r="E1108" s="145"/>
      <c r="F1108" s="205" t="s">
        <v>222</v>
      </c>
      <c r="G1108" s="206"/>
      <c r="H1108" s="206"/>
      <c r="I1108" s="206"/>
      <c r="K1108" s="146">
        <v>140</v>
      </c>
      <c r="N1108" s="145"/>
      <c r="R1108" s="147"/>
      <c r="T1108" s="148"/>
      <c r="AA1108" s="149"/>
      <c r="AT1108" s="145" t="s">
        <v>220</v>
      </c>
      <c r="AU1108" s="145" t="s">
        <v>191</v>
      </c>
      <c r="AV1108" s="150" t="s">
        <v>218</v>
      </c>
      <c r="AW1108" s="150" t="s">
        <v>165</v>
      </c>
      <c r="AX1108" s="150" t="s">
        <v>78</v>
      </c>
      <c r="AY1108" s="145" t="s">
        <v>213</v>
      </c>
    </row>
    <row r="1109" spans="2:64" s="6" customFormat="1" ht="27" customHeight="1">
      <c r="B1109" s="22"/>
      <c r="C1109" s="123" t="s">
        <v>1035</v>
      </c>
      <c r="D1109" s="123" t="s">
        <v>214</v>
      </c>
      <c r="E1109" s="124" t="s">
        <v>1036</v>
      </c>
      <c r="F1109" s="210" t="s">
        <v>1037</v>
      </c>
      <c r="G1109" s="211"/>
      <c r="H1109" s="211"/>
      <c r="I1109" s="211"/>
      <c r="J1109" s="125" t="s">
        <v>276</v>
      </c>
      <c r="K1109" s="126">
        <v>170</v>
      </c>
      <c r="L1109" s="212">
        <v>0</v>
      </c>
      <c r="M1109" s="211"/>
      <c r="N1109" s="213">
        <f>ROUND($L$1109*$K$1109,2)</f>
        <v>0</v>
      </c>
      <c r="O1109" s="211"/>
      <c r="P1109" s="211"/>
      <c r="Q1109" s="211"/>
      <c r="R1109" s="23"/>
      <c r="T1109" s="127"/>
      <c r="U1109" s="128" t="s">
        <v>102</v>
      </c>
      <c r="V1109" s="129">
        <v>0.034</v>
      </c>
      <c r="W1109" s="129">
        <f>$V$1109*$K$1109</f>
        <v>5.78</v>
      </c>
      <c r="X1109" s="129">
        <v>0</v>
      </c>
      <c r="Y1109" s="129">
        <f>$X$1109*$K$1109</f>
        <v>0</v>
      </c>
      <c r="Z1109" s="129">
        <v>0</v>
      </c>
      <c r="AA1109" s="130">
        <f>$Z$1109*$K$1109</f>
        <v>0</v>
      </c>
      <c r="AR1109" s="6" t="s">
        <v>294</v>
      </c>
      <c r="AT1109" s="6" t="s">
        <v>214</v>
      </c>
      <c r="AU1109" s="6" t="s">
        <v>191</v>
      </c>
      <c r="AY1109" s="6" t="s">
        <v>213</v>
      </c>
      <c r="BE1109" s="80">
        <f>IF($U$1109="základní",$N$1109,0)</f>
        <v>0</v>
      </c>
      <c r="BF1109" s="80">
        <f>IF($U$1109="snížená",$N$1109,0)</f>
        <v>0</v>
      </c>
      <c r="BG1109" s="80">
        <f>IF($U$1109="zákl. přenesená",$N$1109,0)</f>
        <v>0</v>
      </c>
      <c r="BH1109" s="80">
        <f>IF($U$1109="sníž. přenesená",$N$1109,0)</f>
        <v>0</v>
      </c>
      <c r="BI1109" s="80">
        <f>IF($U$1109="nulová",$N$1109,0)</f>
        <v>0</v>
      </c>
      <c r="BJ1109" s="6" t="s">
        <v>191</v>
      </c>
      <c r="BK1109" s="80">
        <f>ROUND($L$1109*$K$1109,2)</f>
        <v>0</v>
      </c>
      <c r="BL1109" s="6" t="s">
        <v>294</v>
      </c>
    </row>
    <row r="1110" spans="2:51" s="6" customFormat="1" ht="15.75" customHeight="1">
      <c r="B1110" s="131"/>
      <c r="E1110" s="132"/>
      <c r="F1110" s="208" t="s">
        <v>867</v>
      </c>
      <c r="G1110" s="209"/>
      <c r="H1110" s="209"/>
      <c r="I1110" s="209"/>
      <c r="K1110" s="132"/>
      <c r="N1110" s="132"/>
      <c r="R1110" s="133"/>
      <c r="T1110" s="134"/>
      <c r="AA1110" s="135"/>
      <c r="AT1110" s="132" t="s">
        <v>220</v>
      </c>
      <c r="AU1110" s="132" t="s">
        <v>191</v>
      </c>
      <c r="AV1110" s="136" t="s">
        <v>78</v>
      </c>
      <c r="AW1110" s="136" t="s">
        <v>165</v>
      </c>
      <c r="AX1110" s="136" t="s">
        <v>135</v>
      </c>
      <c r="AY1110" s="132" t="s">
        <v>213</v>
      </c>
    </row>
    <row r="1111" spans="2:51" s="6" customFormat="1" ht="15.75" customHeight="1">
      <c r="B1111" s="137"/>
      <c r="E1111" s="138"/>
      <c r="F1111" s="203" t="s">
        <v>1010</v>
      </c>
      <c r="G1111" s="204"/>
      <c r="H1111" s="204"/>
      <c r="I1111" s="204"/>
      <c r="K1111" s="139">
        <v>170</v>
      </c>
      <c r="N1111" s="138"/>
      <c r="R1111" s="140"/>
      <c r="T1111" s="141"/>
      <c r="AA1111" s="142"/>
      <c r="AT1111" s="138" t="s">
        <v>220</v>
      </c>
      <c r="AU1111" s="138" t="s">
        <v>191</v>
      </c>
      <c r="AV1111" s="143" t="s">
        <v>191</v>
      </c>
      <c r="AW1111" s="143" t="s">
        <v>165</v>
      </c>
      <c r="AX1111" s="143" t="s">
        <v>135</v>
      </c>
      <c r="AY1111" s="138" t="s">
        <v>213</v>
      </c>
    </row>
    <row r="1112" spans="2:51" s="6" customFormat="1" ht="15.75" customHeight="1">
      <c r="B1112" s="144"/>
      <c r="E1112" s="145"/>
      <c r="F1112" s="205" t="s">
        <v>222</v>
      </c>
      <c r="G1112" s="206"/>
      <c r="H1112" s="206"/>
      <c r="I1112" s="206"/>
      <c r="K1112" s="146">
        <v>170</v>
      </c>
      <c r="N1112" s="145"/>
      <c r="R1112" s="147"/>
      <c r="T1112" s="148"/>
      <c r="AA1112" s="149"/>
      <c r="AT1112" s="145" t="s">
        <v>220</v>
      </c>
      <c r="AU1112" s="145" t="s">
        <v>191</v>
      </c>
      <c r="AV1112" s="150" t="s">
        <v>218</v>
      </c>
      <c r="AW1112" s="150" t="s">
        <v>165</v>
      </c>
      <c r="AX1112" s="150" t="s">
        <v>78</v>
      </c>
      <c r="AY1112" s="145" t="s">
        <v>213</v>
      </c>
    </row>
    <row r="1113" spans="2:64" s="6" customFormat="1" ht="27" customHeight="1">
      <c r="B1113" s="22"/>
      <c r="C1113" s="151" t="s">
        <v>1038</v>
      </c>
      <c r="D1113" s="151" t="s">
        <v>399</v>
      </c>
      <c r="E1113" s="152" t="s">
        <v>1039</v>
      </c>
      <c r="F1113" s="214" t="s">
        <v>1040</v>
      </c>
      <c r="G1113" s="215"/>
      <c r="H1113" s="215"/>
      <c r="I1113" s="215"/>
      <c r="J1113" s="153" t="s">
        <v>287</v>
      </c>
      <c r="K1113" s="154">
        <v>89.25</v>
      </c>
      <c r="L1113" s="216">
        <v>0</v>
      </c>
      <c r="M1113" s="215"/>
      <c r="N1113" s="217">
        <f>ROUND($L$1113*$K$1113,2)</f>
        <v>0</v>
      </c>
      <c r="O1113" s="211"/>
      <c r="P1113" s="211"/>
      <c r="Q1113" s="211"/>
      <c r="R1113" s="23"/>
      <c r="T1113" s="127"/>
      <c r="U1113" s="128" t="s">
        <v>102</v>
      </c>
      <c r="V1113" s="129">
        <v>0</v>
      </c>
      <c r="W1113" s="129">
        <f>$V$1113*$K$1113</f>
        <v>0</v>
      </c>
      <c r="X1113" s="129">
        <v>0.0001</v>
      </c>
      <c r="Y1113" s="129">
        <f>$X$1113*$K$1113</f>
        <v>0.008925</v>
      </c>
      <c r="Z1113" s="129">
        <v>0</v>
      </c>
      <c r="AA1113" s="130">
        <f>$Z$1113*$K$1113</f>
        <v>0</v>
      </c>
      <c r="AR1113" s="6" t="s">
        <v>368</v>
      </c>
      <c r="AT1113" s="6" t="s">
        <v>399</v>
      </c>
      <c r="AU1113" s="6" t="s">
        <v>191</v>
      </c>
      <c r="AY1113" s="6" t="s">
        <v>213</v>
      </c>
      <c r="BE1113" s="80">
        <f>IF($U$1113="základní",$N$1113,0)</f>
        <v>0</v>
      </c>
      <c r="BF1113" s="80">
        <f>IF($U$1113="snížená",$N$1113,0)</f>
        <v>0</v>
      </c>
      <c r="BG1113" s="80">
        <f>IF($U$1113="zákl. přenesená",$N$1113,0)</f>
        <v>0</v>
      </c>
      <c r="BH1113" s="80">
        <f>IF($U$1113="sníž. přenesená",$N$1113,0)</f>
        <v>0</v>
      </c>
      <c r="BI1113" s="80">
        <f>IF($U$1113="nulová",$N$1113,0)</f>
        <v>0</v>
      </c>
      <c r="BJ1113" s="6" t="s">
        <v>191</v>
      </c>
      <c r="BK1113" s="80">
        <f>ROUND($L$1113*$K$1113,2)</f>
        <v>0</v>
      </c>
      <c r="BL1113" s="6" t="s">
        <v>294</v>
      </c>
    </row>
    <row r="1114" spans="2:51" s="6" customFormat="1" ht="15.75" customHeight="1">
      <c r="B1114" s="131"/>
      <c r="E1114" s="132"/>
      <c r="F1114" s="208" t="s">
        <v>867</v>
      </c>
      <c r="G1114" s="209"/>
      <c r="H1114" s="209"/>
      <c r="I1114" s="209"/>
      <c r="K1114" s="132"/>
      <c r="N1114" s="132"/>
      <c r="R1114" s="133"/>
      <c r="T1114" s="134"/>
      <c r="AA1114" s="135"/>
      <c r="AT1114" s="132" t="s">
        <v>220</v>
      </c>
      <c r="AU1114" s="132" t="s">
        <v>191</v>
      </c>
      <c r="AV1114" s="136" t="s">
        <v>78</v>
      </c>
      <c r="AW1114" s="136" t="s">
        <v>165</v>
      </c>
      <c r="AX1114" s="136" t="s">
        <v>135</v>
      </c>
      <c r="AY1114" s="132" t="s">
        <v>213</v>
      </c>
    </row>
    <row r="1115" spans="2:51" s="6" customFormat="1" ht="15.75" customHeight="1">
      <c r="B1115" s="137"/>
      <c r="E1115" s="138"/>
      <c r="F1115" s="203" t="s">
        <v>1041</v>
      </c>
      <c r="G1115" s="204"/>
      <c r="H1115" s="204"/>
      <c r="I1115" s="204"/>
      <c r="K1115" s="139">
        <v>85</v>
      </c>
      <c r="N1115" s="138"/>
      <c r="R1115" s="140"/>
      <c r="T1115" s="141"/>
      <c r="AA1115" s="142"/>
      <c r="AT1115" s="138" t="s">
        <v>220</v>
      </c>
      <c r="AU1115" s="138" t="s">
        <v>191</v>
      </c>
      <c r="AV1115" s="143" t="s">
        <v>191</v>
      </c>
      <c r="AW1115" s="143" t="s">
        <v>165</v>
      </c>
      <c r="AX1115" s="143" t="s">
        <v>135</v>
      </c>
      <c r="AY1115" s="138" t="s">
        <v>213</v>
      </c>
    </row>
    <row r="1116" spans="2:51" s="6" customFormat="1" ht="15.75" customHeight="1">
      <c r="B1116" s="144"/>
      <c r="E1116" s="145"/>
      <c r="F1116" s="205" t="s">
        <v>222</v>
      </c>
      <c r="G1116" s="206"/>
      <c r="H1116" s="206"/>
      <c r="I1116" s="206"/>
      <c r="K1116" s="146">
        <v>85</v>
      </c>
      <c r="N1116" s="145"/>
      <c r="R1116" s="147"/>
      <c r="T1116" s="148"/>
      <c r="AA1116" s="149"/>
      <c r="AT1116" s="145" t="s">
        <v>220</v>
      </c>
      <c r="AU1116" s="145" t="s">
        <v>191</v>
      </c>
      <c r="AV1116" s="150" t="s">
        <v>218</v>
      </c>
      <c r="AW1116" s="150" t="s">
        <v>165</v>
      </c>
      <c r="AX1116" s="150" t="s">
        <v>78</v>
      </c>
      <c r="AY1116" s="145" t="s">
        <v>213</v>
      </c>
    </row>
    <row r="1117" spans="2:64" s="6" customFormat="1" ht="27" customHeight="1">
      <c r="B1117" s="22"/>
      <c r="C1117" s="123" t="s">
        <v>1042</v>
      </c>
      <c r="D1117" s="123" t="s">
        <v>214</v>
      </c>
      <c r="E1117" s="124" t="s">
        <v>1043</v>
      </c>
      <c r="F1117" s="210" t="s">
        <v>1044</v>
      </c>
      <c r="G1117" s="211"/>
      <c r="H1117" s="211"/>
      <c r="I1117" s="211"/>
      <c r="J1117" s="125" t="s">
        <v>276</v>
      </c>
      <c r="K1117" s="126">
        <v>22.84</v>
      </c>
      <c r="L1117" s="212">
        <v>0</v>
      </c>
      <c r="M1117" s="211"/>
      <c r="N1117" s="213">
        <f>ROUND($L$1117*$K$1117,2)</f>
        <v>0</v>
      </c>
      <c r="O1117" s="211"/>
      <c r="P1117" s="211"/>
      <c r="Q1117" s="211"/>
      <c r="R1117" s="23"/>
      <c r="T1117" s="127"/>
      <c r="U1117" s="128" t="s">
        <v>102</v>
      </c>
      <c r="V1117" s="129">
        <v>0.14</v>
      </c>
      <c r="W1117" s="129">
        <f>$V$1117*$K$1117</f>
        <v>3.1976000000000004</v>
      </c>
      <c r="X1117" s="129">
        <v>0</v>
      </c>
      <c r="Y1117" s="129">
        <f>$X$1117*$K$1117</f>
        <v>0</v>
      </c>
      <c r="Z1117" s="129">
        <v>0</v>
      </c>
      <c r="AA1117" s="130">
        <f>$Z$1117*$K$1117</f>
        <v>0</v>
      </c>
      <c r="AR1117" s="6" t="s">
        <v>294</v>
      </c>
      <c r="AT1117" s="6" t="s">
        <v>214</v>
      </c>
      <c r="AU1117" s="6" t="s">
        <v>191</v>
      </c>
      <c r="AY1117" s="6" t="s">
        <v>213</v>
      </c>
      <c r="BE1117" s="80">
        <f>IF($U$1117="základní",$N$1117,0)</f>
        <v>0</v>
      </c>
      <c r="BF1117" s="80">
        <f>IF($U$1117="snížená",$N$1117,0)</f>
        <v>0</v>
      </c>
      <c r="BG1117" s="80">
        <f>IF($U$1117="zákl. přenesená",$N$1117,0)</f>
        <v>0</v>
      </c>
      <c r="BH1117" s="80">
        <f>IF($U$1117="sníž. přenesená",$N$1117,0)</f>
        <v>0</v>
      </c>
      <c r="BI1117" s="80">
        <f>IF($U$1117="nulová",$N$1117,0)</f>
        <v>0</v>
      </c>
      <c r="BJ1117" s="6" t="s">
        <v>191</v>
      </c>
      <c r="BK1117" s="80">
        <f>ROUND($L$1117*$K$1117,2)</f>
        <v>0</v>
      </c>
      <c r="BL1117" s="6" t="s">
        <v>294</v>
      </c>
    </row>
    <row r="1118" spans="2:51" s="6" customFormat="1" ht="15.75" customHeight="1">
      <c r="B1118" s="131"/>
      <c r="E1118" s="132"/>
      <c r="F1118" s="208" t="s">
        <v>849</v>
      </c>
      <c r="G1118" s="209"/>
      <c r="H1118" s="209"/>
      <c r="I1118" s="209"/>
      <c r="K1118" s="132"/>
      <c r="N1118" s="132"/>
      <c r="R1118" s="133"/>
      <c r="T1118" s="134"/>
      <c r="AA1118" s="135"/>
      <c r="AT1118" s="132" t="s">
        <v>220</v>
      </c>
      <c r="AU1118" s="132" t="s">
        <v>191</v>
      </c>
      <c r="AV1118" s="136" t="s">
        <v>78</v>
      </c>
      <c r="AW1118" s="136" t="s">
        <v>165</v>
      </c>
      <c r="AX1118" s="136" t="s">
        <v>135</v>
      </c>
      <c r="AY1118" s="132" t="s">
        <v>213</v>
      </c>
    </row>
    <row r="1119" spans="2:51" s="6" customFormat="1" ht="15.75" customHeight="1">
      <c r="B1119" s="137"/>
      <c r="E1119" s="138"/>
      <c r="F1119" s="203" t="s">
        <v>964</v>
      </c>
      <c r="G1119" s="204"/>
      <c r="H1119" s="204"/>
      <c r="I1119" s="204"/>
      <c r="K1119" s="139">
        <v>22.84</v>
      </c>
      <c r="N1119" s="138"/>
      <c r="R1119" s="140"/>
      <c r="T1119" s="141"/>
      <c r="AA1119" s="142"/>
      <c r="AT1119" s="138" t="s">
        <v>220</v>
      </c>
      <c r="AU1119" s="138" t="s">
        <v>191</v>
      </c>
      <c r="AV1119" s="143" t="s">
        <v>191</v>
      </c>
      <c r="AW1119" s="143" t="s">
        <v>165</v>
      </c>
      <c r="AX1119" s="143" t="s">
        <v>135</v>
      </c>
      <c r="AY1119" s="138" t="s">
        <v>213</v>
      </c>
    </row>
    <row r="1120" spans="2:51" s="6" customFormat="1" ht="15.75" customHeight="1">
      <c r="B1120" s="144"/>
      <c r="E1120" s="145"/>
      <c r="F1120" s="205" t="s">
        <v>222</v>
      </c>
      <c r="G1120" s="206"/>
      <c r="H1120" s="206"/>
      <c r="I1120" s="206"/>
      <c r="K1120" s="146">
        <v>22.84</v>
      </c>
      <c r="N1120" s="145"/>
      <c r="R1120" s="147"/>
      <c r="T1120" s="148"/>
      <c r="AA1120" s="149"/>
      <c r="AT1120" s="145" t="s">
        <v>220</v>
      </c>
      <c r="AU1120" s="145" t="s">
        <v>191</v>
      </c>
      <c r="AV1120" s="150" t="s">
        <v>218</v>
      </c>
      <c r="AW1120" s="150" t="s">
        <v>165</v>
      </c>
      <c r="AX1120" s="150" t="s">
        <v>78</v>
      </c>
      <c r="AY1120" s="145" t="s">
        <v>213</v>
      </c>
    </row>
    <row r="1121" spans="2:64" s="6" customFormat="1" ht="27" customHeight="1">
      <c r="B1121" s="22"/>
      <c r="C1121" s="151" t="s">
        <v>1045</v>
      </c>
      <c r="D1121" s="151" t="s">
        <v>399</v>
      </c>
      <c r="E1121" s="152" t="s">
        <v>1033</v>
      </c>
      <c r="F1121" s="214" t="s">
        <v>1034</v>
      </c>
      <c r="G1121" s="215"/>
      <c r="H1121" s="215"/>
      <c r="I1121" s="215"/>
      <c r="J1121" s="153" t="s">
        <v>282</v>
      </c>
      <c r="K1121" s="154">
        <v>26.266</v>
      </c>
      <c r="L1121" s="216">
        <v>0</v>
      </c>
      <c r="M1121" s="215"/>
      <c r="N1121" s="217">
        <f>ROUND($L$1121*$K$1121,2)</f>
        <v>0</v>
      </c>
      <c r="O1121" s="211"/>
      <c r="P1121" s="211"/>
      <c r="Q1121" s="211"/>
      <c r="R1121" s="23"/>
      <c r="T1121" s="127"/>
      <c r="U1121" s="128" t="s">
        <v>102</v>
      </c>
      <c r="V1121" s="129">
        <v>0</v>
      </c>
      <c r="W1121" s="129">
        <f>$V$1121*$K$1121</f>
        <v>0</v>
      </c>
      <c r="X1121" s="129">
        <v>0.0001</v>
      </c>
      <c r="Y1121" s="129">
        <f>$X$1121*$K$1121</f>
        <v>0.0026265999999999998</v>
      </c>
      <c r="Z1121" s="129">
        <v>0</v>
      </c>
      <c r="AA1121" s="130">
        <f>$Z$1121*$K$1121</f>
        <v>0</v>
      </c>
      <c r="AR1121" s="6" t="s">
        <v>368</v>
      </c>
      <c r="AT1121" s="6" t="s">
        <v>399</v>
      </c>
      <c r="AU1121" s="6" t="s">
        <v>191</v>
      </c>
      <c r="AY1121" s="6" t="s">
        <v>213</v>
      </c>
      <c r="BE1121" s="80">
        <f>IF($U$1121="základní",$N$1121,0)</f>
        <v>0</v>
      </c>
      <c r="BF1121" s="80">
        <f>IF($U$1121="snížená",$N$1121,0)</f>
        <v>0</v>
      </c>
      <c r="BG1121" s="80">
        <f>IF($U$1121="zákl. přenesená",$N$1121,0)</f>
        <v>0</v>
      </c>
      <c r="BH1121" s="80">
        <f>IF($U$1121="sníž. přenesená",$N$1121,0)</f>
        <v>0</v>
      </c>
      <c r="BI1121" s="80">
        <f>IF($U$1121="nulová",$N$1121,0)</f>
        <v>0</v>
      </c>
      <c r="BJ1121" s="6" t="s">
        <v>191</v>
      </c>
      <c r="BK1121" s="80">
        <f>ROUND($L$1121*$K$1121,2)</f>
        <v>0</v>
      </c>
      <c r="BL1121" s="6" t="s">
        <v>294</v>
      </c>
    </row>
    <row r="1122" spans="2:51" s="6" customFormat="1" ht="15.75" customHeight="1">
      <c r="B1122" s="131"/>
      <c r="E1122" s="132"/>
      <c r="F1122" s="208" t="s">
        <v>849</v>
      </c>
      <c r="G1122" s="209"/>
      <c r="H1122" s="209"/>
      <c r="I1122" s="209"/>
      <c r="K1122" s="132"/>
      <c r="N1122" s="132"/>
      <c r="R1122" s="133"/>
      <c r="T1122" s="134"/>
      <c r="AA1122" s="135"/>
      <c r="AT1122" s="132" t="s">
        <v>220</v>
      </c>
      <c r="AU1122" s="132" t="s">
        <v>191</v>
      </c>
      <c r="AV1122" s="136" t="s">
        <v>78</v>
      </c>
      <c r="AW1122" s="136" t="s">
        <v>165</v>
      </c>
      <c r="AX1122" s="136" t="s">
        <v>135</v>
      </c>
      <c r="AY1122" s="132" t="s">
        <v>213</v>
      </c>
    </row>
    <row r="1123" spans="2:51" s="6" customFormat="1" ht="15.75" customHeight="1">
      <c r="B1123" s="137"/>
      <c r="E1123" s="138"/>
      <c r="F1123" s="203" t="s">
        <v>1046</v>
      </c>
      <c r="G1123" s="204"/>
      <c r="H1123" s="204"/>
      <c r="I1123" s="204"/>
      <c r="K1123" s="139">
        <v>22.84</v>
      </c>
      <c r="N1123" s="138"/>
      <c r="R1123" s="140"/>
      <c r="T1123" s="141"/>
      <c r="AA1123" s="142"/>
      <c r="AT1123" s="138" t="s">
        <v>220</v>
      </c>
      <c r="AU1123" s="138" t="s">
        <v>191</v>
      </c>
      <c r="AV1123" s="143" t="s">
        <v>191</v>
      </c>
      <c r="AW1123" s="143" t="s">
        <v>165</v>
      </c>
      <c r="AX1123" s="143" t="s">
        <v>135</v>
      </c>
      <c r="AY1123" s="138" t="s">
        <v>213</v>
      </c>
    </row>
    <row r="1124" spans="2:51" s="6" customFormat="1" ht="15.75" customHeight="1">
      <c r="B1124" s="144"/>
      <c r="E1124" s="145"/>
      <c r="F1124" s="205" t="s">
        <v>222</v>
      </c>
      <c r="G1124" s="206"/>
      <c r="H1124" s="206"/>
      <c r="I1124" s="206"/>
      <c r="K1124" s="146">
        <v>22.84</v>
      </c>
      <c r="N1124" s="145"/>
      <c r="R1124" s="147"/>
      <c r="T1124" s="148"/>
      <c r="AA1124" s="149"/>
      <c r="AT1124" s="145" t="s">
        <v>220</v>
      </c>
      <c r="AU1124" s="145" t="s">
        <v>191</v>
      </c>
      <c r="AV1124" s="150" t="s">
        <v>218</v>
      </c>
      <c r="AW1124" s="150" t="s">
        <v>165</v>
      </c>
      <c r="AX1124" s="150" t="s">
        <v>78</v>
      </c>
      <c r="AY1124" s="145" t="s">
        <v>213</v>
      </c>
    </row>
    <row r="1125" spans="2:64" s="6" customFormat="1" ht="27" customHeight="1">
      <c r="B1125" s="22"/>
      <c r="C1125" s="123" t="s">
        <v>1047</v>
      </c>
      <c r="D1125" s="123" t="s">
        <v>214</v>
      </c>
      <c r="E1125" s="124" t="s">
        <v>1048</v>
      </c>
      <c r="F1125" s="210" t="s">
        <v>1049</v>
      </c>
      <c r="G1125" s="211"/>
      <c r="H1125" s="211"/>
      <c r="I1125" s="211"/>
      <c r="J1125" s="125" t="s">
        <v>276</v>
      </c>
      <c r="K1125" s="126">
        <v>13.02</v>
      </c>
      <c r="L1125" s="212">
        <v>0</v>
      </c>
      <c r="M1125" s="211"/>
      <c r="N1125" s="213">
        <f>ROUND($L$1125*$K$1125,2)</f>
        <v>0</v>
      </c>
      <c r="O1125" s="211"/>
      <c r="P1125" s="211"/>
      <c r="Q1125" s="211"/>
      <c r="R1125" s="23"/>
      <c r="T1125" s="127"/>
      <c r="U1125" s="128" t="s">
        <v>102</v>
      </c>
      <c r="V1125" s="129">
        <v>0.18</v>
      </c>
      <c r="W1125" s="129">
        <f>$V$1125*$K$1125</f>
        <v>2.3436</v>
      </c>
      <c r="X1125" s="129">
        <v>0</v>
      </c>
      <c r="Y1125" s="129">
        <f>$X$1125*$K$1125</f>
        <v>0</v>
      </c>
      <c r="Z1125" s="129">
        <v>0</v>
      </c>
      <c r="AA1125" s="130">
        <f>$Z$1125*$K$1125</f>
        <v>0</v>
      </c>
      <c r="AR1125" s="6" t="s">
        <v>294</v>
      </c>
      <c r="AT1125" s="6" t="s">
        <v>214</v>
      </c>
      <c r="AU1125" s="6" t="s">
        <v>191</v>
      </c>
      <c r="AY1125" s="6" t="s">
        <v>213</v>
      </c>
      <c r="BE1125" s="80">
        <f>IF($U$1125="základní",$N$1125,0)</f>
        <v>0</v>
      </c>
      <c r="BF1125" s="80">
        <f>IF($U$1125="snížená",$N$1125,0)</f>
        <v>0</v>
      </c>
      <c r="BG1125" s="80">
        <f>IF($U$1125="zákl. přenesená",$N$1125,0)</f>
        <v>0</v>
      </c>
      <c r="BH1125" s="80">
        <f>IF($U$1125="sníž. přenesená",$N$1125,0)</f>
        <v>0</v>
      </c>
      <c r="BI1125" s="80">
        <f>IF($U$1125="nulová",$N$1125,0)</f>
        <v>0</v>
      </c>
      <c r="BJ1125" s="6" t="s">
        <v>191</v>
      </c>
      <c r="BK1125" s="80">
        <f>ROUND($L$1125*$K$1125,2)</f>
        <v>0</v>
      </c>
      <c r="BL1125" s="6" t="s">
        <v>294</v>
      </c>
    </row>
    <row r="1126" spans="2:51" s="6" customFormat="1" ht="15.75" customHeight="1">
      <c r="B1126" s="131"/>
      <c r="E1126" s="132"/>
      <c r="F1126" s="208" t="s">
        <v>956</v>
      </c>
      <c r="G1126" s="209"/>
      <c r="H1126" s="209"/>
      <c r="I1126" s="209"/>
      <c r="K1126" s="132"/>
      <c r="N1126" s="132"/>
      <c r="R1126" s="133"/>
      <c r="T1126" s="134"/>
      <c r="AA1126" s="135"/>
      <c r="AT1126" s="132" t="s">
        <v>220</v>
      </c>
      <c r="AU1126" s="132" t="s">
        <v>191</v>
      </c>
      <c r="AV1126" s="136" t="s">
        <v>78</v>
      </c>
      <c r="AW1126" s="136" t="s">
        <v>165</v>
      </c>
      <c r="AX1126" s="136" t="s">
        <v>135</v>
      </c>
      <c r="AY1126" s="132" t="s">
        <v>213</v>
      </c>
    </row>
    <row r="1127" spans="2:51" s="6" customFormat="1" ht="15.75" customHeight="1">
      <c r="B1127" s="137"/>
      <c r="E1127" s="138"/>
      <c r="F1127" s="203" t="s">
        <v>957</v>
      </c>
      <c r="G1127" s="204"/>
      <c r="H1127" s="204"/>
      <c r="I1127" s="204"/>
      <c r="K1127" s="139">
        <v>13.02</v>
      </c>
      <c r="N1127" s="138"/>
      <c r="R1127" s="140"/>
      <c r="T1127" s="141"/>
      <c r="AA1127" s="142"/>
      <c r="AT1127" s="138" t="s">
        <v>220</v>
      </c>
      <c r="AU1127" s="138" t="s">
        <v>191</v>
      </c>
      <c r="AV1127" s="143" t="s">
        <v>191</v>
      </c>
      <c r="AW1127" s="143" t="s">
        <v>165</v>
      </c>
      <c r="AX1127" s="143" t="s">
        <v>135</v>
      </c>
      <c r="AY1127" s="138" t="s">
        <v>213</v>
      </c>
    </row>
    <row r="1128" spans="2:51" s="6" customFormat="1" ht="15.75" customHeight="1">
      <c r="B1128" s="144"/>
      <c r="E1128" s="145"/>
      <c r="F1128" s="205" t="s">
        <v>222</v>
      </c>
      <c r="G1128" s="206"/>
      <c r="H1128" s="206"/>
      <c r="I1128" s="206"/>
      <c r="K1128" s="146">
        <v>13.02</v>
      </c>
      <c r="N1128" s="145"/>
      <c r="R1128" s="147"/>
      <c r="T1128" s="148"/>
      <c r="AA1128" s="149"/>
      <c r="AT1128" s="145" t="s">
        <v>220</v>
      </c>
      <c r="AU1128" s="145" t="s">
        <v>191</v>
      </c>
      <c r="AV1128" s="150" t="s">
        <v>218</v>
      </c>
      <c r="AW1128" s="150" t="s">
        <v>165</v>
      </c>
      <c r="AX1128" s="150" t="s">
        <v>78</v>
      </c>
      <c r="AY1128" s="145" t="s">
        <v>213</v>
      </c>
    </row>
    <row r="1129" spans="2:64" s="6" customFormat="1" ht="27" customHeight="1">
      <c r="B1129" s="22"/>
      <c r="C1129" s="151" t="s">
        <v>1050</v>
      </c>
      <c r="D1129" s="151" t="s">
        <v>399</v>
      </c>
      <c r="E1129" s="152" t="s">
        <v>1033</v>
      </c>
      <c r="F1129" s="214" t="s">
        <v>1034</v>
      </c>
      <c r="G1129" s="215"/>
      <c r="H1129" s="215"/>
      <c r="I1129" s="215"/>
      <c r="J1129" s="153" t="s">
        <v>282</v>
      </c>
      <c r="K1129" s="154">
        <v>14.973</v>
      </c>
      <c r="L1129" s="216">
        <v>0</v>
      </c>
      <c r="M1129" s="215"/>
      <c r="N1129" s="217">
        <f>ROUND($L$1129*$K$1129,2)</f>
        <v>0</v>
      </c>
      <c r="O1129" s="211"/>
      <c r="P1129" s="211"/>
      <c r="Q1129" s="211"/>
      <c r="R1129" s="23"/>
      <c r="T1129" s="127"/>
      <c r="U1129" s="128" t="s">
        <v>102</v>
      </c>
      <c r="V1129" s="129">
        <v>0</v>
      </c>
      <c r="W1129" s="129">
        <f>$V$1129*$K$1129</f>
        <v>0</v>
      </c>
      <c r="X1129" s="129">
        <v>0.0001</v>
      </c>
      <c r="Y1129" s="129">
        <f>$X$1129*$K$1129</f>
        <v>0.0014973000000000002</v>
      </c>
      <c r="Z1129" s="129">
        <v>0</v>
      </c>
      <c r="AA1129" s="130">
        <f>$Z$1129*$K$1129</f>
        <v>0</v>
      </c>
      <c r="AR1129" s="6" t="s">
        <v>368</v>
      </c>
      <c r="AT1129" s="6" t="s">
        <v>399</v>
      </c>
      <c r="AU1129" s="6" t="s">
        <v>191</v>
      </c>
      <c r="AY1129" s="6" t="s">
        <v>213</v>
      </c>
      <c r="BE1129" s="80">
        <f>IF($U$1129="základní",$N$1129,0)</f>
        <v>0</v>
      </c>
      <c r="BF1129" s="80">
        <f>IF($U$1129="snížená",$N$1129,0)</f>
        <v>0</v>
      </c>
      <c r="BG1129" s="80">
        <f>IF($U$1129="zákl. přenesená",$N$1129,0)</f>
        <v>0</v>
      </c>
      <c r="BH1129" s="80">
        <f>IF($U$1129="sníž. přenesená",$N$1129,0)</f>
        <v>0</v>
      </c>
      <c r="BI1129" s="80">
        <f>IF($U$1129="nulová",$N$1129,0)</f>
        <v>0</v>
      </c>
      <c r="BJ1129" s="6" t="s">
        <v>191</v>
      </c>
      <c r="BK1129" s="80">
        <f>ROUND($L$1129*$K$1129,2)</f>
        <v>0</v>
      </c>
      <c r="BL1129" s="6" t="s">
        <v>294</v>
      </c>
    </row>
    <row r="1130" spans="2:51" s="6" customFormat="1" ht="15.75" customHeight="1">
      <c r="B1130" s="131"/>
      <c r="E1130" s="132"/>
      <c r="F1130" s="208" t="s">
        <v>956</v>
      </c>
      <c r="G1130" s="209"/>
      <c r="H1130" s="209"/>
      <c r="I1130" s="209"/>
      <c r="K1130" s="132"/>
      <c r="N1130" s="132"/>
      <c r="R1130" s="133"/>
      <c r="T1130" s="134"/>
      <c r="AA1130" s="135"/>
      <c r="AT1130" s="132" t="s">
        <v>220</v>
      </c>
      <c r="AU1130" s="132" t="s">
        <v>191</v>
      </c>
      <c r="AV1130" s="136" t="s">
        <v>78</v>
      </c>
      <c r="AW1130" s="136" t="s">
        <v>165</v>
      </c>
      <c r="AX1130" s="136" t="s">
        <v>135</v>
      </c>
      <c r="AY1130" s="132" t="s">
        <v>213</v>
      </c>
    </row>
    <row r="1131" spans="2:51" s="6" customFormat="1" ht="15.75" customHeight="1">
      <c r="B1131" s="137"/>
      <c r="E1131" s="138"/>
      <c r="F1131" s="203" t="s">
        <v>1051</v>
      </c>
      <c r="G1131" s="204"/>
      <c r="H1131" s="204"/>
      <c r="I1131" s="204"/>
      <c r="K1131" s="139">
        <v>13.02</v>
      </c>
      <c r="N1131" s="138"/>
      <c r="R1131" s="140"/>
      <c r="T1131" s="141"/>
      <c r="AA1131" s="142"/>
      <c r="AT1131" s="138" t="s">
        <v>220</v>
      </c>
      <c r="AU1131" s="138" t="s">
        <v>191</v>
      </c>
      <c r="AV1131" s="143" t="s">
        <v>191</v>
      </c>
      <c r="AW1131" s="143" t="s">
        <v>165</v>
      </c>
      <c r="AX1131" s="143" t="s">
        <v>135</v>
      </c>
      <c r="AY1131" s="138" t="s">
        <v>213</v>
      </c>
    </row>
    <row r="1132" spans="2:51" s="6" customFormat="1" ht="15.75" customHeight="1">
      <c r="B1132" s="144"/>
      <c r="E1132" s="145"/>
      <c r="F1132" s="205" t="s">
        <v>222</v>
      </c>
      <c r="G1132" s="206"/>
      <c r="H1132" s="206"/>
      <c r="I1132" s="206"/>
      <c r="K1132" s="146">
        <v>13.02</v>
      </c>
      <c r="N1132" s="145"/>
      <c r="R1132" s="147"/>
      <c r="T1132" s="148"/>
      <c r="AA1132" s="149"/>
      <c r="AT1132" s="145" t="s">
        <v>220</v>
      </c>
      <c r="AU1132" s="145" t="s">
        <v>191</v>
      </c>
      <c r="AV1132" s="150" t="s">
        <v>218</v>
      </c>
      <c r="AW1132" s="150" t="s">
        <v>165</v>
      </c>
      <c r="AX1132" s="150" t="s">
        <v>78</v>
      </c>
      <c r="AY1132" s="145" t="s">
        <v>213</v>
      </c>
    </row>
    <row r="1133" spans="2:64" s="6" customFormat="1" ht="27" customHeight="1">
      <c r="B1133" s="22"/>
      <c r="C1133" s="123" t="s">
        <v>1052</v>
      </c>
      <c r="D1133" s="123" t="s">
        <v>214</v>
      </c>
      <c r="E1133" s="124" t="s">
        <v>1053</v>
      </c>
      <c r="F1133" s="210" t="s">
        <v>1054</v>
      </c>
      <c r="G1133" s="211"/>
      <c r="H1133" s="211"/>
      <c r="I1133" s="211"/>
      <c r="J1133" s="125" t="s">
        <v>239</v>
      </c>
      <c r="K1133" s="126">
        <v>0.031</v>
      </c>
      <c r="L1133" s="212">
        <v>0</v>
      </c>
      <c r="M1133" s="211"/>
      <c r="N1133" s="213">
        <f>ROUND($L$1133*$K$1133,2)</f>
        <v>0</v>
      </c>
      <c r="O1133" s="211"/>
      <c r="P1133" s="211"/>
      <c r="Q1133" s="211"/>
      <c r="R1133" s="23"/>
      <c r="T1133" s="127"/>
      <c r="U1133" s="128" t="s">
        <v>102</v>
      </c>
      <c r="V1133" s="129">
        <v>2.329</v>
      </c>
      <c r="W1133" s="129">
        <f>$V$1133*$K$1133</f>
        <v>0.072199</v>
      </c>
      <c r="X1133" s="129">
        <v>0</v>
      </c>
      <c r="Y1133" s="129">
        <f>$X$1133*$K$1133</f>
        <v>0</v>
      </c>
      <c r="Z1133" s="129">
        <v>0</v>
      </c>
      <c r="AA1133" s="130">
        <f>$Z$1133*$K$1133</f>
        <v>0</v>
      </c>
      <c r="AR1133" s="6" t="s">
        <v>294</v>
      </c>
      <c r="AT1133" s="6" t="s">
        <v>214</v>
      </c>
      <c r="AU1133" s="6" t="s">
        <v>191</v>
      </c>
      <c r="AY1133" s="6" t="s">
        <v>213</v>
      </c>
      <c r="BE1133" s="80">
        <f>IF($U$1133="základní",$N$1133,0)</f>
        <v>0</v>
      </c>
      <c r="BF1133" s="80">
        <f>IF($U$1133="snížená",$N$1133,0)</f>
        <v>0</v>
      </c>
      <c r="BG1133" s="80">
        <f>IF($U$1133="zákl. přenesená",$N$1133,0)</f>
        <v>0</v>
      </c>
      <c r="BH1133" s="80">
        <f>IF($U$1133="sníž. přenesená",$N$1133,0)</f>
        <v>0</v>
      </c>
      <c r="BI1133" s="80">
        <f>IF($U$1133="nulová",$N$1133,0)</f>
        <v>0</v>
      </c>
      <c r="BJ1133" s="6" t="s">
        <v>191</v>
      </c>
      <c r="BK1133" s="80">
        <f>ROUND($L$1133*$K$1133,2)</f>
        <v>0</v>
      </c>
      <c r="BL1133" s="6" t="s">
        <v>294</v>
      </c>
    </row>
    <row r="1134" spans="2:64" s="6" customFormat="1" ht="27" customHeight="1">
      <c r="B1134" s="22"/>
      <c r="C1134" s="123" t="s">
        <v>1055</v>
      </c>
      <c r="D1134" s="123" t="s">
        <v>214</v>
      </c>
      <c r="E1134" s="124" t="s">
        <v>1056</v>
      </c>
      <c r="F1134" s="210" t="s">
        <v>1057</v>
      </c>
      <c r="G1134" s="211"/>
      <c r="H1134" s="211"/>
      <c r="I1134" s="211"/>
      <c r="J1134" s="125" t="s">
        <v>239</v>
      </c>
      <c r="K1134" s="126">
        <v>0.031</v>
      </c>
      <c r="L1134" s="212">
        <v>0</v>
      </c>
      <c r="M1134" s="211"/>
      <c r="N1134" s="213">
        <f>ROUND($L$1134*$K$1134,2)</f>
        <v>0</v>
      </c>
      <c r="O1134" s="211"/>
      <c r="P1134" s="211"/>
      <c r="Q1134" s="211"/>
      <c r="R1134" s="23"/>
      <c r="T1134" s="127"/>
      <c r="U1134" s="128" t="s">
        <v>102</v>
      </c>
      <c r="V1134" s="129">
        <v>1.5</v>
      </c>
      <c r="W1134" s="129">
        <f>$V$1134*$K$1134</f>
        <v>0.0465</v>
      </c>
      <c r="X1134" s="129">
        <v>0</v>
      </c>
      <c r="Y1134" s="129">
        <f>$X$1134*$K$1134</f>
        <v>0</v>
      </c>
      <c r="Z1134" s="129">
        <v>0</v>
      </c>
      <c r="AA1134" s="130">
        <f>$Z$1134*$K$1134</f>
        <v>0</v>
      </c>
      <c r="AR1134" s="6" t="s">
        <v>294</v>
      </c>
      <c r="AT1134" s="6" t="s">
        <v>214</v>
      </c>
      <c r="AU1134" s="6" t="s">
        <v>191</v>
      </c>
      <c r="AY1134" s="6" t="s">
        <v>213</v>
      </c>
      <c r="BE1134" s="80">
        <f>IF($U$1134="základní",$N$1134,0)</f>
        <v>0</v>
      </c>
      <c r="BF1134" s="80">
        <f>IF($U$1134="snížená",$N$1134,0)</f>
        <v>0</v>
      </c>
      <c r="BG1134" s="80">
        <f>IF($U$1134="zákl. přenesená",$N$1134,0)</f>
        <v>0</v>
      </c>
      <c r="BH1134" s="80">
        <f>IF($U$1134="sníž. přenesená",$N$1134,0)</f>
        <v>0</v>
      </c>
      <c r="BI1134" s="80">
        <f>IF($U$1134="nulová",$N$1134,0)</f>
        <v>0</v>
      </c>
      <c r="BJ1134" s="6" t="s">
        <v>191</v>
      </c>
      <c r="BK1134" s="80">
        <f>ROUND($L$1134*$K$1134,2)</f>
        <v>0</v>
      </c>
      <c r="BL1134" s="6" t="s">
        <v>294</v>
      </c>
    </row>
    <row r="1135" spans="2:63" s="113" customFormat="1" ht="30.75" customHeight="1">
      <c r="B1135" s="114"/>
      <c r="D1135" s="122" t="s">
        <v>181</v>
      </c>
      <c r="N1135" s="201">
        <f>$BK$1135</f>
        <v>0</v>
      </c>
      <c r="O1135" s="202"/>
      <c r="P1135" s="202"/>
      <c r="Q1135" s="202"/>
      <c r="R1135" s="117"/>
      <c r="T1135" s="118"/>
      <c r="W1135" s="119">
        <f>SUM($W$1136:$W$1188)</f>
        <v>14.834</v>
      </c>
      <c r="Y1135" s="119">
        <f>SUM($Y$1136:$Y$1188)</f>
        <v>0.902</v>
      </c>
      <c r="AA1135" s="120">
        <f>SUM($AA$1136:$AA$1188)</f>
        <v>0</v>
      </c>
      <c r="AR1135" s="116" t="s">
        <v>191</v>
      </c>
      <c r="AT1135" s="116" t="s">
        <v>134</v>
      </c>
      <c r="AU1135" s="116" t="s">
        <v>78</v>
      </c>
      <c r="AY1135" s="116" t="s">
        <v>213</v>
      </c>
      <c r="BK1135" s="121">
        <f>SUM($BK$1136:$BK$1188)</f>
        <v>0</v>
      </c>
    </row>
    <row r="1136" spans="2:64" s="6" customFormat="1" ht="27" customHeight="1">
      <c r="B1136" s="22"/>
      <c r="C1136" s="123" t="s">
        <v>1058</v>
      </c>
      <c r="D1136" s="123" t="s">
        <v>214</v>
      </c>
      <c r="E1136" s="124" t="s">
        <v>1059</v>
      </c>
      <c r="F1136" s="210" t="s">
        <v>1060</v>
      </c>
      <c r="G1136" s="211"/>
      <c r="H1136" s="211"/>
      <c r="I1136" s="211"/>
      <c r="J1136" s="125" t="s">
        <v>1061</v>
      </c>
      <c r="K1136" s="126">
        <v>1</v>
      </c>
      <c r="L1136" s="212">
        <v>0</v>
      </c>
      <c r="M1136" s="211"/>
      <c r="N1136" s="213">
        <f>ROUND($L$1136*$K$1136,2)</f>
        <v>0</v>
      </c>
      <c r="O1136" s="211"/>
      <c r="P1136" s="211"/>
      <c r="Q1136" s="211"/>
      <c r="R1136" s="23"/>
      <c r="T1136" s="127"/>
      <c r="U1136" s="128" t="s">
        <v>102</v>
      </c>
      <c r="V1136" s="129">
        <v>0</v>
      </c>
      <c r="W1136" s="129">
        <f>$V$1136*$K$1136</f>
        <v>0</v>
      </c>
      <c r="X1136" s="129">
        <v>0.2</v>
      </c>
      <c r="Y1136" s="129">
        <f>$X$1136*$K$1136</f>
        <v>0.2</v>
      </c>
      <c r="Z1136" s="129">
        <v>0</v>
      </c>
      <c r="AA1136" s="130">
        <f>$Z$1136*$K$1136</f>
        <v>0</v>
      </c>
      <c r="AR1136" s="6" t="s">
        <v>294</v>
      </c>
      <c r="AT1136" s="6" t="s">
        <v>214</v>
      </c>
      <c r="AU1136" s="6" t="s">
        <v>191</v>
      </c>
      <c r="AY1136" s="6" t="s">
        <v>213</v>
      </c>
      <c r="BE1136" s="80">
        <f>IF($U$1136="základní",$N$1136,0)</f>
        <v>0</v>
      </c>
      <c r="BF1136" s="80">
        <f>IF($U$1136="snížená",$N$1136,0)</f>
        <v>0</v>
      </c>
      <c r="BG1136" s="80">
        <f>IF($U$1136="zákl. přenesená",$N$1136,0)</f>
        <v>0</v>
      </c>
      <c r="BH1136" s="80">
        <f>IF($U$1136="sníž. přenesená",$N$1136,0)</f>
        <v>0</v>
      </c>
      <c r="BI1136" s="80">
        <f>IF($U$1136="nulová",$N$1136,0)</f>
        <v>0</v>
      </c>
      <c r="BJ1136" s="6" t="s">
        <v>191</v>
      </c>
      <c r="BK1136" s="80">
        <f>ROUND($L$1136*$K$1136,2)</f>
        <v>0</v>
      </c>
      <c r="BL1136" s="6" t="s">
        <v>294</v>
      </c>
    </row>
    <row r="1137" spans="2:64" s="6" customFormat="1" ht="27" customHeight="1">
      <c r="B1137" s="22"/>
      <c r="C1137" s="123" t="s">
        <v>1062</v>
      </c>
      <c r="D1137" s="123" t="s">
        <v>214</v>
      </c>
      <c r="E1137" s="124" t="s">
        <v>1063</v>
      </c>
      <c r="F1137" s="210" t="s">
        <v>1064</v>
      </c>
      <c r="G1137" s="211"/>
      <c r="H1137" s="211"/>
      <c r="I1137" s="211"/>
      <c r="J1137" s="125" t="s">
        <v>803</v>
      </c>
      <c r="K1137" s="126">
        <v>4</v>
      </c>
      <c r="L1137" s="212">
        <v>0</v>
      </c>
      <c r="M1137" s="211"/>
      <c r="N1137" s="213">
        <f>ROUND($L$1137*$K$1137,2)</f>
        <v>0</v>
      </c>
      <c r="O1137" s="211"/>
      <c r="P1137" s="211"/>
      <c r="Q1137" s="211"/>
      <c r="R1137" s="23"/>
      <c r="T1137" s="127"/>
      <c r="U1137" s="128" t="s">
        <v>102</v>
      </c>
      <c r="V1137" s="129">
        <v>0</v>
      </c>
      <c r="W1137" s="129">
        <f>$V$1137*$K$1137</f>
        <v>0</v>
      </c>
      <c r="X1137" s="129">
        <v>0.02</v>
      </c>
      <c r="Y1137" s="129">
        <f>$X$1137*$K$1137</f>
        <v>0.08</v>
      </c>
      <c r="Z1137" s="129">
        <v>0</v>
      </c>
      <c r="AA1137" s="130">
        <f>$Z$1137*$K$1137</f>
        <v>0</v>
      </c>
      <c r="AR1137" s="6" t="s">
        <v>294</v>
      </c>
      <c r="AT1137" s="6" t="s">
        <v>214</v>
      </c>
      <c r="AU1137" s="6" t="s">
        <v>191</v>
      </c>
      <c r="AY1137" s="6" t="s">
        <v>213</v>
      </c>
      <c r="BE1137" s="80">
        <f>IF($U$1137="základní",$N$1137,0)</f>
        <v>0</v>
      </c>
      <c r="BF1137" s="80">
        <f>IF($U$1137="snížená",$N$1137,0)</f>
        <v>0</v>
      </c>
      <c r="BG1137" s="80">
        <f>IF($U$1137="zákl. přenesená",$N$1137,0)</f>
        <v>0</v>
      </c>
      <c r="BH1137" s="80">
        <f>IF($U$1137="sníž. přenesená",$N$1137,0)</f>
        <v>0</v>
      </c>
      <c r="BI1137" s="80">
        <f>IF($U$1137="nulová",$N$1137,0)</f>
        <v>0</v>
      </c>
      <c r="BJ1137" s="6" t="s">
        <v>191</v>
      </c>
      <c r="BK1137" s="80">
        <f>ROUND($L$1137*$K$1137,2)</f>
        <v>0</v>
      </c>
      <c r="BL1137" s="6" t="s">
        <v>294</v>
      </c>
    </row>
    <row r="1138" spans="2:51" s="6" customFormat="1" ht="15.75" customHeight="1">
      <c r="B1138" s="131"/>
      <c r="E1138" s="132"/>
      <c r="F1138" s="208" t="s">
        <v>293</v>
      </c>
      <c r="G1138" s="209"/>
      <c r="H1138" s="209"/>
      <c r="I1138" s="209"/>
      <c r="K1138" s="132"/>
      <c r="N1138" s="132"/>
      <c r="R1138" s="133"/>
      <c r="T1138" s="134"/>
      <c r="AA1138" s="135"/>
      <c r="AT1138" s="132" t="s">
        <v>220</v>
      </c>
      <c r="AU1138" s="132" t="s">
        <v>191</v>
      </c>
      <c r="AV1138" s="136" t="s">
        <v>78</v>
      </c>
      <c r="AW1138" s="136" t="s">
        <v>165</v>
      </c>
      <c r="AX1138" s="136" t="s">
        <v>135</v>
      </c>
      <c r="AY1138" s="132" t="s">
        <v>213</v>
      </c>
    </row>
    <row r="1139" spans="2:51" s="6" customFormat="1" ht="15.75" customHeight="1">
      <c r="B1139" s="137"/>
      <c r="E1139" s="138"/>
      <c r="F1139" s="203" t="s">
        <v>225</v>
      </c>
      <c r="G1139" s="204"/>
      <c r="H1139" s="204"/>
      <c r="I1139" s="204"/>
      <c r="K1139" s="139">
        <v>3</v>
      </c>
      <c r="N1139" s="138"/>
      <c r="R1139" s="140"/>
      <c r="T1139" s="141"/>
      <c r="AA1139" s="142"/>
      <c r="AT1139" s="138" t="s">
        <v>220</v>
      </c>
      <c r="AU1139" s="138" t="s">
        <v>191</v>
      </c>
      <c r="AV1139" s="143" t="s">
        <v>191</v>
      </c>
      <c r="AW1139" s="143" t="s">
        <v>165</v>
      </c>
      <c r="AX1139" s="143" t="s">
        <v>135</v>
      </c>
      <c r="AY1139" s="138" t="s">
        <v>213</v>
      </c>
    </row>
    <row r="1140" spans="2:51" s="6" customFormat="1" ht="15.75" customHeight="1">
      <c r="B1140" s="131"/>
      <c r="E1140" s="132"/>
      <c r="F1140" s="208" t="s">
        <v>289</v>
      </c>
      <c r="G1140" s="209"/>
      <c r="H1140" s="209"/>
      <c r="I1140" s="209"/>
      <c r="K1140" s="132"/>
      <c r="N1140" s="132"/>
      <c r="R1140" s="133"/>
      <c r="T1140" s="134"/>
      <c r="AA1140" s="135"/>
      <c r="AT1140" s="132" t="s">
        <v>220</v>
      </c>
      <c r="AU1140" s="132" t="s">
        <v>191</v>
      </c>
      <c r="AV1140" s="136" t="s">
        <v>78</v>
      </c>
      <c r="AW1140" s="136" t="s">
        <v>165</v>
      </c>
      <c r="AX1140" s="136" t="s">
        <v>135</v>
      </c>
      <c r="AY1140" s="132" t="s">
        <v>213</v>
      </c>
    </row>
    <row r="1141" spans="2:51" s="6" customFormat="1" ht="15.75" customHeight="1">
      <c r="B1141" s="137"/>
      <c r="E1141" s="138"/>
      <c r="F1141" s="203" t="s">
        <v>78</v>
      </c>
      <c r="G1141" s="204"/>
      <c r="H1141" s="204"/>
      <c r="I1141" s="204"/>
      <c r="K1141" s="139">
        <v>1</v>
      </c>
      <c r="N1141" s="138"/>
      <c r="R1141" s="140"/>
      <c r="T1141" s="141"/>
      <c r="AA1141" s="142"/>
      <c r="AT1141" s="138" t="s">
        <v>220</v>
      </c>
      <c r="AU1141" s="138" t="s">
        <v>191</v>
      </c>
      <c r="AV1141" s="143" t="s">
        <v>191</v>
      </c>
      <c r="AW1141" s="143" t="s">
        <v>165</v>
      </c>
      <c r="AX1141" s="143" t="s">
        <v>135</v>
      </c>
      <c r="AY1141" s="138" t="s">
        <v>213</v>
      </c>
    </row>
    <row r="1142" spans="2:51" s="6" customFormat="1" ht="15.75" customHeight="1">
      <c r="B1142" s="144"/>
      <c r="E1142" s="145"/>
      <c r="F1142" s="205" t="s">
        <v>222</v>
      </c>
      <c r="G1142" s="206"/>
      <c r="H1142" s="206"/>
      <c r="I1142" s="206"/>
      <c r="K1142" s="146">
        <v>4</v>
      </c>
      <c r="N1142" s="145"/>
      <c r="R1142" s="147"/>
      <c r="T1142" s="148"/>
      <c r="AA1142" s="149"/>
      <c r="AT1142" s="145" t="s">
        <v>220</v>
      </c>
      <c r="AU1142" s="145" t="s">
        <v>191</v>
      </c>
      <c r="AV1142" s="150" t="s">
        <v>218</v>
      </c>
      <c r="AW1142" s="150" t="s">
        <v>165</v>
      </c>
      <c r="AX1142" s="150" t="s">
        <v>78</v>
      </c>
      <c r="AY1142" s="145" t="s">
        <v>213</v>
      </c>
    </row>
    <row r="1143" spans="2:64" s="6" customFormat="1" ht="27" customHeight="1">
      <c r="B1143" s="22"/>
      <c r="C1143" s="123" t="s">
        <v>1065</v>
      </c>
      <c r="D1143" s="123" t="s">
        <v>214</v>
      </c>
      <c r="E1143" s="124" t="s">
        <v>1066</v>
      </c>
      <c r="F1143" s="210" t="s">
        <v>1067</v>
      </c>
      <c r="G1143" s="211"/>
      <c r="H1143" s="211"/>
      <c r="I1143" s="211"/>
      <c r="J1143" s="125" t="s">
        <v>803</v>
      </c>
      <c r="K1143" s="126">
        <v>2</v>
      </c>
      <c r="L1143" s="212">
        <v>0</v>
      </c>
      <c r="M1143" s="211"/>
      <c r="N1143" s="213">
        <f>ROUND($L$1143*$K$1143,2)</f>
        <v>0</v>
      </c>
      <c r="O1143" s="211"/>
      <c r="P1143" s="211"/>
      <c r="Q1143" s="211"/>
      <c r="R1143" s="23"/>
      <c r="T1143" s="127"/>
      <c r="U1143" s="128" t="s">
        <v>102</v>
      </c>
      <c r="V1143" s="129">
        <v>0</v>
      </c>
      <c r="W1143" s="129">
        <f>$V$1143*$K$1143</f>
        <v>0</v>
      </c>
      <c r="X1143" s="129">
        <v>0.02</v>
      </c>
      <c r="Y1143" s="129">
        <f>$X$1143*$K$1143</f>
        <v>0.04</v>
      </c>
      <c r="Z1143" s="129">
        <v>0</v>
      </c>
      <c r="AA1143" s="130">
        <f>$Z$1143*$K$1143</f>
        <v>0</v>
      </c>
      <c r="AR1143" s="6" t="s">
        <v>294</v>
      </c>
      <c r="AT1143" s="6" t="s">
        <v>214</v>
      </c>
      <c r="AU1143" s="6" t="s">
        <v>191</v>
      </c>
      <c r="AY1143" s="6" t="s">
        <v>213</v>
      </c>
      <c r="BE1143" s="80">
        <f>IF($U$1143="základní",$N$1143,0)</f>
        <v>0</v>
      </c>
      <c r="BF1143" s="80">
        <f>IF($U$1143="snížená",$N$1143,0)</f>
        <v>0</v>
      </c>
      <c r="BG1143" s="80">
        <f>IF($U$1143="zákl. přenesená",$N$1143,0)</f>
        <v>0</v>
      </c>
      <c r="BH1143" s="80">
        <f>IF($U$1143="sníž. přenesená",$N$1143,0)</f>
        <v>0</v>
      </c>
      <c r="BI1143" s="80">
        <f>IF($U$1143="nulová",$N$1143,0)</f>
        <v>0</v>
      </c>
      <c r="BJ1143" s="6" t="s">
        <v>191</v>
      </c>
      <c r="BK1143" s="80">
        <f>ROUND($L$1143*$K$1143,2)</f>
        <v>0</v>
      </c>
      <c r="BL1143" s="6" t="s">
        <v>294</v>
      </c>
    </row>
    <row r="1144" spans="2:51" s="6" customFormat="1" ht="15.75" customHeight="1">
      <c r="B1144" s="131"/>
      <c r="E1144" s="132"/>
      <c r="F1144" s="208" t="s">
        <v>293</v>
      </c>
      <c r="G1144" s="209"/>
      <c r="H1144" s="209"/>
      <c r="I1144" s="209"/>
      <c r="K1144" s="132"/>
      <c r="N1144" s="132"/>
      <c r="R1144" s="133"/>
      <c r="T1144" s="134"/>
      <c r="AA1144" s="135"/>
      <c r="AT1144" s="132" t="s">
        <v>220</v>
      </c>
      <c r="AU1144" s="132" t="s">
        <v>191</v>
      </c>
      <c r="AV1144" s="136" t="s">
        <v>78</v>
      </c>
      <c r="AW1144" s="136" t="s">
        <v>165</v>
      </c>
      <c r="AX1144" s="136" t="s">
        <v>135</v>
      </c>
      <c r="AY1144" s="132" t="s">
        <v>213</v>
      </c>
    </row>
    <row r="1145" spans="2:51" s="6" customFormat="1" ht="15.75" customHeight="1">
      <c r="B1145" s="137"/>
      <c r="E1145" s="138"/>
      <c r="F1145" s="203" t="s">
        <v>191</v>
      </c>
      <c r="G1145" s="204"/>
      <c r="H1145" s="204"/>
      <c r="I1145" s="204"/>
      <c r="K1145" s="139">
        <v>2</v>
      </c>
      <c r="N1145" s="138"/>
      <c r="R1145" s="140"/>
      <c r="T1145" s="141"/>
      <c r="AA1145" s="142"/>
      <c r="AT1145" s="138" t="s">
        <v>220</v>
      </c>
      <c r="AU1145" s="138" t="s">
        <v>191</v>
      </c>
      <c r="AV1145" s="143" t="s">
        <v>191</v>
      </c>
      <c r="AW1145" s="143" t="s">
        <v>165</v>
      </c>
      <c r="AX1145" s="143" t="s">
        <v>135</v>
      </c>
      <c r="AY1145" s="138" t="s">
        <v>213</v>
      </c>
    </row>
    <row r="1146" spans="2:51" s="6" customFormat="1" ht="15.75" customHeight="1">
      <c r="B1146" s="144"/>
      <c r="E1146" s="145"/>
      <c r="F1146" s="205" t="s">
        <v>222</v>
      </c>
      <c r="G1146" s="206"/>
      <c r="H1146" s="206"/>
      <c r="I1146" s="206"/>
      <c r="K1146" s="146">
        <v>2</v>
      </c>
      <c r="N1146" s="145"/>
      <c r="R1146" s="147"/>
      <c r="T1146" s="148"/>
      <c r="AA1146" s="149"/>
      <c r="AT1146" s="145" t="s">
        <v>220</v>
      </c>
      <c r="AU1146" s="145" t="s">
        <v>191</v>
      </c>
      <c r="AV1146" s="150" t="s">
        <v>218</v>
      </c>
      <c r="AW1146" s="150" t="s">
        <v>165</v>
      </c>
      <c r="AX1146" s="150" t="s">
        <v>78</v>
      </c>
      <c r="AY1146" s="145" t="s">
        <v>213</v>
      </c>
    </row>
    <row r="1147" spans="2:64" s="6" customFormat="1" ht="27" customHeight="1">
      <c r="B1147" s="22"/>
      <c r="C1147" s="123" t="s">
        <v>1068</v>
      </c>
      <c r="D1147" s="123" t="s">
        <v>214</v>
      </c>
      <c r="E1147" s="124" t="s">
        <v>1069</v>
      </c>
      <c r="F1147" s="210" t="s">
        <v>1070</v>
      </c>
      <c r="G1147" s="211"/>
      <c r="H1147" s="211"/>
      <c r="I1147" s="211"/>
      <c r="J1147" s="125" t="s">
        <v>803</v>
      </c>
      <c r="K1147" s="126">
        <v>1</v>
      </c>
      <c r="L1147" s="212">
        <v>0</v>
      </c>
      <c r="M1147" s="211"/>
      <c r="N1147" s="213">
        <f>ROUND($L$1147*$K$1147,2)</f>
        <v>0</v>
      </c>
      <c r="O1147" s="211"/>
      <c r="P1147" s="211"/>
      <c r="Q1147" s="211"/>
      <c r="R1147" s="23"/>
      <c r="T1147" s="127"/>
      <c r="U1147" s="128" t="s">
        <v>102</v>
      </c>
      <c r="V1147" s="129">
        <v>0</v>
      </c>
      <c r="W1147" s="129">
        <f>$V$1147*$K$1147</f>
        <v>0</v>
      </c>
      <c r="X1147" s="129">
        <v>0.02</v>
      </c>
      <c r="Y1147" s="129">
        <f>$X$1147*$K$1147</f>
        <v>0.02</v>
      </c>
      <c r="Z1147" s="129">
        <v>0</v>
      </c>
      <c r="AA1147" s="130">
        <f>$Z$1147*$K$1147</f>
        <v>0</v>
      </c>
      <c r="AR1147" s="6" t="s">
        <v>294</v>
      </c>
      <c r="AT1147" s="6" t="s">
        <v>214</v>
      </c>
      <c r="AU1147" s="6" t="s">
        <v>191</v>
      </c>
      <c r="AY1147" s="6" t="s">
        <v>213</v>
      </c>
      <c r="BE1147" s="80">
        <f>IF($U$1147="základní",$N$1147,0)</f>
        <v>0</v>
      </c>
      <c r="BF1147" s="80">
        <f>IF($U$1147="snížená",$N$1147,0)</f>
        <v>0</v>
      </c>
      <c r="BG1147" s="80">
        <f>IF($U$1147="zákl. přenesená",$N$1147,0)</f>
        <v>0</v>
      </c>
      <c r="BH1147" s="80">
        <f>IF($U$1147="sníž. přenesená",$N$1147,0)</f>
        <v>0</v>
      </c>
      <c r="BI1147" s="80">
        <f>IF($U$1147="nulová",$N$1147,0)</f>
        <v>0</v>
      </c>
      <c r="BJ1147" s="6" t="s">
        <v>191</v>
      </c>
      <c r="BK1147" s="80">
        <f>ROUND($L$1147*$K$1147,2)</f>
        <v>0</v>
      </c>
      <c r="BL1147" s="6" t="s">
        <v>294</v>
      </c>
    </row>
    <row r="1148" spans="2:51" s="6" customFormat="1" ht="15.75" customHeight="1">
      <c r="B1148" s="131"/>
      <c r="E1148" s="132"/>
      <c r="F1148" s="208" t="s">
        <v>1071</v>
      </c>
      <c r="G1148" s="209"/>
      <c r="H1148" s="209"/>
      <c r="I1148" s="209"/>
      <c r="K1148" s="132"/>
      <c r="N1148" s="132"/>
      <c r="R1148" s="133"/>
      <c r="T1148" s="134"/>
      <c r="AA1148" s="135"/>
      <c r="AT1148" s="132" t="s">
        <v>220</v>
      </c>
      <c r="AU1148" s="132" t="s">
        <v>191</v>
      </c>
      <c r="AV1148" s="136" t="s">
        <v>78</v>
      </c>
      <c r="AW1148" s="136" t="s">
        <v>165</v>
      </c>
      <c r="AX1148" s="136" t="s">
        <v>135</v>
      </c>
      <c r="AY1148" s="132" t="s">
        <v>213</v>
      </c>
    </row>
    <row r="1149" spans="2:51" s="6" customFormat="1" ht="15.75" customHeight="1">
      <c r="B1149" s="137"/>
      <c r="E1149" s="138"/>
      <c r="F1149" s="203" t="s">
        <v>78</v>
      </c>
      <c r="G1149" s="204"/>
      <c r="H1149" s="204"/>
      <c r="I1149" s="204"/>
      <c r="K1149" s="139">
        <v>1</v>
      </c>
      <c r="N1149" s="138"/>
      <c r="R1149" s="140"/>
      <c r="T1149" s="141"/>
      <c r="AA1149" s="142"/>
      <c r="AT1149" s="138" t="s">
        <v>220</v>
      </c>
      <c r="AU1149" s="138" t="s">
        <v>191</v>
      </c>
      <c r="AV1149" s="143" t="s">
        <v>191</v>
      </c>
      <c r="AW1149" s="143" t="s">
        <v>165</v>
      </c>
      <c r="AX1149" s="143" t="s">
        <v>135</v>
      </c>
      <c r="AY1149" s="138" t="s">
        <v>213</v>
      </c>
    </row>
    <row r="1150" spans="2:51" s="6" customFormat="1" ht="15.75" customHeight="1">
      <c r="B1150" s="144"/>
      <c r="E1150" s="145"/>
      <c r="F1150" s="205" t="s">
        <v>222</v>
      </c>
      <c r="G1150" s="206"/>
      <c r="H1150" s="206"/>
      <c r="I1150" s="206"/>
      <c r="K1150" s="146">
        <v>1</v>
      </c>
      <c r="N1150" s="145"/>
      <c r="R1150" s="147"/>
      <c r="T1150" s="148"/>
      <c r="AA1150" s="149"/>
      <c r="AT1150" s="145" t="s">
        <v>220</v>
      </c>
      <c r="AU1150" s="145" t="s">
        <v>191</v>
      </c>
      <c r="AV1150" s="150" t="s">
        <v>218</v>
      </c>
      <c r="AW1150" s="150" t="s">
        <v>165</v>
      </c>
      <c r="AX1150" s="150" t="s">
        <v>78</v>
      </c>
      <c r="AY1150" s="145" t="s">
        <v>213</v>
      </c>
    </row>
    <row r="1151" spans="2:64" s="6" customFormat="1" ht="15.75" customHeight="1">
      <c r="B1151" s="22"/>
      <c r="C1151" s="123" t="s">
        <v>1072</v>
      </c>
      <c r="D1151" s="123" t="s">
        <v>214</v>
      </c>
      <c r="E1151" s="124" t="s">
        <v>1073</v>
      </c>
      <c r="F1151" s="210" t="s">
        <v>1074</v>
      </c>
      <c r="G1151" s="211"/>
      <c r="H1151" s="211"/>
      <c r="I1151" s="211"/>
      <c r="J1151" s="125" t="s">
        <v>803</v>
      </c>
      <c r="K1151" s="126">
        <v>7</v>
      </c>
      <c r="L1151" s="212">
        <v>0</v>
      </c>
      <c r="M1151" s="211"/>
      <c r="N1151" s="213">
        <f>ROUND($L$1151*$K$1151,2)</f>
        <v>0</v>
      </c>
      <c r="O1151" s="211"/>
      <c r="P1151" s="211"/>
      <c r="Q1151" s="211"/>
      <c r="R1151" s="23"/>
      <c r="T1151" s="127"/>
      <c r="U1151" s="128" t="s">
        <v>102</v>
      </c>
      <c r="V1151" s="129">
        <v>0</v>
      </c>
      <c r="W1151" s="129">
        <f>$V$1151*$K$1151</f>
        <v>0</v>
      </c>
      <c r="X1151" s="129">
        <v>0.03</v>
      </c>
      <c r="Y1151" s="129">
        <f>$X$1151*$K$1151</f>
        <v>0.21</v>
      </c>
      <c r="Z1151" s="129">
        <v>0</v>
      </c>
      <c r="AA1151" s="130">
        <f>$Z$1151*$K$1151</f>
        <v>0</v>
      </c>
      <c r="AR1151" s="6" t="s">
        <v>294</v>
      </c>
      <c r="AT1151" s="6" t="s">
        <v>214</v>
      </c>
      <c r="AU1151" s="6" t="s">
        <v>191</v>
      </c>
      <c r="AY1151" s="6" t="s">
        <v>213</v>
      </c>
      <c r="BE1151" s="80">
        <f>IF($U$1151="základní",$N$1151,0)</f>
        <v>0</v>
      </c>
      <c r="BF1151" s="80">
        <f>IF($U$1151="snížená",$N$1151,0)</f>
        <v>0</v>
      </c>
      <c r="BG1151" s="80">
        <f>IF($U$1151="zákl. přenesená",$N$1151,0)</f>
        <v>0</v>
      </c>
      <c r="BH1151" s="80">
        <f>IF($U$1151="sníž. přenesená",$N$1151,0)</f>
        <v>0</v>
      </c>
      <c r="BI1151" s="80">
        <f>IF($U$1151="nulová",$N$1151,0)</f>
        <v>0</v>
      </c>
      <c r="BJ1151" s="6" t="s">
        <v>191</v>
      </c>
      <c r="BK1151" s="80">
        <f>ROUND($L$1151*$K$1151,2)</f>
        <v>0</v>
      </c>
      <c r="BL1151" s="6" t="s">
        <v>294</v>
      </c>
    </row>
    <row r="1152" spans="2:51" s="6" customFormat="1" ht="15.75" customHeight="1">
      <c r="B1152" s="131"/>
      <c r="E1152" s="132"/>
      <c r="F1152" s="208" t="s">
        <v>293</v>
      </c>
      <c r="G1152" s="209"/>
      <c r="H1152" s="209"/>
      <c r="I1152" s="209"/>
      <c r="K1152" s="132"/>
      <c r="N1152" s="132"/>
      <c r="R1152" s="133"/>
      <c r="T1152" s="134"/>
      <c r="AA1152" s="135"/>
      <c r="AT1152" s="132" t="s">
        <v>220</v>
      </c>
      <c r="AU1152" s="132" t="s">
        <v>191</v>
      </c>
      <c r="AV1152" s="136" t="s">
        <v>78</v>
      </c>
      <c r="AW1152" s="136" t="s">
        <v>165</v>
      </c>
      <c r="AX1152" s="136" t="s">
        <v>135</v>
      </c>
      <c r="AY1152" s="132" t="s">
        <v>213</v>
      </c>
    </row>
    <row r="1153" spans="2:51" s="6" customFormat="1" ht="15.75" customHeight="1">
      <c r="B1153" s="137"/>
      <c r="E1153" s="138"/>
      <c r="F1153" s="203" t="s">
        <v>236</v>
      </c>
      <c r="G1153" s="204"/>
      <c r="H1153" s="204"/>
      <c r="I1153" s="204"/>
      <c r="K1153" s="139">
        <v>7</v>
      </c>
      <c r="N1153" s="138"/>
      <c r="R1153" s="140"/>
      <c r="T1153" s="141"/>
      <c r="AA1153" s="142"/>
      <c r="AT1153" s="138" t="s">
        <v>220</v>
      </c>
      <c r="AU1153" s="138" t="s">
        <v>191</v>
      </c>
      <c r="AV1153" s="143" t="s">
        <v>191</v>
      </c>
      <c r="AW1153" s="143" t="s">
        <v>165</v>
      </c>
      <c r="AX1153" s="143" t="s">
        <v>135</v>
      </c>
      <c r="AY1153" s="138" t="s">
        <v>213</v>
      </c>
    </row>
    <row r="1154" spans="2:51" s="6" customFormat="1" ht="15.75" customHeight="1">
      <c r="B1154" s="144"/>
      <c r="E1154" s="145"/>
      <c r="F1154" s="205" t="s">
        <v>222</v>
      </c>
      <c r="G1154" s="206"/>
      <c r="H1154" s="206"/>
      <c r="I1154" s="206"/>
      <c r="K1154" s="146">
        <v>7</v>
      </c>
      <c r="N1154" s="145"/>
      <c r="R1154" s="147"/>
      <c r="T1154" s="148"/>
      <c r="AA1154" s="149"/>
      <c r="AT1154" s="145" t="s">
        <v>220</v>
      </c>
      <c r="AU1154" s="145" t="s">
        <v>191</v>
      </c>
      <c r="AV1154" s="150" t="s">
        <v>218</v>
      </c>
      <c r="AW1154" s="150" t="s">
        <v>165</v>
      </c>
      <c r="AX1154" s="150" t="s">
        <v>78</v>
      </c>
      <c r="AY1154" s="145" t="s">
        <v>213</v>
      </c>
    </row>
    <row r="1155" spans="2:64" s="6" customFormat="1" ht="15.75" customHeight="1">
      <c r="B1155" s="22"/>
      <c r="C1155" s="123" t="s">
        <v>1075</v>
      </c>
      <c r="D1155" s="123" t="s">
        <v>214</v>
      </c>
      <c r="E1155" s="124" t="s">
        <v>1076</v>
      </c>
      <c r="F1155" s="210" t="s">
        <v>1077</v>
      </c>
      <c r="G1155" s="211"/>
      <c r="H1155" s="211"/>
      <c r="I1155" s="211"/>
      <c r="J1155" s="125" t="s">
        <v>803</v>
      </c>
      <c r="K1155" s="126">
        <v>2</v>
      </c>
      <c r="L1155" s="212">
        <v>0</v>
      </c>
      <c r="M1155" s="211"/>
      <c r="N1155" s="213">
        <f>ROUND($L$1155*$K$1155,2)</f>
        <v>0</v>
      </c>
      <c r="O1155" s="211"/>
      <c r="P1155" s="211"/>
      <c r="Q1155" s="211"/>
      <c r="R1155" s="23"/>
      <c r="T1155" s="127"/>
      <c r="U1155" s="128" t="s">
        <v>102</v>
      </c>
      <c r="V1155" s="129">
        <v>0</v>
      </c>
      <c r="W1155" s="129">
        <f>$V$1155*$K$1155</f>
        <v>0</v>
      </c>
      <c r="X1155" s="129">
        <v>0.02</v>
      </c>
      <c r="Y1155" s="129">
        <f>$X$1155*$K$1155</f>
        <v>0.04</v>
      </c>
      <c r="Z1155" s="129">
        <v>0</v>
      </c>
      <c r="AA1155" s="130">
        <f>$Z$1155*$K$1155</f>
        <v>0</v>
      </c>
      <c r="AR1155" s="6" t="s">
        <v>294</v>
      </c>
      <c r="AT1155" s="6" t="s">
        <v>214</v>
      </c>
      <c r="AU1155" s="6" t="s">
        <v>191</v>
      </c>
      <c r="AY1155" s="6" t="s">
        <v>213</v>
      </c>
      <c r="BE1155" s="80">
        <f>IF($U$1155="základní",$N$1155,0)</f>
        <v>0</v>
      </c>
      <c r="BF1155" s="80">
        <f>IF($U$1155="snížená",$N$1155,0)</f>
        <v>0</v>
      </c>
      <c r="BG1155" s="80">
        <f>IF($U$1155="zákl. přenesená",$N$1155,0)</f>
        <v>0</v>
      </c>
      <c r="BH1155" s="80">
        <f>IF($U$1155="sníž. přenesená",$N$1155,0)</f>
        <v>0</v>
      </c>
      <c r="BI1155" s="80">
        <f>IF($U$1155="nulová",$N$1155,0)</f>
        <v>0</v>
      </c>
      <c r="BJ1155" s="6" t="s">
        <v>191</v>
      </c>
      <c r="BK1155" s="80">
        <f>ROUND($L$1155*$K$1155,2)</f>
        <v>0</v>
      </c>
      <c r="BL1155" s="6" t="s">
        <v>294</v>
      </c>
    </row>
    <row r="1156" spans="2:51" s="6" customFormat="1" ht="15.75" customHeight="1">
      <c r="B1156" s="131"/>
      <c r="E1156" s="132"/>
      <c r="F1156" s="208" t="s">
        <v>293</v>
      </c>
      <c r="G1156" s="209"/>
      <c r="H1156" s="209"/>
      <c r="I1156" s="209"/>
      <c r="K1156" s="132"/>
      <c r="N1156" s="132"/>
      <c r="R1156" s="133"/>
      <c r="T1156" s="134"/>
      <c r="AA1156" s="135"/>
      <c r="AT1156" s="132" t="s">
        <v>220</v>
      </c>
      <c r="AU1156" s="132" t="s">
        <v>191</v>
      </c>
      <c r="AV1156" s="136" t="s">
        <v>78</v>
      </c>
      <c r="AW1156" s="136" t="s">
        <v>165</v>
      </c>
      <c r="AX1156" s="136" t="s">
        <v>135</v>
      </c>
      <c r="AY1156" s="132" t="s">
        <v>213</v>
      </c>
    </row>
    <row r="1157" spans="2:51" s="6" customFormat="1" ht="15.75" customHeight="1">
      <c r="B1157" s="137"/>
      <c r="E1157" s="138"/>
      <c r="F1157" s="203" t="s">
        <v>78</v>
      </c>
      <c r="G1157" s="204"/>
      <c r="H1157" s="204"/>
      <c r="I1157" s="204"/>
      <c r="K1157" s="139">
        <v>1</v>
      </c>
      <c r="N1157" s="138"/>
      <c r="R1157" s="140"/>
      <c r="T1157" s="141"/>
      <c r="AA1157" s="142"/>
      <c r="AT1157" s="138" t="s">
        <v>220</v>
      </c>
      <c r="AU1157" s="138" t="s">
        <v>191</v>
      </c>
      <c r="AV1157" s="143" t="s">
        <v>191</v>
      </c>
      <c r="AW1157" s="143" t="s">
        <v>165</v>
      </c>
      <c r="AX1157" s="143" t="s">
        <v>135</v>
      </c>
      <c r="AY1157" s="138" t="s">
        <v>213</v>
      </c>
    </row>
    <row r="1158" spans="2:51" s="6" customFormat="1" ht="15.75" customHeight="1">
      <c r="B1158" s="131"/>
      <c r="E1158" s="132"/>
      <c r="F1158" s="208" t="s">
        <v>289</v>
      </c>
      <c r="G1158" s="209"/>
      <c r="H1158" s="209"/>
      <c r="I1158" s="209"/>
      <c r="K1158" s="132"/>
      <c r="N1158" s="132"/>
      <c r="R1158" s="133"/>
      <c r="T1158" s="134"/>
      <c r="AA1158" s="135"/>
      <c r="AT1158" s="132" t="s">
        <v>220</v>
      </c>
      <c r="AU1158" s="132" t="s">
        <v>191</v>
      </c>
      <c r="AV1158" s="136" t="s">
        <v>78</v>
      </c>
      <c r="AW1158" s="136" t="s">
        <v>165</v>
      </c>
      <c r="AX1158" s="136" t="s">
        <v>135</v>
      </c>
      <c r="AY1158" s="132" t="s">
        <v>213</v>
      </c>
    </row>
    <row r="1159" spans="2:51" s="6" customFormat="1" ht="15.75" customHeight="1">
      <c r="B1159" s="137"/>
      <c r="E1159" s="138"/>
      <c r="F1159" s="203" t="s">
        <v>78</v>
      </c>
      <c r="G1159" s="204"/>
      <c r="H1159" s="204"/>
      <c r="I1159" s="204"/>
      <c r="K1159" s="139">
        <v>1</v>
      </c>
      <c r="N1159" s="138"/>
      <c r="R1159" s="140"/>
      <c r="T1159" s="141"/>
      <c r="AA1159" s="142"/>
      <c r="AT1159" s="138" t="s">
        <v>220</v>
      </c>
      <c r="AU1159" s="138" t="s">
        <v>191</v>
      </c>
      <c r="AV1159" s="143" t="s">
        <v>191</v>
      </c>
      <c r="AW1159" s="143" t="s">
        <v>165</v>
      </c>
      <c r="AX1159" s="143" t="s">
        <v>135</v>
      </c>
      <c r="AY1159" s="138" t="s">
        <v>213</v>
      </c>
    </row>
    <row r="1160" spans="2:51" s="6" customFormat="1" ht="15.75" customHeight="1">
      <c r="B1160" s="144"/>
      <c r="E1160" s="145"/>
      <c r="F1160" s="205" t="s">
        <v>222</v>
      </c>
      <c r="G1160" s="206"/>
      <c r="H1160" s="206"/>
      <c r="I1160" s="206"/>
      <c r="K1160" s="146">
        <v>2</v>
      </c>
      <c r="N1160" s="145"/>
      <c r="R1160" s="147"/>
      <c r="T1160" s="148"/>
      <c r="AA1160" s="149"/>
      <c r="AT1160" s="145" t="s">
        <v>220</v>
      </c>
      <c r="AU1160" s="145" t="s">
        <v>191</v>
      </c>
      <c r="AV1160" s="150" t="s">
        <v>218</v>
      </c>
      <c r="AW1160" s="150" t="s">
        <v>165</v>
      </c>
      <c r="AX1160" s="150" t="s">
        <v>78</v>
      </c>
      <c r="AY1160" s="145" t="s">
        <v>213</v>
      </c>
    </row>
    <row r="1161" spans="2:64" s="6" customFormat="1" ht="15.75" customHeight="1">
      <c r="B1161" s="22"/>
      <c r="C1161" s="123" t="s">
        <v>1078</v>
      </c>
      <c r="D1161" s="123" t="s">
        <v>214</v>
      </c>
      <c r="E1161" s="124" t="s">
        <v>1079</v>
      </c>
      <c r="F1161" s="210" t="s">
        <v>1080</v>
      </c>
      <c r="G1161" s="211"/>
      <c r="H1161" s="211"/>
      <c r="I1161" s="211"/>
      <c r="J1161" s="125" t="s">
        <v>803</v>
      </c>
      <c r="K1161" s="126">
        <v>4</v>
      </c>
      <c r="L1161" s="212">
        <v>0</v>
      </c>
      <c r="M1161" s="211"/>
      <c r="N1161" s="213">
        <f>ROUND($L$1161*$K$1161,2)</f>
        <v>0</v>
      </c>
      <c r="O1161" s="211"/>
      <c r="P1161" s="211"/>
      <c r="Q1161" s="211"/>
      <c r="R1161" s="23"/>
      <c r="T1161" s="127"/>
      <c r="U1161" s="128" t="s">
        <v>102</v>
      </c>
      <c r="V1161" s="129">
        <v>0</v>
      </c>
      <c r="W1161" s="129">
        <f>$V$1161*$K$1161</f>
        <v>0</v>
      </c>
      <c r="X1161" s="129">
        <v>0.03</v>
      </c>
      <c r="Y1161" s="129">
        <f>$X$1161*$K$1161</f>
        <v>0.12</v>
      </c>
      <c r="Z1161" s="129">
        <v>0</v>
      </c>
      <c r="AA1161" s="130">
        <f>$Z$1161*$K$1161</f>
        <v>0</v>
      </c>
      <c r="AR1161" s="6" t="s">
        <v>294</v>
      </c>
      <c r="AT1161" s="6" t="s">
        <v>214</v>
      </c>
      <c r="AU1161" s="6" t="s">
        <v>191</v>
      </c>
      <c r="AY1161" s="6" t="s">
        <v>213</v>
      </c>
      <c r="BE1161" s="80">
        <f>IF($U$1161="základní",$N$1161,0)</f>
        <v>0</v>
      </c>
      <c r="BF1161" s="80">
        <f>IF($U$1161="snížená",$N$1161,0)</f>
        <v>0</v>
      </c>
      <c r="BG1161" s="80">
        <f>IF($U$1161="zákl. přenesená",$N$1161,0)</f>
        <v>0</v>
      </c>
      <c r="BH1161" s="80">
        <f>IF($U$1161="sníž. přenesená",$N$1161,0)</f>
        <v>0</v>
      </c>
      <c r="BI1161" s="80">
        <f>IF($U$1161="nulová",$N$1161,0)</f>
        <v>0</v>
      </c>
      <c r="BJ1161" s="6" t="s">
        <v>191</v>
      </c>
      <c r="BK1161" s="80">
        <f>ROUND($L$1161*$K$1161,2)</f>
        <v>0</v>
      </c>
      <c r="BL1161" s="6" t="s">
        <v>294</v>
      </c>
    </row>
    <row r="1162" spans="2:51" s="6" customFormat="1" ht="15.75" customHeight="1">
      <c r="B1162" s="131"/>
      <c r="E1162" s="132"/>
      <c r="F1162" s="208" t="s">
        <v>289</v>
      </c>
      <c r="G1162" s="209"/>
      <c r="H1162" s="209"/>
      <c r="I1162" s="209"/>
      <c r="K1162" s="132"/>
      <c r="N1162" s="132"/>
      <c r="R1162" s="133"/>
      <c r="T1162" s="134"/>
      <c r="AA1162" s="135"/>
      <c r="AT1162" s="132" t="s">
        <v>220</v>
      </c>
      <c r="AU1162" s="132" t="s">
        <v>191</v>
      </c>
      <c r="AV1162" s="136" t="s">
        <v>78</v>
      </c>
      <c r="AW1162" s="136" t="s">
        <v>165</v>
      </c>
      <c r="AX1162" s="136" t="s">
        <v>135</v>
      </c>
      <c r="AY1162" s="132" t="s">
        <v>213</v>
      </c>
    </row>
    <row r="1163" spans="2:51" s="6" customFormat="1" ht="15.75" customHeight="1">
      <c r="B1163" s="137"/>
      <c r="E1163" s="138"/>
      <c r="F1163" s="203" t="s">
        <v>218</v>
      </c>
      <c r="G1163" s="204"/>
      <c r="H1163" s="204"/>
      <c r="I1163" s="204"/>
      <c r="K1163" s="139">
        <v>4</v>
      </c>
      <c r="N1163" s="138"/>
      <c r="R1163" s="140"/>
      <c r="T1163" s="141"/>
      <c r="AA1163" s="142"/>
      <c r="AT1163" s="138" t="s">
        <v>220</v>
      </c>
      <c r="AU1163" s="138" t="s">
        <v>191</v>
      </c>
      <c r="AV1163" s="143" t="s">
        <v>191</v>
      </c>
      <c r="AW1163" s="143" t="s">
        <v>165</v>
      </c>
      <c r="AX1163" s="143" t="s">
        <v>135</v>
      </c>
      <c r="AY1163" s="138" t="s">
        <v>213</v>
      </c>
    </row>
    <row r="1164" spans="2:51" s="6" customFormat="1" ht="15.75" customHeight="1">
      <c r="B1164" s="144"/>
      <c r="E1164" s="145"/>
      <c r="F1164" s="205" t="s">
        <v>222</v>
      </c>
      <c r="G1164" s="206"/>
      <c r="H1164" s="206"/>
      <c r="I1164" s="206"/>
      <c r="K1164" s="146">
        <v>4</v>
      </c>
      <c r="N1164" s="145"/>
      <c r="R1164" s="147"/>
      <c r="T1164" s="148"/>
      <c r="AA1164" s="149"/>
      <c r="AT1164" s="145" t="s">
        <v>220</v>
      </c>
      <c r="AU1164" s="145" t="s">
        <v>191</v>
      </c>
      <c r="AV1164" s="150" t="s">
        <v>218</v>
      </c>
      <c r="AW1164" s="150" t="s">
        <v>165</v>
      </c>
      <c r="AX1164" s="150" t="s">
        <v>78</v>
      </c>
      <c r="AY1164" s="145" t="s">
        <v>213</v>
      </c>
    </row>
    <row r="1165" spans="2:64" s="6" customFormat="1" ht="27" customHeight="1">
      <c r="B1165" s="22"/>
      <c r="C1165" s="123" t="s">
        <v>1081</v>
      </c>
      <c r="D1165" s="123" t="s">
        <v>214</v>
      </c>
      <c r="E1165" s="124" t="s">
        <v>1082</v>
      </c>
      <c r="F1165" s="210" t="s">
        <v>1083</v>
      </c>
      <c r="G1165" s="211"/>
      <c r="H1165" s="211"/>
      <c r="I1165" s="211"/>
      <c r="J1165" s="125" t="s">
        <v>287</v>
      </c>
      <c r="K1165" s="126">
        <v>1</v>
      </c>
      <c r="L1165" s="212">
        <v>0</v>
      </c>
      <c r="M1165" s="211"/>
      <c r="N1165" s="213">
        <f>ROUND($L$1165*$K$1165,2)</f>
        <v>0</v>
      </c>
      <c r="O1165" s="211"/>
      <c r="P1165" s="211"/>
      <c r="Q1165" s="211"/>
      <c r="R1165" s="23"/>
      <c r="T1165" s="127"/>
      <c r="U1165" s="128" t="s">
        <v>102</v>
      </c>
      <c r="V1165" s="129">
        <v>1.68</v>
      </c>
      <c r="W1165" s="129">
        <f>$V$1165*$K$1165</f>
        <v>1.68</v>
      </c>
      <c r="X1165" s="129">
        <v>0.0165</v>
      </c>
      <c r="Y1165" s="129">
        <f>$X$1165*$K$1165</f>
        <v>0.0165</v>
      </c>
      <c r="Z1165" s="129">
        <v>0</v>
      </c>
      <c r="AA1165" s="130">
        <f>$Z$1165*$K$1165</f>
        <v>0</v>
      </c>
      <c r="AR1165" s="6" t="s">
        <v>294</v>
      </c>
      <c r="AT1165" s="6" t="s">
        <v>214</v>
      </c>
      <c r="AU1165" s="6" t="s">
        <v>191</v>
      </c>
      <c r="AY1165" s="6" t="s">
        <v>213</v>
      </c>
      <c r="BE1165" s="80">
        <f>IF($U$1165="základní",$N$1165,0)</f>
        <v>0</v>
      </c>
      <c r="BF1165" s="80">
        <f>IF($U$1165="snížená",$N$1165,0)</f>
        <v>0</v>
      </c>
      <c r="BG1165" s="80">
        <f>IF($U$1165="zákl. přenesená",$N$1165,0)</f>
        <v>0</v>
      </c>
      <c r="BH1165" s="80">
        <f>IF($U$1165="sníž. přenesená",$N$1165,0)</f>
        <v>0</v>
      </c>
      <c r="BI1165" s="80">
        <f>IF($U$1165="nulová",$N$1165,0)</f>
        <v>0</v>
      </c>
      <c r="BJ1165" s="6" t="s">
        <v>191</v>
      </c>
      <c r="BK1165" s="80">
        <f>ROUND($L$1165*$K$1165,2)</f>
        <v>0</v>
      </c>
      <c r="BL1165" s="6" t="s">
        <v>294</v>
      </c>
    </row>
    <row r="1166" spans="2:64" s="6" customFormat="1" ht="39" customHeight="1">
      <c r="B1166" s="22"/>
      <c r="C1166" s="123" t="s">
        <v>1084</v>
      </c>
      <c r="D1166" s="123" t="s">
        <v>214</v>
      </c>
      <c r="E1166" s="124" t="s">
        <v>1085</v>
      </c>
      <c r="F1166" s="210" t="s">
        <v>1086</v>
      </c>
      <c r="G1166" s="211"/>
      <c r="H1166" s="211"/>
      <c r="I1166" s="211"/>
      <c r="J1166" s="125" t="s">
        <v>287</v>
      </c>
      <c r="K1166" s="126">
        <v>3</v>
      </c>
      <c r="L1166" s="212">
        <v>0</v>
      </c>
      <c r="M1166" s="211"/>
      <c r="N1166" s="213">
        <f>ROUND($L$1166*$K$1166,2)</f>
        <v>0</v>
      </c>
      <c r="O1166" s="211"/>
      <c r="P1166" s="211"/>
      <c r="Q1166" s="211"/>
      <c r="R1166" s="23"/>
      <c r="T1166" s="127"/>
      <c r="U1166" s="128" t="s">
        <v>102</v>
      </c>
      <c r="V1166" s="129">
        <v>2.374</v>
      </c>
      <c r="W1166" s="129">
        <f>$V$1166*$K$1166</f>
        <v>7.122</v>
      </c>
      <c r="X1166" s="129">
        <v>0.04339</v>
      </c>
      <c r="Y1166" s="129">
        <f>$X$1166*$K$1166</f>
        <v>0.13017</v>
      </c>
      <c r="Z1166" s="129">
        <v>0</v>
      </c>
      <c r="AA1166" s="130">
        <f>$Z$1166*$K$1166</f>
        <v>0</v>
      </c>
      <c r="AR1166" s="6" t="s">
        <v>294</v>
      </c>
      <c r="AT1166" s="6" t="s">
        <v>214</v>
      </c>
      <c r="AU1166" s="6" t="s">
        <v>191</v>
      </c>
      <c r="AY1166" s="6" t="s">
        <v>213</v>
      </c>
      <c r="BE1166" s="80">
        <f>IF($U$1166="základní",$N$1166,0)</f>
        <v>0</v>
      </c>
      <c r="BF1166" s="80">
        <f>IF($U$1166="snížená",$N$1166,0)</f>
        <v>0</v>
      </c>
      <c r="BG1166" s="80">
        <f>IF($U$1166="zákl. přenesená",$N$1166,0)</f>
        <v>0</v>
      </c>
      <c r="BH1166" s="80">
        <f>IF($U$1166="sníž. přenesená",$N$1166,0)</f>
        <v>0</v>
      </c>
      <c r="BI1166" s="80">
        <f>IF($U$1166="nulová",$N$1166,0)</f>
        <v>0</v>
      </c>
      <c r="BJ1166" s="6" t="s">
        <v>191</v>
      </c>
      <c r="BK1166" s="80">
        <f>ROUND($L$1166*$K$1166,2)</f>
        <v>0</v>
      </c>
      <c r="BL1166" s="6" t="s">
        <v>294</v>
      </c>
    </row>
    <row r="1167" spans="2:64" s="6" customFormat="1" ht="27" customHeight="1">
      <c r="B1167" s="22"/>
      <c r="C1167" s="123" t="s">
        <v>1087</v>
      </c>
      <c r="D1167" s="123" t="s">
        <v>214</v>
      </c>
      <c r="E1167" s="124" t="s">
        <v>1088</v>
      </c>
      <c r="F1167" s="210" t="s">
        <v>1089</v>
      </c>
      <c r="G1167" s="211"/>
      <c r="H1167" s="211"/>
      <c r="I1167" s="211"/>
      <c r="J1167" s="125" t="s">
        <v>287</v>
      </c>
      <c r="K1167" s="126">
        <v>13</v>
      </c>
      <c r="L1167" s="212">
        <v>0</v>
      </c>
      <c r="M1167" s="211"/>
      <c r="N1167" s="213">
        <f>ROUND($L$1167*$K$1167,2)</f>
        <v>0</v>
      </c>
      <c r="O1167" s="211"/>
      <c r="P1167" s="211"/>
      <c r="Q1167" s="211"/>
      <c r="R1167" s="23"/>
      <c r="T1167" s="127"/>
      <c r="U1167" s="128" t="s">
        <v>102</v>
      </c>
      <c r="V1167" s="129">
        <v>0.464</v>
      </c>
      <c r="W1167" s="129">
        <f>$V$1167*$K$1167</f>
        <v>6.032</v>
      </c>
      <c r="X1167" s="129">
        <v>0</v>
      </c>
      <c r="Y1167" s="129">
        <f>$X$1167*$K$1167</f>
        <v>0</v>
      </c>
      <c r="Z1167" s="129">
        <v>0</v>
      </c>
      <c r="AA1167" s="130">
        <f>$Z$1167*$K$1167</f>
        <v>0</v>
      </c>
      <c r="AR1167" s="6" t="s">
        <v>294</v>
      </c>
      <c r="AT1167" s="6" t="s">
        <v>214</v>
      </c>
      <c r="AU1167" s="6" t="s">
        <v>191</v>
      </c>
      <c r="AY1167" s="6" t="s">
        <v>213</v>
      </c>
      <c r="BE1167" s="80">
        <f>IF($U$1167="základní",$N$1167,0)</f>
        <v>0</v>
      </c>
      <c r="BF1167" s="80">
        <f>IF($U$1167="snížená",$N$1167,0)</f>
        <v>0</v>
      </c>
      <c r="BG1167" s="80">
        <f>IF($U$1167="zákl. přenesená",$N$1167,0)</f>
        <v>0</v>
      </c>
      <c r="BH1167" s="80">
        <f>IF($U$1167="sníž. přenesená",$N$1167,0)</f>
        <v>0</v>
      </c>
      <c r="BI1167" s="80">
        <f>IF($U$1167="nulová",$N$1167,0)</f>
        <v>0</v>
      </c>
      <c r="BJ1167" s="6" t="s">
        <v>191</v>
      </c>
      <c r="BK1167" s="80">
        <f>ROUND($L$1167*$K$1167,2)</f>
        <v>0</v>
      </c>
      <c r="BL1167" s="6" t="s">
        <v>294</v>
      </c>
    </row>
    <row r="1168" spans="2:51" s="6" customFormat="1" ht="15.75" customHeight="1">
      <c r="B1168" s="131"/>
      <c r="E1168" s="132"/>
      <c r="F1168" s="208" t="s">
        <v>521</v>
      </c>
      <c r="G1168" s="209"/>
      <c r="H1168" s="209"/>
      <c r="I1168" s="209"/>
      <c r="K1168" s="132"/>
      <c r="N1168" s="132"/>
      <c r="R1168" s="133"/>
      <c r="T1168" s="134"/>
      <c r="AA1168" s="135"/>
      <c r="AT1168" s="132" t="s">
        <v>220</v>
      </c>
      <c r="AU1168" s="132" t="s">
        <v>191</v>
      </c>
      <c r="AV1168" s="136" t="s">
        <v>78</v>
      </c>
      <c r="AW1168" s="136" t="s">
        <v>165</v>
      </c>
      <c r="AX1168" s="136" t="s">
        <v>135</v>
      </c>
      <c r="AY1168" s="132" t="s">
        <v>213</v>
      </c>
    </row>
    <row r="1169" spans="2:51" s="6" customFormat="1" ht="15.75" customHeight="1">
      <c r="B1169" s="131"/>
      <c r="E1169" s="132"/>
      <c r="F1169" s="208" t="s">
        <v>293</v>
      </c>
      <c r="G1169" s="209"/>
      <c r="H1169" s="209"/>
      <c r="I1169" s="209"/>
      <c r="K1169" s="132"/>
      <c r="N1169" s="132"/>
      <c r="R1169" s="133"/>
      <c r="T1169" s="134"/>
      <c r="AA1169" s="135"/>
      <c r="AT1169" s="132" t="s">
        <v>220</v>
      </c>
      <c r="AU1169" s="132" t="s">
        <v>191</v>
      </c>
      <c r="AV1169" s="136" t="s">
        <v>78</v>
      </c>
      <c r="AW1169" s="136" t="s">
        <v>165</v>
      </c>
      <c r="AX1169" s="136" t="s">
        <v>135</v>
      </c>
      <c r="AY1169" s="132" t="s">
        <v>213</v>
      </c>
    </row>
    <row r="1170" spans="2:51" s="6" customFormat="1" ht="15.75" customHeight="1">
      <c r="B1170" s="137"/>
      <c r="E1170" s="138"/>
      <c r="F1170" s="203" t="s">
        <v>1090</v>
      </c>
      <c r="G1170" s="204"/>
      <c r="H1170" s="204"/>
      <c r="I1170" s="204"/>
      <c r="K1170" s="139">
        <v>8</v>
      </c>
      <c r="N1170" s="138"/>
      <c r="R1170" s="140"/>
      <c r="T1170" s="141"/>
      <c r="AA1170" s="142"/>
      <c r="AT1170" s="138" t="s">
        <v>220</v>
      </c>
      <c r="AU1170" s="138" t="s">
        <v>191</v>
      </c>
      <c r="AV1170" s="143" t="s">
        <v>191</v>
      </c>
      <c r="AW1170" s="143" t="s">
        <v>165</v>
      </c>
      <c r="AX1170" s="143" t="s">
        <v>135</v>
      </c>
      <c r="AY1170" s="138" t="s">
        <v>213</v>
      </c>
    </row>
    <row r="1171" spans="2:51" s="6" customFormat="1" ht="15.75" customHeight="1">
      <c r="B1171" s="131"/>
      <c r="E1171" s="132"/>
      <c r="F1171" s="208" t="s">
        <v>289</v>
      </c>
      <c r="G1171" s="209"/>
      <c r="H1171" s="209"/>
      <c r="I1171" s="209"/>
      <c r="K1171" s="132"/>
      <c r="N1171" s="132"/>
      <c r="R1171" s="133"/>
      <c r="T1171" s="134"/>
      <c r="AA1171" s="135"/>
      <c r="AT1171" s="132" t="s">
        <v>220</v>
      </c>
      <c r="AU1171" s="132" t="s">
        <v>191</v>
      </c>
      <c r="AV1171" s="136" t="s">
        <v>78</v>
      </c>
      <c r="AW1171" s="136" t="s">
        <v>165</v>
      </c>
      <c r="AX1171" s="136" t="s">
        <v>135</v>
      </c>
      <c r="AY1171" s="132" t="s">
        <v>213</v>
      </c>
    </row>
    <row r="1172" spans="2:51" s="6" customFormat="1" ht="15.75" customHeight="1">
      <c r="B1172" s="137"/>
      <c r="E1172" s="138"/>
      <c r="F1172" s="203" t="s">
        <v>1091</v>
      </c>
      <c r="G1172" s="204"/>
      <c r="H1172" s="204"/>
      <c r="I1172" s="204"/>
      <c r="K1172" s="139">
        <v>5</v>
      </c>
      <c r="N1172" s="138"/>
      <c r="R1172" s="140"/>
      <c r="T1172" s="141"/>
      <c r="AA1172" s="142"/>
      <c r="AT1172" s="138" t="s">
        <v>220</v>
      </c>
      <c r="AU1172" s="138" t="s">
        <v>191</v>
      </c>
      <c r="AV1172" s="143" t="s">
        <v>191</v>
      </c>
      <c r="AW1172" s="143" t="s">
        <v>165</v>
      </c>
      <c r="AX1172" s="143" t="s">
        <v>135</v>
      </c>
      <c r="AY1172" s="138" t="s">
        <v>213</v>
      </c>
    </row>
    <row r="1173" spans="2:51" s="6" customFormat="1" ht="15.75" customHeight="1">
      <c r="B1173" s="144"/>
      <c r="E1173" s="145"/>
      <c r="F1173" s="205" t="s">
        <v>222</v>
      </c>
      <c r="G1173" s="206"/>
      <c r="H1173" s="206"/>
      <c r="I1173" s="206"/>
      <c r="K1173" s="146">
        <v>13</v>
      </c>
      <c r="N1173" s="145"/>
      <c r="R1173" s="147"/>
      <c r="T1173" s="148"/>
      <c r="AA1173" s="149"/>
      <c r="AT1173" s="145" t="s">
        <v>220</v>
      </c>
      <c r="AU1173" s="145" t="s">
        <v>191</v>
      </c>
      <c r="AV1173" s="150" t="s">
        <v>218</v>
      </c>
      <c r="AW1173" s="150" t="s">
        <v>165</v>
      </c>
      <c r="AX1173" s="150" t="s">
        <v>78</v>
      </c>
      <c r="AY1173" s="145" t="s">
        <v>213</v>
      </c>
    </row>
    <row r="1174" spans="2:64" s="6" customFormat="1" ht="27" customHeight="1">
      <c r="B1174" s="22"/>
      <c r="C1174" s="151" t="s">
        <v>1092</v>
      </c>
      <c r="D1174" s="151" t="s">
        <v>399</v>
      </c>
      <c r="E1174" s="152" t="s">
        <v>1093</v>
      </c>
      <c r="F1174" s="214" t="s">
        <v>1094</v>
      </c>
      <c r="G1174" s="215"/>
      <c r="H1174" s="215"/>
      <c r="I1174" s="215"/>
      <c r="J1174" s="153" t="s">
        <v>276</v>
      </c>
      <c r="K1174" s="154">
        <v>14.85</v>
      </c>
      <c r="L1174" s="216">
        <v>0</v>
      </c>
      <c r="M1174" s="215"/>
      <c r="N1174" s="217">
        <f>ROUND($L$1174*$K$1174,2)</f>
        <v>0</v>
      </c>
      <c r="O1174" s="211"/>
      <c r="P1174" s="211"/>
      <c r="Q1174" s="211"/>
      <c r="R1174" s="23"/>
      <c r="T1174" s="127"/>
      <c r="U1174" s="128" t="s">
        <v>102</v>
      </c>
      <c r="V1174" s="129">
        <v>0</v>
      </c>
      <c r="W1174" s="129">
        <f>$V$1174*$K$1174</f>
        <v>0</v>
      </c>
      <c r="X1174" s="129">
        <v>0.003</v>
      </c>
      <c r="Y1174" s="129">
        <f>$X$1174*$K$1174</f>
        <v>0.04455</v>
      </c>
      <c r="Z1174" s="129">
        <v>0</v>
      </c>
      <c r="AA1174" s="130">
        <f>$Z$1174*$K$1174</f>
        <v>0</v>
      </c>
      <c r="AR1174" s="6" t="s">
        <v>368</v>
      </c>
      <c r="AT1174" s="6" t="s">
        <v>399</v>
      </c>
      <c r="AU1174" s="6" t="s">
        <v>191</v>
      </c>
      <c r="AY1174" s="6" t="s">
        <v>213</v>
      </c>
      <c r="BE1174" s="80">
        <f>IF($U$1174="základní",$N$1174,0)</f>
        <v>0</v>
      </c>
      <c r="BF1174" s="80">
        <f>IF($U$1174="snížená",$N$1174,0)</f>
        <v>0</v>
      </c>
      <c r="BG1174" s="80">
        <f>IF($U$1174="zákl. přenesená",$N$1174,0)</f>
        <v>0</v>
      </c>
      <c r="BH1174" s="80">
        <f>IF($U$1174="sníž. přenesená",$N$1174,0)</f>
        <v>0</v>
      </c>
      <c r="BI1174" s="80">
        <f>IF($U$1174="nulová",$N$1174,0)</f>
        <v>0</v>
      </c>
      <c r="BJ1174" s="6" t="s">
        <v>191</v>
      </c>
      <c r="BK1174" s="80">
        <f>ROUND($L$1174*$K$1174,2)</f>
        <v>0</v>
      </c>
      <c r="BL1174" s="6" t="s">
        <v>294</v>
      </c>
    </row>
    <row r="1175" spans="2:51" s="6" customFormat="1" ht="15.75" customHeight="1">
      <c r="B1175" s="131"/>
      <c r="E1175" s="132"/>
      <c r="F1175" s="208" t="s">
        <v>521</v>
      </c>
      <c r="G1175" s="209"/>
      <c r="H1175" s="209"/>
      <c r="I1175" s="209"/>
      <c r="K1175" s="132"/>
      <c r="N1175" s="132"/>
      <c r="R1175" s="133"/>
      <c r="T1175" s="134"/>
      <c r="AA1175" s="135"/>
      <c r="AT1175" s="132" t="s">
        <v>220</v>
      </c>
      <c r="AU1175" s="132" t="s">
        <v>191</v>
      </c>
      <c r="AV1175" s="136" t="s">
        <v>78</v>
      </c>
      <c r="AW1175" s="136" t="s">
        <v>165</v>
      </c>
      <c r="AX1175" s="136" t="s">
        <v>135</v>
      </c>
      <c r="AY1175" s="132" t="s">
        <v>213</v>
      </c>
    </row>
    <row r="1176" spans="2:51" s="6" customFormat="1" ht="15.75" customHeight="1">
      <c r="B1176" s="131"/>
      <c r="E1176" s="132"/>
      <c r="F1176" s="208" t="s">
        <v>293</v>
      </c>
      <c r="G1176" s="209"/>
      <c r="H1176" s="209"/>
      <c r="I1176" s="209"/>
      <c r="K1176" s="132"/>
      <c r="N1176" s="132"/>
      <c r="R1176" s="133"/>
      <c r="T1176" s="134"/>
      <c r="AA1176" s="135"/>
      <c r="AT1176" s="132" t="s">
        <v>220</v>
      </c>
      <c r="AU1176" s="132" t="s">
        <v>191</v>
      </c>
      <c r="AV1176" s="136" t="s">
        <v>78</v>
      </c>
      <c r="AW1176" s="136" t="s">
        <v>165</v>
      </c>
      <c r="AX1176" s="136" t="s">
        <v>135</v>
      </c>
      <c r="AY1176" s="132" t="s">
        <v>213</v>
      </c>
    </row>
    <row r="1177" spans="2:51" s="6" customFormat="1" ht="15.75" customHeight="1">
      <c r="B1177" s="137"/>
      <c r="E1177" s="138"/>
      <c r="F1177" s="203" t="s">
        <v>1008</v>
      </c>
      <c r="G1177" s="204"/>
      <c r="H1177" s="204"/>
      <c r="I1177" s="204"/>
      <c r="K1177" s="139">
        <v>9.7</v>
      </c>
      <c r="N1177" s="138"/>
      <c r="R1177" s="140"/>
      <c r="T1177" s="141"/>
      <c r="AA1177" s="142"/>
      <c r="AT1177" s="138" t="s">
        <v>220</v>
      </c>
      <c r="AU1177" s="138" t="s">
        <v>191</v>
      </c>
      <c r="AV1177" s="143" t="s">
        <v>191</v>
      </c>
      <c r="AW1177" s="143" t="s">
        <v>165</v>
      </c>
      <c r="AX1177" s="143" t="s">
        <v>135</v>
      </c>
      <c r="AY1177" s="138" t="s">
        <v>213</v>
      </c>
    </row>
    <row r="1178" spans="2:51" s="6" customFormat="1" ht="15.75" customHeight="1">
      <c r="B1178" s="131"/>
      <c r="E1178" s="132"/>
      <c r="F1178" s="208" t="s">
        <v>289</v>
      </c>
      <c r="G1178" s="209"/>
      <c r="H1178" s="209"/>
      <c r="I1178" s="209"/>
      <c r="K1178" s="132"/>
      <c r="N1178" s="132"/>
      <c r="R1178" s="133"/>
      <c r="T1178" s="134"/>
      <c r="AA1178" s="135"/>
      <c r="AT1178" s="132" t="s">
        <v>220</v>
      </c>
      <c r="AU1178" s="132" t="s">
        <v>191</v>
      </c>
      <c r="AV1178" s="136" t="s">
        <v>78</v>
      </c>
      <c r="AW1178" s="136" t="s">
        <v>165</v>
      </c>
      <c r="AX1178" s="136" t="s">
        <v>135</v>
      </c>
      <c r="AY1178" s="132" t="s">
        <v>213</v>
      </c>
    </row>
    <row r="1179" spans="2:51" s="6" customFormat="1" ht="15.75" customHeight="1">
      <c r="B1179" s="137"/>
      <c r="E1179" s="138"/>
      <c r="F1179" s="203" t="s">
        <v>1009</v>
      </c>
      <c r="G1179" s="204"/>
      <c r="H1179" s="204"/>
      <c r="I1179" s="204"/>
      <c r="K1179" s="139">
        <v>5.15</v>
      </c>
      <c r="N1179" s="138"/>
      <c r="R1179" s="140"/>
      <c r="T1179" s="141"/>
      <c r="AA1179" s="142"/>
      <c r="AT1179" s="138" t="s">
        <v>220</v>
      </c>
      <c r="AU1179" s="138" t="s">
        <v>191</v>
      </c>
      <c r="AV1179" s="143" t="s">
        <v>191</v>
      </c>
      <c r="AW1179" s="143" t="s">
        <v>165</v>
      </c>
      <c r="AX1179" s="143" t="s">
        <v>135</v>
      </c>
      <c r="AY1179" s="138" t="s">
        <v>213</v>
      </c>
    </row>
    <row r="1180" spans="2:51" s="6" customFormat="1" ht="15.75" customHeight="1">
      <c r="B1180" s="144"/>
      <c r="E1180" s="145"/>
      <c r="F1180" s="205" t="s">
        <v>222</v>
      </c>
      <c r="G1180" s="206"/>
      <c r="H1180" s="206"/>
      <c r="I1180" s="206"/>
      <c r="K1180" s="146">
        <v>14.85</v>
      </c>
      <c r="N1180" s="145"/>
      <c r="R1180" s="147"/>
      <c r="T1180" s="148"/>
      <c r="AA1180" s="149"/>
      <c r="AT1180" s="145" t="s">
        <v>220</v>
      </c>
      <c r="AU1180" s="145" t="s">
        <v>191</v>
      </c>
      <c r="AV1180" s="150" t="s">
        <v>218</v>
      </c>
      <c r="AW1180" s="150" t="s">
        <v>165</v>
      </c>
      <c r="AX1180" s="150" t="s">
        <v>78</v>
      </c>
      <c r="AY1180" s="145" t="s">
        <v>213</v>
      </c>
    </row>
    <row r="1181" spans="2:64" s="6" customFormat="1" ht="15.75" customHeight="1">
      <c r="B1181" s="22"/>
      <c r="C1181" s="151" t="s">
        <v>1095</v>
      </c>
      <c r="D1181" s="151" t="s">
        <v>399</v>
      </c>
      <c r="E1181" s="152" t="s">
        <v>1096</v>
      </c>
      <c r="F1181" s="214" t="s">
        <v>1097</v>
      </c>
      <c r="G1181" s="215"/>
      <c r="H1181" s="215"/>
      <c r="I1181" s="215"/>
      <c r="J1181" s="153" t="s">
        <v>287</v>
      </c>
      <c r="K1181" s="154">
        <v>13</v>
      </c>
      <c r="L1181" s="216">
        <v>0</v>
      </c>
      <c r="M1181" s="215"/>
      <c r="N1181" s="217">
        <f>ROUND($L$1181*$K$1181,2)</f>
        <v>0</v>
      </c>
      <c r="O1181" s="211"/>
      <c r="P1181" s="211"/>
      <c r="Q1181" s="211"/>
      <c r="R1181" s="23"/>
      <c r="T1181" s="127"/>
      <c r="U1181" s="128" t="s">
        <v>102</v>
      </c>
      <c r="V1181" s="129">
        <v>0</v>
      </c>
      <c r="W1181" s="129">
        <f>$V$1181*$K$1181</f>
        <v>0</v>
      </c>
      <c r="X1181" s="129">
        <v>6E-05</v>
      </c>
      <c r="Y1181" s="129">
        <f>$X$1181*$K$1181</f>
        <v>0.00078</v>
      </c>
      <c r="Z1181" s="129">
        <v>0</v>
      </c>
      <c r="AA1181" s="130">
        <f>$Z$1181*$K$1181</f>
        <v>0</v>
      </c>
      <c r="AR1181" s="6" t="s">
        <v>368</v>
      </c>
      <c r="AT1181" s="6" t="s">
        <v>399</v>
      </c>
      <c r="AU1181" s="6" t="s">
        <v>191</v>
      </c>
      <c r="AY1181" s="6" t="s">
        <v>213</v>
      </c>
      <c r="BE1181" s="80">
        <f>IF($U$1181="základní",$N$1181,0)</f>
        <v>0</v>
      </c>
      <c r="BF1181" s="80">
        <f>IF($U$1181="snížená",$N$1181,0)</f>
        <v>0</v>
      </c>
      <c r="BG1181" s="80">
        <f>IF($U$1181="zákl. přenesená",$N$1181,0)</f>
        <v>0</v>
      </c>
      <c r="BH1181" s="80">
        <f>IF($U$1181="sníž. přenesená",$N$1181,0)</f>
        <v>0</v>
      </c>
      <c r="BI1181" s="80">
        <f>IF($U$1181="nulová",$N$1181,0)</f>
        <v>0</v>
      </c>
      <c r="BJ1181" s="6" t="s">
        <v>191</v>
      </c>
      <c r="BK1181" s="80">
        <f>ROUND($L$1181*$K$1181,2)</f>
        <v>0</v>
      </c>
      <c r="BL1181" s="6" t="s">
        <v>294</v>
      </c>
    </row>
    <row r="1182" spans="2:51" s="6" customFormat="1" ht="15.75" customHeight="1">
      <c r="B1182" s="131"/>
      <c r="E1182" s="132"/>
      <c r="F1182" s="208" t="s">
        <v>521</v>
      </c>
      <c r="G1182" s="209"/>
      <c r="H1182" s="209"/>
      <c r="I1182" s="209"/>
      <c r="K1182" s="132"/>
      <c r="N1182" s="132"/>
      <c r="R1182" s="133"/>
      <c r="T1182" s="134"/>
      <c r="AA1182" s="135"/>
      <c r="AT1182" s="132" t="s">
        <v>220</v>
      </c>
      <c r="AU1182" s="132" t="s">
        <v>191</v>
      </c>
      <c r="AV1182" s="136" t="s">
        <v>78</v>
      </c>
      <c r="AW1182" s="136" t="s">
        <v>165</v>
      </c>
      <c r="AX1182" s="136" t="s">
        <v>135</v>
      </c>
      <c r="AY1182" s="132" t="s">
        <v>213</v>
      </c>
    </row>
    <row r="1183" spans="2:51" s="6" customFormat="1" ht="15.75" customHeight="1">
      <c r="B1183" s="131"/>
      <c r="E1183" s="132"/>
      <c r="F1183" s="208" t="s">
        <v>293</v>
      </c>
      <c r="G1183" s="209"/>
      <c r="H1183" s="209"/>
      <c r="I1183" s="209"/>
      <c r="K1183" s="132"/>
      <c r="N1183" s="132"/>
      <c r="R1183" s="133"/>
      <c r="T1183" s="134"/>
      <c r="AA1183" s="135"/>
      <c r="AT1183" s="132" t="s">
        <v>220</v>
      </c>
      <c r="AU1183" s="132" t="s">
        <v>191</v>
      </c>
      <c r="AV1183" s="136" t="s">
        <v>78</v>
      </c>
      <c r="AW1183" s="136" t="s">
        <v>165</v>
      </c>
      <c r="AX1183" s="136" t="s">
        <v>135</v>
      </c>
      <c r="AY1183" s="132" t="s">
        <v>213</v>
      </c>
    </row>
    <row r="1184" spans="2:51" s="6" customFormat="1" ht="15.75" customHeight="1">
      <c r="B1184" s="137"/>
      <c r="E1184" s="138"/>
      <c r="F1184" s="203" t="s">
        <v>1090</v>
      </c>
      <c r="G1184" s="204"/>
      <c r="H1184" s="204"/>
      <c r="I1184" s="204"/>
      <c r="K1184" s="139">
        <v>8</v>
      </c>
      <c r="N1184" s="138"/>
      <c r="R1184" s="140"/>
      <c r="T1184" s="141"/>
      <c r="AA1184" s="142"/>
      <c r="AT1184" s="138" t="s">
        <v>220</v>
      </c>
      <c r="AU1184" s="138" t="s">
        <v>191</v>
      </c>
      <c r="AV1184" s="143" t="s">
        <v>191</v>
      </c>
      <c r="AW1184" s="143" t="s">
        <v>165</v>
      </c>
      <c r="AX1184" s="143" t="s">
        <v>135</v>
      </c>
      <c r="AY1184" s="138" t="s">
        <v>213</v>
      </c>
    </row>
    <row r="1185" spans="2:51" s="6" customFormat="1" ht="15.75" customHeight="1">
      <c r="B1185" s="131"/>
      <c r="E1185" s="132"/>
      <c r="F1185" s="208" t="s">
        <v>289</v>
      </c>
      <c r="G1185" s="209"/>
      <c r="H1185" s="209"/>
      <c r="I1185" s="209"/>
      <c r="K1185" s="132"/>
      <c r="N1185" s="132"/>
      <c r="R1185" s="133"/>
      <c r="T1185" s="134"/>
      <c r="AA1185" s="135"/>
      <c r="AT1185" s="132" t="s">
        <v>220</v>
      </c>
      <c r="AU1185" s="132" t="s">
        <v>191</v>
      </c>
      <c r="AV1185" s="136" t="s">
        <v>78</v>
      </c>
      <c r="AW1185" s="136" t="s">
        <v>165</v>
      </c>
      <c r="AX1185" s="136" t="s">
        <v>135</v>
      </c>
      <c r="AY1185" s="132" t="s">
        <v>213</v>
      </c>
    </row>
    <row r="1186" spans="2:51" s="6" customFormat="1" ht="15.75" customHeight="1">
      <c r="B1186" s="137"/>
      <c r="E1186" s="138"/>
      <c r="F1186" s="203" t="s">
        <v>1091</v>
      </c>
      <c r="G1186" s="204"/>
      <c r="H1186" s="204"/>
      <c r="I1186" s="204"/>
      <c r="K1186" s="139">
        <v>5</v>
      </c>
      <c r="N1186" s="138"/>
      <c r="R1186" s="140"/>
      <c r="T1186" s="141"/>
      <c r="AA1186" s="142"/>
      <c r="AT1186" s="138" t="s">
        <v>220</v>
      </c>
      <c r="AU1186" s="138" t="s">
        <v>191</v>
      </c>
      <c r="AV1186" s="143" t="s">
        <v>191</v>
      </c>
      <c r="AW1186" s="143" t="s">
        <v>165</v>
      </c>
      <c r="AX1186" s="143" t="s">
        <v>135</v>
      </c>
      <c r="AY1186" s="138" t="s">
        <v>213</v>
      </c>
    </row>
    <row r="1187" spans="2:51" s="6" customFormat="1" ht="15.75" customHeight="1">
      <c r="B1187" s="144"/>
      <c r="E1187" s="145"/>
      <c r="F1187" s="205" t="s">
        <v>222</v>
      </c>
      <c r="G1187" s="206"/>
      <c r="H1187" s="206"/>
      <c r="I1187" s="206"/>
      <c r="K1187" s="146">
        <v>13</v>
      </c>
      <c r="N1187" s="145"/>
      <c r="R1187" s="147"/>
      <c r="T1187" s="148"/>
      <c r="AA1187" s="149"/>
      <c r="AT1187" s="145" t="s">
        <v>220</v>
      </c>
      <c r="AU1187" s="145" t="s">
        <v>191</v>
      </c>
      <c r="AV1187" s="150" t="s">
        <v>218</v>
      </c>
      <c r="AW1187" s="150" t="s">
        <v>165</v>
      </c>
      <c r="AX1187" s="150" t="s">
        <v>78</v>
      </c>
      <c r="AY1187" s="145" t="s">
        <v>213</v>
      </c>
    </row>
    <row r="1188" spans="2:64" s="6" customFormat="1" ht="27" customHeight="1">
      <c r="B1188" s="22"/>
      <c r="C1188" s="123" t="s">
        <v>1098</v>
      </c>
      <c r="D1188" s="123" t="s">
        <v>214</v>
      </c>
      <c r="E1188" s="124" t="s">
        <v>1099</v>
      </c>
      <c r="F1188" s="210" t="s">
        <v>1100</v>
      </c>
      <c r="G1188" s="211"/>
      <c r="H1188" s="211"/>
      <c r="I1188" s="211"/>
      <c r="J1188" s="125" t="s">
        <v>1101</v>
      </c>
      <c r="K1188" s="155">
        <v>0</v>
      </c>
      <c r="L1188" s="212">
        <v>0</v>
      </c>
      <c r="M1188" s="211"/>
      <c r="N1188" s="213">
        <f>ROUND($L$1188*$K$1188,2)</f>
        <v>0</v>
      </c>
      <c r="O1188" s="211"/>
      <c r="P1188" s="211"/>
      <c r="Q1188" s="211"/>
      <c r="R1188" s="23"/>
      <c r="T1188" s="127"/>
      <c r="U1188" s="128" t="s">
        <v>102</v>
      </c>
      <c r="V1188" s="129">
        <v>0</v>
      </c>
      <c r="W1188" s="129">
        <f>$V$1188*$K$1188</f>
        <v>0</v>
      </c>
      <c r="X1188" s="129">
        <v>0</v>
      </c>
      <c r="Y1188" s="129">
        <f>$X$1188*$K$1188</f>
        <v>0</v>
      </c>
      <c r="Z1188" s="129">
        <v>0</v>
      </c>
      <c r="AA1188" s="130">
        <f>$Z$1188*$K$1188</f>
        <v>0</v>
      </c>
      <c r="AR1188" s="6" t="s">
        <v>294</v>
      </c>
      <c r="AT1188" s="6" t="s">
        <v>214</v>
      </c>
      <c r="AU1188" s="6" t="s">
        <v>191</v>
      </c>
      <c r="AY1188" s="6" t="s">
        <v>213</v>
      </c>
      <c r="BE1188" s="80">
        <f>IF($U$1188="základní",$N$1188,0)</f>
        <v>0</v>
      </c>
      <c r="BF1188" s="80">
        <f>IF($U$1188="snížená",$N$1188,0)</f>
        <v>0</v>
      </c>
      <c r="BG1188" s="80">
        <f>IF($U$1188="zákl. přenesená",$N$1188,0)</f>
        <v>0</v>
      </c>
      <c r="BH1188" s="80">
        <f>IF($U$1188="sníž. přenesená",$N$1188,0)</f>
        <v>0</v>
      </c>
      <c r="BI1188" s="80">
        <f>IF($U$1188="nulová",$N$1188,0)</f>
        <v>0</v>
      </c>
      <c r="BJ1188" s="6" t="s">
        <v>191</v>
      </c>
      <c r="BK1188" s="80">
        <f>ROUND($L$1188*$K$1188,2)</f>
        <v>0</v>
      </c>
      <c r="BL1188" s="6" t="s">
        <v>294</v>
      </c>
    </row>
    <row r="1189" spans="2:63" s="113" customFormat="1" ht="30.75" customHeight="1">
      <c r="B1189" s="114"/>
      <c r="D1189" s="122" t="s">
        <v>182</v>
      </c>
      <c r="N1189" s="201">
        <f>$BK$1189</f>
        <v>0</v>
      </c>
      <c r="O1189" s="202"/>
      <c r="P1189" s="202"/>
      <c r="Q1189" s="202"/>
      <c r="R1189" s="117"/>
      <c r="T1189" s="118"/>
      <c r="W1189" s="119">
        <f>SUM($W$1190:$W$1207)</f>
        <v>25.709871999999997</v>
      </c>
      <c r="Y1189" s="119">
        <f>SUM($Y$1190:$Y$1207)</f>
        <v>0.551942357732</v>
      </c>
      <c r="AA1189" s="120">
        <f>SUM($AA$1190:$AA$1207)</f>
        <v>0</v>
      </c>
      <c r="AR1189" s="116" t="s">
        <v>191</v>
      </c>
      <c r="AT1189" s="116" t="s">
        <v>134</v>
      </c>
      <c r="AU1189" s="116" t="s">
        <v>78</v>
      </c>
      <c r="AY1189" s="116" t="s">
        <v>213</v>
      </c>
      <c r="BK1189" s="121">
        <f>SUM($BK$1190:$BK$1207)</f>
        <v>0</v>
      </c>
    </row>
    <row r="1190" spans="2:64" s="6" customFormat="1" ht="27" customHeight="1">
      <c r="B1190" s="22"/>
      <c r="C1190" s="123" t="s">
        <v>1102</v>
      </c>
      <c r="D1190" s="123" t="s">
        <v>214</v>
      </c>
      <c r="E1190" s="124" t="s">
        <v>1103</v>
      </c>
      <c r="F1190" s="210" t="s">
        <v>1104</v>
      </c>
      <c r="G1190" s="211"/>
      <c r="H1190" s="211"/>
      <c r="I1190" s="211"/>
      <c r="J1190" s="125" t="s">
        <v>1105</v>
      </c>
      <c r="K1190" s="126">
        <v>152.76</v>
      </c>
      <c r="L1190" s="212">
        <v>0</v>
      </c>
      <c r="M1190" s="211"/>
      <c r="N1190" s="213">
        <f>ROUND($L$1190*$K$1190,2)</f>
        <v>0</v>
      </c>
      <c r="O1190" s="211"/>
      <c r="P1190" s="211"/>
      <c r="Q1190" s="211"/>
      <c r="R1190" s="23"/>
      <c r="T1190" s="127"/>
      <c r="U1190" s="128" t="s">
        <v>102</v>
      </c>
      <c r="V1190" s="129">
        <v>0.058</v>
      </c>
      <c r="W1190" s="129">
        <f>$V$1190*$K$1190</f>
        <v>8.86008</v>
      </c>
      <c r="X1190" s="129">
        <v>4.93307E-05</v>
      </c>
      <c r="Y1190" s="129">
        <f>$X$1190*$K$1190</f>
        <v>0.007535757731999999</v>
      </c>
      <c r="Z1190" s="129">
        <v>0</v>
      </c>
      <c r="AA1190" s="130">
        <f>$Z$1190*$K$1190</f>
        <v>0</v>
      </c>
      <c r="AR1190" s="6" t="s">
        <v>294</v>
      </c>
      <c r="AT1190" s="6" t="s">
        <v>214</v>
      </c>
      <c r="AU1190" s="6" t="s">
        <v>191</v>
      </c>
      <c r="AY1190" s="6" t="s">
        <v>213</v>
      </c>
      <c r="BE1190" s="80">
        <f>IF($U$1190="základní",$N$1190,0)</f>
        <v>0</v>
      </c>
      <c r="BF1190" s="80">
        <f>IF($U$1190="snížená",$N$1190,0)</f>
        <v>0</v>
      </c>
      <c r="BG1190" s="80">
        <f>IF($U$1190="zákl. přenesená",$N$1190,0)</f>
        <v>0</v>
      </c>
      <c r="BH1190" s="80">
        <f>IF($U$1190="sníž. přenesená",$N$1190,0)</f>
        <v>0</v>
      </c>
      <c r="BI1190" s="80">
        <f>IF($U$1190="nulová",$N$1190,0)</f>
        <v>0</v>
      </c>
      <c r="BJ1190" s="6" t="s">
        <v>191</v>
      </c>
      <c r="BK1190" s="80">
        <f>ROUND($L$1190*$K$1190,2)</f>
        <v>0</v>
      </c>
      <c r="BL1190" s="6" t="s">
        <v>294</v>
      </c>
    </row>
    <row r="1191" spans="2:51" s="6" customFormat="1" ht="15.75" customHeight="1">
      <c r="B1191" s="131"/>
      <c r="E1191" s="132"/>
      <c r="F1191" s="208" t="s">
        <v>1106</v>
      </c>
      <c r="G1191" s="209"/>
      <c r="H1191" s="209"/>
      <c r="I1191" s="209"/>
      <c r="K1191" s="132"/>
      <c r="N1191" s="132"/>
      <c r="R1191" s="133"/>
      <c r="T1191" s="134"/>
      <c r="AA1191" s="135"/>
      <c r="AT1191" s="132" t="s">
        <v>220</v>
      </c>
      <c r="AU1191" s="132" t="s">
        <v>191</v>
      </c>
      <c r="AV1191" s="136" t="s">
        <v>78</v>
      </c>
      <c r="AW1191" s="136" t="s">
        <v>165</v>
      </c>
      <c r="AX1191" s="136" t="s">
        <v>135</v>
      </c>
      <c r="AY1191" s="132" t="s">
        <v>213</v>
      </c>
    </row>
    <row r="1192" spans="2:51" s="6" customFormat="1" ht="15.75" customHeight="1">
      <c r="B1192" s="137"/>
      <c r="E1192" s="138"/>
      <c r="F1192" s="203" t="s">
        <v>1107</v>
      </c>
      <c r="G1192" s="204"/>
      <c r="H1192" s="204"/>
      <c r="I1192" s="204"/>
      <c r="K1192" s="139">
        <v>152.76</v>
      </c>
      <c r="N1192" s="138"/>
      <c r="R1192" s="140"/>
      <c r="T1192" s="141"/>
      <c r="AA1192" s="142"/>
      <c r="AT1192" s="138" t="s">
        <v>220</v>
      </c>
      <c r="AU1192" s="138" t="s">
        <v>191</v>
      </c>
      <c r="AV1192" s="143" t="s">
        <v>191</v>
      </c>
      <c r="AW1192" s="143" t="s">
        <v>165</v>
      </c>
      <c r="AX1192" s="143" t="s">
        <v>135</v>
      </c>
      <c r="AY1192" s="138" t="s">
        <v>213</v>
      </c>
    </row>
    <row r="1193" spans="2:51" s="6" customFormat="1" ht="15.75" customHeight="1">
      <c r="B1193" s="144"/>
      <c r="E1193" s="145"/>
      <c r="F1193" s="205" t="s">
        <v>222</v>
      </c>
      <c r="G1193" s="206"/>
      <c r="H1193" s="206"/>
      <c r="I1193" s="206"/>
      <c r="K1193" s="146">
        <v>152.76</v>
      </c>
      <c r="N1193" s="145"/>
      <c r="R1193" s="147"/>
      <c r="T1193" s="148"/>
      <c r="AA1193" s="149"/>
      <c r="AT1193" s="145" t="s">
        <v>220</v>
      </c>
      <c r="AU1193" s="145" t="s">
        <v>191</v>
      </c>
      <c r="AV1193" s="150" t="s">
        <v>218</v>
      </c>
      <c r="AW1193" s="150" t="s">
        <v>165</v>
      </c>
      <c r="AX1193" s="150" t="s">
        <v>78</v>
      </c>
      <c r="AY1193" s="145" t="s">
        <v>213</v>
      </c>
    </row>
    <row r="1194" spans="2:64" s="6" customFormat="1" ht="27" customHeight="1">
      <c r="B1194" s="22"/>
      <c r="C1194" s="151" t="s">
        <v>1108</v>
      </c>
      <c r="D1194" s="151" t="s">
        <v>399</v>
      </c>
      <c r="E1194" s="152" t="s">
        <v>1109</v>
      </c>
      <c r="F1194" s="214" t="s">
        <v>1110</v>
      </c>
      <c r="G1194" s="215"/>
      <c r="H1194" s="215"/>
      <c r="I1194" s="215"/>
      <c r="J1194" s="153" t="s">
        <v>239</v>
      </c>
      <c r="K1194" s="154">
        <v>0.168</v>
      </c>
      <c r="L1194" s="216">
        <v>0</v>
      </c>
      <c r="M1194" s="215"/>
      <c r="N1194" s="217">
        <f>ROUND($L$1194*$K$1194,2)</f>
        <v>0</v>
      </c>
      <c r="O1194" s="211"/>
      <c r="P1194" s="211"/>
      <c r="Q1194" s="211"/>
      <c r="R1194" s="23"/>
      <c r="T1194" s="127"/>
      <c r="U1194" s="128" t="s">
        <v>102</v>
      </c>
      <c r="V1194" s="129">
        <v>0</v>
      </c>
      <c r="W1194" s="129">
        <f>$V$1194*$K$1194</f>
        <v>0</v>
      </c>
      <c r="X1194" s="129">
        <v>1</v>
      </c>
      <c r="Y1194" s="129">
        <f>$X$1194*$K$1194</f>
        <v>0.168</v>
      </c>
      <c r="Z1194" s="129">
        <v>0</v>
      </c>
      <c r="AA1194" s="130">
        <f>$Z$1194*$K$1194</f>
        <v>0</v>
      </c>
      <c r="AR1194" s="6" t="s">
        <v>368</v>
      </c>
      <c r="AT1194" s="6" t="s">
        <v>399</v>
      </c>
      <c r="AU1194" s="6" t="s">
        <v>191</v>
      </c>
      <c r="AY1194" s="6" t="s">
        <v>213</v>
      </c>
      <c r="BE1194" s="80">
        <f>IF($U$1194="základní",$N$1194,0)</f>
        <v>0</v>
      </c>
      <c r="BF1194" s="80">
        <f>IF($U$1194="snížená",$N$1194,0)</f>
        <v>0</v>
      </c>
      <c r="BG1194" s="80">
        <f>IF($U$1194="zákl. přenesená",$N$1194,0)</f>
        <v>0</v>
      </c>
      <c r="BH1194" s="80">
        <f>IF($U$1194="sníž. přenesená",$N$1194,0)</f>
        <v>0</v>
      </c>
      <c r="BI1194" s="80">
        <f>IF($U$1194="nulová",$N$1194,0)</f>
        <v>0</v>
      </c>
      <c r="BJ1194" s="6" t="s">
        <v>191</v>
      </c>
      <c r="BK1194" s="80">
        <f>ROUND($L$1194*$K$1194,2)</f>
        <v>0</v>
      </c>
      <c r="BL1194" s="6" t="s">
        <v>294</v>
      </c>
    </row>
    <row r="1195" spans="2:51" s="6" customFormat="1" ht="15.75" customHeight="1">
      <c r="B1195" s="131"/>
      <c r="E1195" s="132"/>
      <c r="F1195" s="208" t="s">
        <v>1106</v>
      </c>
      <c r="G1195" s="209"/>
      <c r="H1195" s="209"/>
      <c r="I1195" s="209"/>
      <c r="K1195" s="132"/>
      <c r="N1195" s="132"/>
      <c r="R1195" s="133"/>
      <c r="T1195" s="134"/>
      <c r="AA1195" s="135"/>
      <c r="AT1195" s="132" t="s">
        <v>220</v>
      </c>
      <c r="AU1195" s="132" t="s">
        <v>191</v>
      </c>
      <c r="AV1195" s="136" t="s">
        <v>78</v>
      </c>
      <c r="AW1195" s="136" t="s">
        <v>165</v>
      </c>
      <c r="AX1195" s="136" t="s">
        <v>135</v>
      </c>
      <c r="AY1195" s="132" t="s">
        <v>213</v>
      </c>
    </row>
    <row r="1196" spans="2:51" s="6" customFormat="1" ht="15.75" customHeight="1">
      <c r="B1196" s="137"/>
      <c r="E1196" s="138"/>
      <c r="F1196" s="203" t="s">
        <v>1111</v>
      </c>
      <c r="G1196" s="204"/>
      <c r="H1196" s="204"/>
      <c r="I1196" s="204"/>
      <c r="K1196" s="139">
        <v>0.153</v>
      </c>
      <c r="N1196" s="138"/>
      <c r="R1196" s="140"/>
      <c r="T1196" s="141"/>
      <c r="AA1196" s="142"/>
      <c r="AT1196" s="138" t="s">
        <v>220</v>
      </c>
      <c r="AU1196" s="138" t="s">
        <v>191</v>
      </c>
      <c r="AV1196" s="143" t="s">
        <v>191</v>
      </c>
      <c r="AW1196" s="143" t="s">
        <v>165</v>
      </c>
      <c r="AX1196" s="143" t="s">
        <v>135</v>
      </c>
      <c r="AY1196" s="138" t="s">
        <v>213</v>
      </c>
    </row>
    <row r="1197" spans="2:51" s="6" customFormat="1" ht="15.75" customHeight="1">
      <c r="B1197" s="144"/>
      <c r="E1197" s="145"/>
      <c r="F1197" s="205" t="s">
        <v>222</v>
      </c>
      <c r="G1197" s="206"/>
      <c r="H1197" s="206"/>
      <c r="I1197" s="206"/>
      <c r="K1197" s="146">
        <v>0.153</v>
      </c>
      <c r="N1197" s="145"/>
      <c r="R1197" s="147"/>
      <c r="T1197" s="148"/>
      <c r="AA1197" s="149"/>
      <c r="AT1197" s="145" t="s">
        <v>220</v>
      </c>
      <c r="AU1197" s="145" t="s">
        <v>191</v>
      </c>
      <c r="AV1197" s="150" t="s">
        <v>218</v>
      </c>
      <c r="AW1197" s="150" t="s">
        <v>165</v>
      </c>
      <c r="AX1197" s="150" t="s">
        <v>78</v>
      </c>
      <c r="AY1197" s="145" t="s">
        <v>213</v>
      </c>
    </row>
    <row r="1198" spans="2:64" s="6" customFormat="1" ht="27" customHeight="1">
      <c r="B1198" s="22"/>
      <c r="C1198" s="123" t="s">
        <v>1112</v>
      </c>
      <c r="D1198" s="123" t="s">
        <v>214</v>
      </c>
      <c r="E1198" s="124" t="s">
        <v>1113</v>
      </c>
      <c r="F1198" s="210" t="s">
        <v>1114</v>
      </c>
      <c r="G1198" s="211"/>
      <c r="H1198" s="211"/>
      <c r="I1198" s="211"/>
      <c r="J1198" s="125" t="s">
        <v>1105</v>
      </c>
      <c r="K1198" s="126">
        <v>327.8</v>
      </c>
      <c r="L1198" s="212">
        <v>0</v>
      </c>
      <c r="M1198" s="211"/>
      <c r="N1198" s="213">
        <f>ROUND($L$1198*$K$1198,2)</f>
        <v>0</v>
      </c>
      <c r="O1198" s="211"/>
      <c r="P1198" s="211"/>
      <c r="Q1198" s="211"/>
      <c r="R1198" s="23"/>
      <c r="T1198" s="127"/>
      <c r="U1198" s="128" t="s">
        <v>102</v>
      </c>
      <c r="V1198" s="129">
        <v>0.044</v>
      </c>
      <c r="W1198" s="129">
        <f>$V$1198*$K$1198</f>
        <v>14.4232</v>
      </c>
      <c r="X1198" s="129">
        <v>4.7E-05</v>
      </c>
      <c r="Y1198" s="129">
        <f>$X$1198*$K$1198</f>
        <v>0.0154066</v>
      </c>
      <c r="Z1198" s="129">
        <v>0</v>
      </c>
      <c r="AA1198" s="130">
        <f>$Z$1198*$K$1198</f>
        <v>0</v>
      </c>
      <c r="AR1198" s="6" t="s">
        <v>294</v>
      </c>
      <c r="AT1198" s="6" t="s">
        <v>214</v>
      </c>
      <c r="AU1198" s="6" t="s">
        <v>191</v>
      </c>
      <c r="AY1198" s="6" t="s">
        <v>213</v>
      </c>
      <c r="BE1198" s="80">
        <f>IF($U$1198="základní",$N$1198,0)</f>
        <v>0</v>
      </c>
      <c r="BF1198" s="80">
        <f>IF($U$1198="snížená",$N$1198,0)</f>
        <v>0</v>
      </c>
      <c r="BG1198" s="80">
        <f>IF($U$1198="zákl. přenesená",$N$1198,0)</f>
        <v>0</v>
      </c>
      <c r="BH1198" s="80">
        <f>IF($U$1198="sníž. přenesená",$N$1198,0)</f>
        <v>0</v>
      </c>
      <c r="BI1198" s="80">
        <f>IF($U$1198="nulová",$N$1198,0)</f>
        <v>0</v>
      </c>
      <c r="BJ1198" s="6" t="s">
        <v>191</v>
      </c>
      <c r="BK1198" s="80">
        <f>ROUND($L$1198*$K$1198,2)</f>
        <v>0</v>
      </c>
      <c r="BL1198" s="6" t="s">
        <v>294</v>
      </c>
    </row>
    <row r="1199" spans="2:51" s="6" customFormat="1" ht="15.75" customHeight="1">
      <c r="B1199" s="131"/>
      <c r="E1199" s="132"/>
      <c r="F1199" s="208" t="s">
        <v>1115</v>
      </c>
      <c r="G1199" s="209"/>
      <c r="H1199" s="209"/>
      <c r="I1199" s="209"/>
      <c r="K1199" s="132"/>
      <c r="N1199" s="132"/>
      <c r="R1199" s="133"/>
      <c r="T1199" s="134"/>
      <c r="AA1199" s="135"/>
      <c r="AT1199" s="132" t="s">
        <v>220</v>
      </c>
      <c r="AU1199" s="132" t="s">
        <v>191</v>
      </c>
      <c r="AV1199" s="136" t="s">
        <v>78</v>
      </c>
      <c r="AW1199" s="136" t="s">
        <v>165</v>
      </c>
      <c r="AX1199" s="136" t="s">
        <v>135</v>
      </c>
      <c r="AY1199" s="132" t="s">
        <v>213</v>
      </c>
    </row>
    <row r="1200" spans="2:51" s="6" customFormat="1" ht="15.75" customHeight="1">
      <c r="B1200" s="137"/>
      <c r="E1200" s="138"/>
      <c r="F1200" s="203" t="s">
        <v>1116</v>
      </c>
      <c r="G1200" s="204"/>
      <c r="H1200" s="204"/>
      <c r="I1200" s="204"/>
      <c r="K1200" s="139">
        <v>327.8</v>
      </c>
      <c r="N1200" s="138"/>
      <c r="R1200" s="140"/>
      <c r="T1200" s="141"/>
      <c r="AA1200" s="142"/>
      <c r="AT1200" s="138" t="s">
        <v>220</v>
      </c>
      <c r="AU1200" s="138" t="s">
        <v>191</v>
      </c>
      <c r="AV1200" s="143" t="s">
        <v>191</v>
      </c>
      <c r="AW1200" s="143" t="s">
        <v>165</v>
      </c>
      <c r="AX1200" s="143" t="s">
        <v>135</v>
      </c>
      <c r="AY1200" s="138" t="s">
        <v>213</v>
      </c>
    </row>
    <row r="1201" spans="2:51" s="6" customFormat="1" ht="15.75" customHeight="1">
      <c r="B1201" s="144"/>
      <c r="E1201" s="145"/>
      <c r="F1201" s="205" t="s">
        <v>222</v>
      </c>
      <c r="G1201" s="206"/>
      <c r="H1201" s="206"/>
      <c r="I1201" s="206"/>
      <c r="K1201" s="146">
        <v>327.8</v>
      </c>
      <c r="N1201" s="145"/>
      <c r="R1201" s="147"/>
      <c r="T1201" s="148"/>
      <c r="AA1201" s="149"/>
      <c r="AT1201" s="145" t="s">
        <v>220</v>
      </c>
      <c r="AU1201" s="145" t="s">
        <v>191</v>
      </c>
      <c r="AV1201" s="150" t="s">
        <v>218</v>
      </c>
      <c r="AW1201" s="150" t="s">
        <v>165</v>
      </c>
      <c r="AX1201" s="150" t="s">
        <v>78</v>
      </c>
      <c r="AY1201" s="145" t="s">
        <v>213</v>
      </c>
    </row>
    <row r="1202" spans="2:64" s="6" customFormat="1" ht="27" customHeight="1">
      <c r="B1202" s="22"/>
      <c r="C1202" s="151" t="s">
        <v>1117</v>
      </c>
      <c r="D1202" s="151" t="s">
        <v>399</v>
      </c>
      <c r="E1202" s="152" t="s">
        <v>1118</v>
      </c>
      <c r="F1202" s="214" t="s">
        <v>1119</v>
      </c>
      <c r="G1202" s="215"/>
      <c r="H1202" s="215"/>
      <c r="I1202" s="215"/>
      <c r="J1202" s="153" t="s">
        <v>239</v>
      </c>
      <c r="K1202" s="154">
        <v>0.361</v>
      </c>
      <c r="L1202" s="216">
        <v>0</v>
      </c>
      <c r="M1202" s="215"/>
      <c r="N1202" s="217">
        <f>ROUND($L$1202*$K$1202,2)</f>
        <v>0</v>
      </c>
      <c r="O1202" s="211"/>
      <c r="P1202" s="211"/>
      <c r="Q1202" s="211"/>
      <c r="R1202" s="23"/>
      <c r="T1202" s="127"/>
      <c r="U1202" s="128" t="s">
        <v>102</v>
      </c>
      <c r="V1202" s="129">
        <v>0</v>
      </c>
      <c r="W1202" s="129">
        <f>$V$1202*$K$1202</f>
        <v>0</v>
      </c>
      <c r="X1202" s="129">
        <v>1</v>
      </c>
      <c r="Y1202" s="129">
        <f>$X$1202*$K$1202</f>
        <v>0.361</v>
      </c>
      <c r="Z1202" s="129">
        <v>0</v>
      </c>
      <c r="AA1202" s="130">
        <f>$Z$1202*$K$1202</f>
        <v>0</v>
      </c>
      <c r="AR1202" s="6" t="s">
        <v>368</v>
      </c>
      <c r="AT1202" s="6" t="s">
        <v>399</v>
      </c>
      <c r="AU1202" s="6" t="s">
        <v>191</v>
      </c>
      <c r="AY1202" s="6" t="s">
        <v>213</v>
      </c>
      <c r="BE1202" s="80">
        <f>IF($U$1202="základní",$N$1202,0)</f>
        <v>0</v>
      </c>
      <c r="BF1202" s="80">
        <f>IF($U$1202="snížená",$N$1202,0)</f>
        <v>0</v>
      </c>
      <c r="BG1202" s="80">
        <f>IF($U$1202="zákl. přenesená",$N$1202,0)</f>
        <v>0</v>
      </c>
      <c r="BH1202" s="80">
        <f>IF($U$1202="sníž. přenesená",$N$1202,0)</f>
        <v>0</v>
      </c>
      <c r="BI1202" s="80">
        <f>IF($U$1202="nulová",$N$1202,0)</f>
        <v>0</v>
      </c>
      <c r="BJ1202" s="6" t="s">
        <v>191</v>
      </c>
      <c r="BK1202" s="80">
        <f>ROUND($L$1202*$K$1202,2)</f>
        <v>0</v>
      </c>
      <c r="BL1202" s="6" t="s">
        <v>294</v>
      </c>
    </row>
    <row r="1203" spans="2:51" s="6" customFormat="1" ht="15.75" customHeight="1">
      <c r="B1203" s="131"/>
      <c r="E1203" s="132"/>
      <c r="F1203" s="208" t="s">
        <v>1115</v>
      </c>
      <c r="G1203" s="209"/>
      <c r="H1203" s="209"/>
      <c r="I1203" s="209"/>
      <c r="K1203" s="132"/>
      <c r="N1203" s="132"/>
      <c r="R1203" s="133"/>
      <c r="T1203" s="134"/>
      <c r="AA1203" s="135"/>
      <c r="AT1203" s="132" t="s">
        <v>220</v>
      </c>
      <c r="AU1203" s="132" t="s">
        <v>191</v>
      </c>
      <c r="AV1203" s="136" t="s">
        <v>78</v>
      </c>
      <c r="AW1203" s="136" t="s">
        <v>165</v>
      </c>
      <c r="AX1203" s="136" t="s">
        <v>135</v>
      </c>
      <c r="AY1203" s="132" t="s">
        <v>213</v>
      </c>
    </row>
    <row r="1204" spans="2:51" s="6" customFormat="1" ht="15.75" customHeight="1">
      <c r="B1204" s="137"/>
      <c r="E1204" s="138"/>
      <c r="F1204" s="203" t="s">
        <v>1120</v>
      </c>
      <c r="G1204" s="204"/>
      <c r="H1204" s="204"/>
      <c r="I1204" s="204"/>
      <c r="K1204" s="139">
        <v>0.328</v>
      </c>
      <c r="N1204" s="138"/>
      <c r="R1204" s="140"/>
      <c r="T1204" s="141"/>
      <c r="AA1204" s="142"/>
      <c r="AT1204" s="138" t="s">
        <v>220</v>
      </c>
      <c r="AU1204" s="138" t="s">
        <v>191</v>
      </c>
      <c r="AV1204" s="143" t="s">
        <v>191</v>
      </c>
      <c r="AW1204" s="143" t="s">
        <v>165</v>
      </c>
      <c r="AX1204" s="143" t="s">
        <v>135</v>
      </c>
      <c r="AY1204" s="138" t="s">
        <v>213</v>
      </c>
    </row>
    <row r="1205" spans="2:51" s="6" customFormat="1" ht="15.75" customHeight="1">
      <c r="B1205" s="144"/>
      <c r="E1205" s="145"/>
      <c r="F1205" s="205" t="s">
        <v>222</v>
      </c>
      <c r="G1205" s="206"/>
      <c r="H1205" s="206"/>
      <c r="I1205" s="206"/>
      <c r="K1205" s="146">
        <v>0.328</v>
      </c>
      <c r="N1205" s="145"/>
      <c r="R1205" s="147"/>
      <c r="T1205" s="148"/>
      <c r="AA1205" s="149"/>
      <c r="AT1205" s="145" t="s">
        <v>220</v>
      </c>
      <c r="AU1205" s="145" t="s">
        <v>191</v>
      </c>
      <c r="AV1205" s="150" t="s">
        <v>218</v>
      </c>
      <c r="AW1205" s="150" t="s">
        <v>165</v>
      </c>
      <c r="AX1205" s="150" t="s">
        <v>78</v>
      </c>
      <c r="AY1205" s="145" t="s">
        <v>213</v>
      </c>
    </row>
    <row r="1206" spans="2:64" s="6" customFormat="1" ht="27" customHeight="1">
      <c r="B1206" s="22"/>
      <c r="C1206" s="123" t="s">
        <v>1121</v>
      </c>
      <c r="D1206" s="123" t="s">
        <v>214</v>
      </c>
      <c r="E1206" s="124" t="s">
        <v>1122</v>
      </c>
      <c r="F1206" s="210" t="s">
        <v>1123</v>
      </c>
      <c r="G1206" s="211"/>
      <c r="H1206" s="211"/>
      <c r="I1206" s="211"/>
      <c r="J1206" s="125" t="s">
        <v>239</v>
      </c>
      <c r="K1206" s="126">
        <v>0.552</v>
      </c>
      <c r="L1206" s="212">
        <v>0</v>
      </c>
      <c r="M1206" s="211"/>
      <c r="N1206" s="213">
        <f>ROUND($L$1206*$K$1206,2)</f>
        <v>0</v>
      </c>
      <c r="O1206" s="211"/>
      <c r="P1206" s="211"/>
      <c r="Q1206" s="211"/>
      <c r="R1206" s="23"/>
      <c r="T1206" s="127"/>
      <c r="U1206" s="128" t="s">
        <v>102</v>
      </c>
      <c r="V1206" s="129">
        <v>3.006</v>
      </c>
      <c r="W1206" s="129">
        <f>$V$1206*$K$1206</f>
        <v>1.6593120000000001</v>
      </c>
      <c r="X1206" s="129">
        <v>0</v>
      </c>
      <c r="Y1206" s="129">
        <f>$X$1206*$K$1206</f>
        <v>0</v>
      </c>
      <c r="Z1206" s="129">
        <v>0</v>
      </c>
      <c r="AA1206" s="130">
        <f>$Z$1206*$K$1206</f>
        <v>0</v>
      </c>
      <c r="AR1206" s="6" t="s">
        <v>294</v>
      </c>
      <c r="AT1206" s="6" t="s">
        <v>214</v>
      </c>
      <c r="AU1206" s="6" t="s">
        <v>191</v>
      </c>
      <c r="AY1206" s="6" t="s">
        <v>213</v>
      </c>
      <c r="BE1206" s="80">
        <f>IF($U$1206="základní",$N$1206,0)</f>
        <v>0</v>
      </c>
      <c r="BF1206" s="80">
        <f>IF($U$1206="snížená",$N$1206,0)</f>
        <v>0</v>
      </c>
      <c r="BG1206" s="80">
        <f>IF($U$1206="zákl. přenesená",$N$1206,0)</f>
        <v>0</v>
      </c>
      <c r="BH1206" s="80">
        <f>IF($U$1206="sníž. přenesená",$N$1206,0)</f>
        <v>0</v>
      </c>
      <c r="BI1206" s="80">
        <f>IF($U$1206="nulová",$N$1206,0)</f>
        <v>0</v>
      </c>
      <c r="BJ1206" s="6" t="s">
        <v>191</v>
      </c>
      <c r="BK1206" s="80">
        <f>ROUND($L$1206*$K$1206,2)</f>
        <v>0</v>
      </c>
      <c r="BL1206" s="6" t="s">
        <v>294</v>
      </c>
    </row>
    <row r="1207" spans="2:64" s="6" customFormat="1" ht="27" customHeight="1">
      <c r="B1207" s="22"/>
      <c r="C1207" s="123" t="s">
        <v>1124</v>
      </c>
      <c r="D1207" s="123" t="s">
        <v>214</v>
      </c>
      <c r="E1207" s="124" t="s">
        <v>1125</v>
      </c>
      <c r="F1207" s="210" t="s">
        <v>1126</v>
      </c>
      <c r="G1207" s="211"/>
      <c r="H1207" s="211"/>
      <c r="I1207" s="211"/>
      <c r="J1207" s="125" t="s">
        <v>239</v>
      </c>
      <c r="K1207" s="126">
        <v>0.552</v>
      </c>
      <c r="L1207" s="212">
        <v>0</v>
      </c>
      <c r="M1207" s="211"/>
      <c r="N1207" s="213">
        <f>ROUND($L$1207*$K$1207,2)</f>
        <v>0</v>
      </c>
      <c r="O1207" s="211"/>
      <c r="P1207" s="211"/>
      <c r="Q1207" s="211"/>
      <c r="R1207" s="23"/>
      <c r="T1207" s="127"/>
      <c r="U1207" s="128" t="s">
        <v>102</v>
      </c>
      <c r="V1207" s="129">
        <v>1.39</v>
      </c>
      <c r="W1207" s="129">
        <f>$V$1207*$K$1207</f>
        <v>0.76728</v>
      </c>
      <c r="X1207" s="129">
        <v>0</v>
      </c>
      <c r="Y1207" s="129">
        <f>$X$1207*$K$1207</f>
        <v>0</v>
      </c>
      <c r="Z1207" s="129">
        <v>0</v>
      </c>
      <c r="AA1207" s="130">
        <f>$Z$1207*$K$1207</f>
        <v>0</v>
      </c>
      <c r="AR1207" s="6" t="s">
        <v>294</v>
      </c>
      <c r="AT1207" s="6" t="s">
        <v>214</v>
      </c>
      <c r="AU1207" s="6" t="s">
        <v>191</v>
      </c>
      <c r="AY1207" s="6" t="s">
        <v>213</v>
      </c>
      <c r="BE1207" s="80">
        <f>IF($U$1207="základní",$N$1207,0)</f>
        <v>0</v>
      </c>
      <c r="BF1207" s="80">
        <f>IF($U$1207="snížená",$N$1207,0)</f>
        <v>0</v>
      </c>
      <c r="BG1207" s="80">
        <f>IF($U$1207="zákl. přenesená",$N$1207,0)</f>
        <v>0</v>
      </c>
      <c r="BH1207" s="80">
        <f>IF($U$1207="sníž. přenesená",$N$1207,0)</f>
        <v>0</v>
      </c>
      <c r="BI1207" s="80">
        <f>IF($U$1207="nulová",$N$1207,0)</f>
        <v>0</v>
      </c>
      <c r="BJ1207" s="6" t="s">
        <v>191</v>
      </c>
      <c r="BK1207" s="80">
        <f>ROUND($L$1207*$K$1207,2)</f>
        <v>0</v>
      </c>
      <c r="BL1207" s="6" t="s">
        <v>294</v>
      </c>
    </row>
    <row r="1208" spans="2:63" s="113" customFormat="1" ht="30.75" customHeight="1">
      <c r="B1208" s="114"/>
      <c r="D1208" s="122" t="s">
        <v>183</v>
      </c>
      <c r="N1208" s="201">
        <f>$BK$1208</f>
        <v>0</v>
      </c>
      <c r="O1208" s="202"/>
      <c r="P1208" s="202"/>
      <c r="Q1208" s="202"/>
      <c r="R1208" s="117"/>
      <c r="T1208" s="118"/>
      <c r="W1208" s="119">
        <f>SUM($W$1209:$W$1271)</f>
        <v>44.098099000000005</v>
      </c>
      <c r="Y1208" s="119">
        <f>SUM($Y$1209:$Y$1271)</f>
        <v>0.9912146999999998</v>
      </c>
      <c r="AA1208" s="120">
        <f>SUM($AA$1209:$AA$1271)</f>
        <v>0.060824249999999996</v>
      </c>
      <c r="AR1208" s="116" t="s">
        <v>191</v>
      </c>
      <c r="AT1208" s="116" t="s">
        <v>134</v>
      </c>
      <c r="AU1208" s="116" t="s">
        <v>78</v>
      </c>
      <c r="AY1208" s="116" t="s">
        <v>213</v>
      </c>
      <c r="BK1208" s="121">
        <f>SUM($BK$1209:$BK$1271)</f>
        <v>0</v>
      </c>
    </row>
    <row r="1209" spans="2:64" s="6" customFormat="1" ht="27" customHeight="1">
      <c r="B1209" s="22"/>
      <c r="C1209" s="123" t="s">
        <v>1127</v>
      </c>
      <c r="D1209" s="123" t="s">
        <v>214</v>
      </c>
      <c r="E1209" s="124" t="s">
        <v>1128</v>
      </c>
      <c r="F1209" s="210" t="s">
        <v>1129</v>
      </c>
      <c r="G1209" s="211"/>
      <c r="H1209" s="211"/>
      <c r="I1209" s="211"/>
      <c r="J1209" s="125" t="s">
        <v>276</v>
      </c>
      <c r="K1209" s="126">
        <v>21.82</v>
      </c>
      <c r="L1209" s="212">
        <v>0</v>
      </c>
      <c r="M1209" s="211"/>
      <c r="N1209" s="213">
        <f>ROUND($L$1209*$K$1209,2)</f>
        <v>0</v>
      </c>
      <c r="O1209" s="211"/>
      <c r="P1209" s="211"/>
      <c r="Q1209" s="211"/>
      <c r="R1209" s="23"/>
      <c r="T1209" s="127"/>
      <c r="U1209" s="128" t="s">
        <v>102</v>
      </c>
      <c r="V1209" s="129">
        <v>0.209</v>
      </c>
      <c r="W1209" s="129">
        <f>$V$1209*$K$1209</f>
        <v>4.560379999999999</v>
      </c>
      <c r="X1209" s="129">
        <v>0.00062</v>
      </c>
      <c r="Y1209" s="129">
        <f>$X$1209*$K$1209</f>
        <v>0.0135284</v>
      </c>
      <c r="Z1209" s="129">
        <v>0</v>
      </c>
      <c r="AA1209" s="130">
        <f>$Z$1209*$K$1209</f>
        <v>0</v>
      </c>
      <c r="AR1209" s="6" t="s">
        <v>294</v>
      </c>
      <c r="AT1209" s="6" t="s">
        <v>214</v>
      </c>
      <c r="AU1209" s="6" t="s">
        <v>191</v>
      </c>
      <c r="AY1209" s="6" t="s">
        <v>213</v>
      </c>
      <c r="BE1209" s="80">
        <f>IF($U$1209="základní",$N$1209,0)</f>
        <v>0</v>
      </c>
      <c r="BF1209" s="80">
        <f>IF($U$1209="snížená",$N$1209,0)</f>
        <v>0</v>
      </c>
      <c r="BG1209" s="80">
        <f>IF($U$1209="zákl. přenesená",$N$1209,0)</f>
        <v>0</v>
      </c>
      <c r="BH1209" s="80">
        <f>IF($U$1209="sníž. přenesená",$N$1209,0)</f>
        <v>0</v>
      </c>
      <c r="BI1209" s="80">
        <f>IF($U$1209="nulová",$N$1209,0)</f>
        <v>0</v>
      </c>
      <c r="BJ1209" s="6" t="s">
        <v>191</v>
      </c>
      <c r="BK1209" s="80">
        <f>ROUND($L$1209*$K$1209,2)</f>
        <v>0</v>
      </c>
      <c r="BL1209" s="6" t="s">
        <v>294</v>
      </c>
    </row>
    <row r="1210" spans="2:51" s="6" customFormat="1" ht="15.75" customHeight="1">
      <c r="B1210" s="131"/>
      <c r="E1210" s="132"/>
      <c r="F1210" s="208" t="s">
        <v>517</v>
      </c>
      <c r="G1210" s="209"/>
      <c r="H1210" s="209"/>
      <c r="I1210" s="209"/>
      <c r="K1210" s="132"/>
      <c r="N1210" s="132"/>
      <c r="R1210" s="133"/>
      <c r="T1210" s="134"/>
      <c r="AA1210" s="135"/>
      <c r="AT1210" s="132" t="s">
        <v>220</v>
      </c>
      <c r="AU1210" s="132" t="s">
        <v>191</v>
      </c>
      <c r="AV1210" s="136" t="s">
        <v>78</v>
      </c>
      <c r="AW1210" s="136" t="s">
        <v>165</v>
      </c>
      <c r="AX1210" s="136" t="s">
        <v>135</v>
      </c>
      <c r="AY1210" s="132" t="s">
        <v>213</v>
      </c>
    </row>
    <row r="1211" spans="2:51" s="6" customFormat="1" ht="15.75" customHeight="1">
      <c r="B1211" s="137"/>
      <c r="E1211" s="138"/>
      <c r="F1211" s="203" t="s">
        <v>518</v>
      </c>
      <c r="G1211" s="204"/>
      <c r="H1211" s="204"/>
      <c r="I1211" s="204"/>
      <c r="K1211" s="139">
        <v>11.54</v>
      </c>
      <c r="N1211" s="138"/>
      <c r="R1211" s="140"/>
      <c r="T1211" s="141"/>
      <c r="AA1211" s="142"/>
      <c r="AT1211" s="138" t="s">
        <v>220</v>
      </c>
      <c r="AU1211" s="138" t="s">
        <v>191</v>
      </c>
      <c r="AV1211" s="143" t="s">
        <v>191</v>
      </c>
      <c r="AW1211" s="143" t="s">
        <v>165</v>
      </c>
      <c r="AX1211" s="143" t="s">
        <v>135</v>
      </c>
      <c r="AY1211" s="138" t="s">
        <v>213</v>
      </c>
    </row>
    <row r="1212" spans="2:51" s="6" customFormat="1" ht="15.75" customHeight="1">
      <c r="B1212" s="131"/>
      <c r="E1212" s="132"/>
      <c r="F1212" s="208" t="s">
        <v>519</v>
      </c>
      <c r="G1212" s="209"/>
      <c r="H1212" s="209"/>
      <c r="I1212" s="209"/>
      <c r="K1212" s="132"/>
      <c r="N1212" s="132"/>
      <c r="R1212" s="133"/>
      <c r="T1212" s="134"/>
      <c r="AA1212" s="135"/>
      <c r="AT1212" s="132" t="s">
        <v>220</v>
      </c>
      <c r="AU1212" s="132" t="s">
        <v>191</v>
      </c>
      <c r="AV1212" s="136" t="s">
        <v>78</v>
      </c>
      <c r="AW1212" s="136" t="s">
        <v>165</v>
      </c>
      <c r="AX1212" s="136" t="s">
        <v>135</v>
      </c>
      <c r="AY1212" s="132" t="s">
        <v>213</v>
      </c>
    </row>
    <row r="1213" spans="2:51" s="6" customFormat="1" ht="15.75" customHeight="1">
      <c r="B1213" s="137"/>
      <c r="E1213" s="138"/>
      <c r="F1213" s="203" t="s">
        <v>520</v>
      </c>
      <c r="G1213" s="204"/>
      <c r="H1213" s="204"/>
      <c r="I1213" s="204"/>
      <c r="K1213" s="139">
        <v>10.28</v>
      </c>
      <c r="N1213" s="138"/>
      <c r="R1213" s="140"/>
      <c r="T1213" s="141"/>
      <c r="AA1213" s="142"/>
      <c r="AT1213" s="138" t="s">
        <v>220</v>
      </c>
      <c r="AU1213" s="138" t="s">
        <v>191</v>
      </c>
      <c r="AV1213" s="143" t="s">
        <v>191</v>
      </c>
      <c r="AW1213" s="143" t="s">
        <v>165</v>
      </c>
      <c r="AX1213" s="143" t="s">
        <v>135</v>
      </c>
      <c r="AY1213" s="138" t="s">
        <v>213</v>
      </c>
    </row>
    <row r="1214" spans="2:51" s="6" customFormat="1" ht="15.75" customHeight="1">
      <c r="B1214" s="144"/>
      <c r="E1214" s="145"/>
      <c r="F1214" s="205" t="s">
        <v>222</v>
      </c>
      <c r="G1214" s="206"/>
      <c r="H1214" s="206"/>
      <c r="I1214" s="206"/>
      <c r="K1214" s="146">
        <v>21.82</v>
      </c>
      <c r="N1214" s="145"/>
      <c r="R1214" s="147"/>
      <c r="T1214" s="148"/>
      <c r="AA1214" s="149"/>
      <c r="AT1214" s="145" t="s">
        <v>220</v>
      </c>
      <c r="AU1214" s="145" t="s">
        <v>191</v>
      </c>
      <c r="AV1214" s="150" t="s">
        <v>218</v>
      </c>
      <c r="AW1214" s="150" t="s">
        <v>165</v>
      </c>
      <c r="AX1214" s="150" t="s">
        <v>78</v>
      </c>
      <c r="AY1214" s="145" t="s">
        <v>213</v>
      </c>
    </row>
    <row r="1215" spans="2:64" s="6" customFormat="1" ht="27" customHeight="1">
      <c r="B1215" s="22"/>
      <c r="C1215" s="151" t="s">
        <v>1130</v>
      </c>
      <c r="D1215" s="151" t="s">
        <v>399</v>
      </c>
      <c r="E1215" s="152" t="s">
        <v>1131</v>
      </c>
      <c r="F1215" s="214" t="s">
        <v>1132</v>
      </c>
      <c r="G1215" s="215"/>
      <c r="H1215" s="215"/>
      <c r="I1215" s="215"/>
      <c r="J1215" s="153" t="s">
        <v>282</v>
      </c>
      <c r="K1215" s="154">
        <v>2.4</v>
      </c>
      <c r="L1215" s="216">
        <v>0</v>
      </c>
      <c r="M1215" s="215"/>
      <c r="N1215" s="217">
        <f>ROUND($L$1215*$K$1215,2)</f>
        <v>0</v>
      </c>
      <c r="O1215" s="211"/>
      <c r="P1215" s="211"/>
      <c r="Q1215" s="211"/>
      <c r="R1215" s="23"/>
      <c r="T1215" s="127"/>
      <c r="U1215" s="128" t="s">
        <v>102</v>
      </c>
      <c r="V1215" s="129">
        <v>0</v>
      </c>
      <c r="W1215" s="129">
        <f>$V$1215*$K$1215</f>
        <v>0</v>
      </c>
      <c r="X1215" s="129">
        <v>0.0192</v>
      </c>
      <c r="Y1215" s="129">
        <f>$X$1215*$K$1215</f>
        <v>0.046079999999999996</v>
      </c>
      <c r="Z1215" s="129">
        <v>0</v>
      </c>
      <c r="AA1215" s="130">
        <f>$Z$1215*$K$1215</f>
        <v>0</v>
      </c>
      <c r="AR1215" s="6" t="s">
        <v>368</v>
      </c>
      <c r="AT1215" s="6" t="s">
        <v>399</v>
      </c>
      <c r="AU1215" s="6" t="s">
        <v>191</v>
      </c>
      <c r="AY1215" s="6" t="s">
        <v>213</v>
      </c>
      <c r="BE1215" s="80">
        <f>IF($U$1215="základní",$N$1215,0)</f>
        <v>0</v>
      </c>
      <c r="BF1215" s="80">
        <f>IF($U$1215="snížená",$N$1215,0)</f>
        <v>0</v>
      </c>
      <c r="BG1215" s="80">
        <f>IF($U$1215="zákl. přenesená",$N$1215,0)</f>
        <v>0</v>
      </c>
      <c r="BH1215" s="80">
        <f>IF($U$1215="sníž. přenesená",$N$1215,0)</f>
        <v>0</v>
      </c>
      <c r="BI1215" s="80">
        <f>IF($U$1215="nulová",$N$1215,0)</f>
        <v>0</v>
      </c>
      <c r="BJ1215" s="6" t="s">
        <v>191</v>
      </c>
      <c r="BK1215" s="80">
        <f>ROUND($L$1215*$K$1215,2)</f>
        <v>0</v>
      </c>
      <c r="BL1215" s="6" t="s">
        <v>294</v>
      </c>
    </row>
    <row r="1216" spans="2:51" s="6" customFormat="1" ht="15.75" customHeight="1">
      <c r="B1216" s="131"/>
      <c r="E1216" s="132"/>
      <c r="F1216" s="208" t="s">
        <v>517</v>
      </c>
      <c r="G1216" s="209"/>
      <c r="H1216" s="209"/>
      <c r="I1216" s="209"/>
      <c r="K1216" s="132"/>
      <c r="N1216" s="132"/>
      <c r="R1216" s="133"/>
      <c r="T1216" s="134"/>
      <c r="AA1216" s="135"/>
      <c r="AT1216" s="132" t="s">
        <v>220</v>
      </c>
      <c r="AU1216" s="132" t="s">
        <v>191</v>
      </c>
      <c r="AV1216" s="136" t="s">
        <v>78</v>
      </c>
      <c r="AW1216" s="136" t="s">
        <v>165</v>
      </c>
      <c r="AX1216" s="136" t="s">
        <v>135</v>
      </c>
      <c r="AY1216" s="132" t="s">
        <v>213</v>
      </c>
    </row>
    <row r="1217" spans="2:51" s="6" customFormat="1" ht="15.75" customHeight="1">
      <c r="B1217" s="137"/>
      <c r="E1217" s="138"/>
      <c r="F1217" s="203" t="s">
        <v>1133</v>
      </c>
      <c r="G1217" s="204"/>
      <c r="H1217" s="204"/>
      <c r="I1217" s="204"/>
      <c r="K1217" s="139">
        <v>1.154</v>
      </c>
      <c r="N1217" s="138"/>
      <c r="R1217" s="140"/>
      <c r="T1217" s="141"/>
      <c r="AA1217" s="142"/>
      <c r="AT1217" s="138" t="s">
        <v>220</v>
      </c>
      <c r="AU1217" s="138" t="s">
        <v>191</v>
      </c>
      <c r="AV1217" s="143" t="s">
        <v>191</v>
      </c>
      <c r="AW1217" s="143" t="s">
        <v>165</v>
      </c>
      <c r="AX1217" s="143" t="s">
        <v>135</v>
      </c>
      <c r="AY1217" s="138" t="s">
        <v>213</v>
      </c>
    </row>
    <row r="1218" spans="2:51" s="6" customFormat="1" ht="15.75" customHeight="1">
      <c r="B1218" s="131"/>
      <c r="E1218" s="132"/>
      <c r="F1218" s="208" t="s">
        <v>519</v>
      </c>
      <c r="G1218" s="209"/>
      <c r="H1218" s="209"/>
      <c r="I1218" s="209"/>
      <c r="K1218" s="132"/>
      <c r="N1218" s="132"/>
      <c r="R1218" s="133"/>
      <c r="T1218" s="134"/>
      <c r="AA1218" s="135"/>
      <c r="AT1218" s="132" t="s">
        <v>220</v>
      </c>
      <c r="AU1218" s="132" t="s">
        <v>191</v>
      </c>
      <c r="AV1218" s="136" t="s">
        <v>78</v>
      </c>
      <c r="AW1218" s="136" t="s">
        <v>165</v>
      </c>
      <c r="AX1218" s="136" t="s">
        <v>135</v>
      </c>
      <c r="AY1218" s="132" t="s">
        <v>213</v>
      </c>
    </row>
    <row r="1219" spans="2:51" s="6" customFormat="1" ht="15.75" customHeight="1">
      <c r="B1219" s="137"/>
      <c r="E1219" s="138"/>
      <c r="F1219" s="203" t="s">
        <v>1134</v>
      </c>
      <c r="G1219" s="204"/>
      <c r="H1219" s="204"/>
      <c r="I1219" s="204"/>
      <c r="K1219" s="139">
        <v>1.028</v>
      </c>
      <c r="N1219" s="138"/>
      <c r="R1219" s="140"/>
      <c r="T1219" s="141"/>
      <c r="AA1219" s="142"/>
      <c r="AT1219" s="138" t="s">
        <v>220</v>
      </c>
      <c r="AU1219" s="138" t="s">
        <v>191</v>
      </c>
      <c r="AV1219" s="143" t="s">
        <v>191</v>
      </c>
      <c r="AW1219" s="143" t="s">
        <v>165</v>
      </c>
      <c r="AX1219" s="143" t="s">
        <v>135</v>
      </c>
      <c r="AY1219" s="138" t="s">
        <v>213</v>
      </c>
    </row>
    <row r="1220" spans="2:51" s="6" customFormat="1" ht="15.75" customHeight="1">
      <c r="B1220" s="144"/>
      <c r="E1220" s="145"/>
      <c r="F1220" s="205" t="s">
        <v>222</v>
      </c>
      <c r="G1220" s="206"/>
      <c r="H1220" s="206"/>
      <c r="I1220" s="206"/>
      <c r="K1220" s="146">
        <v>2.182</v>
      </c>
      <c r="N1220" s="145"/>
      <c r="R1220" s="147"/>
      <c r="T1220" s="148"/>
      <c r="AA1220" s="149"/>
      <c r="AT1220" s="145" t="s">
        <v>220</v>
      </c>
      <c r="AU1220" s="145" t="s">
        <v>191</v>
      </c>
      <c r="AV1220" s="150" t="s">
        <v>218</v>
      </c>
      <c r="AW1220" s="150" t="s">
        <v>165</v>
      </c>
      <c r="AX1220" s="150" t="s">
        <v>78</v>
      </c>
      <c r="AY1220" s="145" t="s">
        <v>213</v>
      </c>
    </row>
    <row r="1221" spans="2:64" s="6" customFormat="1" ht="39" customHeight="1">
      <c r="B1221" s="22"/>
      <c r="C1221" s="123" t="s">
        <v>1135</v>
      </c>
      <c r="D1221" s="123" t="s">
        <v>214</v>
      </c>
      <c r="E1221" s="124" t="s">
        <v>1136</v>
      </c>
      <c r="F1221" s="210" t="s">
        <v>1137</v>
      </c>
      <c r="G1221" s="211"/>
      <c r="H1221" s="211"/>
      <c r="I1221" s="211"/>
      <c r="J1221" s="125" t="s">
        <v>276</v>
      </c>
      <c r="K1221" s="126">
        <v>5.71</v>
      </c>
      <c r="L1221" s="212">
        <v>0</v>
      </c>
      <c r="M1221" s="211"/>
      <c r="N1221" s="213">
        <f>ROUND($L$1221*$K$1221,2)</f>
        <v>0</v>
      </c>
      <c r="O1221" s="211"/>
      <c r="P1221" s="211"/>
      <c r="Q1221" s="211"/>
      <c r="R1221" s="23"/>
      <c r="T1221" s="127"/>
      <c r="U1221" s="128" t="s">
        <v>102</v>
      </c>
      <c r="V1221" s="129">
        <v>0.305</v>
      </c>
      <c r="W1221" s="129">
        <f>$V$1221*$K$1221</f>
        <v>1.74155</v>
      </c>
      <c r="X1221" s="129">
        <v>0.00062</v>
      </c>
      <c r="Y1221" s="129">
        <f>$X$1221*$K$1221</f>
        <v>0.0035402</v>
      </c>
      <c r="Z1221" s="129">
        <v>0</v>
      </c>
      <c r="AA1221" s="130">
        <f>$Z$1221*$K$1221</f>
        <v>0</v>
      </c>
      <c r="AR1221" s="6" t="s">
        <v>294</v>
      </c>
      <c r="AT1221" s="6" t="s">
        <v>214</v>
      </c>
      <c r="AU1221" s="6" t="s">
        <v>191</v>
      </c>
      <c r="AY1221" s="6" t="s">
        <v>213</v>
      </c>
      <c r="BE1221" s="80">
        <f>IF($U$1221="základní",$N$1221,0)</f>
        <v>0</v>
      </c>
      <c r="BF1221" s="80">
        <f>IF($U$1221="snížená",$N$1221,0)</f>
        <v>0</v>
      </c>
      <c r="BG1221" s="80">
        <f>IF($U$1221="zákl. přenesená",$N$1221,0)</f>
        <v>0</v>
      </c>
      <c r="BH1221" s="80">
        <f>IF($U$1221="sníž. přenesená",$N$1221,0)</f>
        <v>0</v>
      </c>
      <c r="BI1221" s="80">
        <f>IF($U$1221="nulová",$N$1221,0)</f>
        <v>0</v>
      </c>
      <c r="BJ1221" s="6" t="s">
        <v>191</v>
      </c>
      <c r="BK1221" s="80">
        <f>ROUND($L$1221*$K$1221,2)</f>
        <v>0</v>
      </c>
      <c r="BL1221" s="6" t="s">
        <v>294</v>
      </c>
    </row>
    <row r="1222" spans="2:51" s="6" customFormat="1" ht="15.75" customHeight="1">
      <c r="B1222" s="131"/>
      <c r="E1222" s="132"/>
      <c r="F1222" s="208" t="s">
        <v>461</v>
      </c>
      <c r="G1222" s="209"/>
      <c r="H1222" s="209"/>
      <c r="I1222" s="209"/>
      <c r="K1222" s="132"/>
      <c r="N1222" s="132"/>
      <c r="R1222" s="133"/>
      <c r="T1222" s="134"/>
      <c r="AA1222" s="135"/>
      <c r="AT1222" s="132" t="s">
        <v>220</v>
      </c>
      <c r="AU1222" s="132" t="s">
        <v>191</v>
      </c>
      <c r="AV1222" s="136" t="s">
        <v>78</v>
      </c>
      <c r="AW1222" s="136" t="s">
        <v>165</v>
      </c>
      <c r="AX1222" s="136" t="s">
        <v>135</v>
      </c>
      <c r="AY1222" s="132" t="s">
        <v>213</v>
      </c>
    </row>
    <row r="1223" spans="2:51" s="6" customFormat="1" ht="15.75" customHeight="1">
      <c r="B1223" s="137"/>
      <c r="E1223" s="138"/>
      <c r="F1223" s="203" t="s">
        <v>525</v>
      </c>
      <c r="G1223" s="204"/>
      <c r="H1223" s="204"/>
      <c r="I1223" s="204"/>
      <c r="K1223" s="139">
        <v>5.71</v>
      </c>
      <c r="N1223" s="138"/>
      <c r="R1223" s="140"/>
      <c r="T1223" s="141"/>
      <c r="AA1223" s="142"/>
      <c r="AT1223" s="138" t="s">
        <v>220</v>
      </c>
      <c r="AU1223" s="138" t="s">
        <v>191</v>
      </c>
      <c r="AV1223" s="143" t="s">
        <v>191</v>
      </c>
      <c r="AW1223" s="143" t="s">
        <v>165</v>
      </c>
      <c r="AX1223" s="143" t="s">
        <v>135</v>
      </c>
      <c r="AY1223" s="138" t="s">
        <v>213</v>
      </c>
    </row>
    <row r="1224" spans="2:51" s="6" customFormat="1" ht="15.75" customHeight="1">
      <c r="B1224" s="144"/>
      <c r="E1224" s="145"/>
      <c r="F1224" s="205" t="s">
        <v>222</v>
      </c>
      <c r="G1224" s="206"/>
      <c r="H1224" s="206"/>
      <c r="I1224" s="206"/>
      <c r="K1224" s="146">
        <v>5.71</v>
      </c>
      <c r="N1224" s="145"/>
      <c r="R1224" s="147"/>
      <c r="T1224" s="148"/>
      <c r="AA1224" s="149"/>
      <c r="AT1224" s="145" t="s">
        <v>220</v>
      </c>
      <c r="AU1224" s="145" t="s">
        <v>191</v>
      </c>
      <c r="AV1224" s="150" t="s">
        <v>218</v>
      </c>
      <c r="AW1224" s="150" t="s">
        <v>165</v>
      </c>
      <c r="AX1224" s="150" t="s">
        <v>78</v>
      </c>
      <c r="AY1224" s="145" t="s">
        <v>213</v>
      </c>
    </row>
    <row r="1225" spans="2:64" s="6" customFormat="1" ht="27" customHeight="1">
      <c r="B1225" s="22"/>
      <c r="C1225" s="151" t="s">
        <v>1138</v>
      </c>
      <c r="D1225" s="151" t="s">
        <v>399</v>
      </c>
      <c r="E1225" s="152" t="s">
        <v>1131</v>
      </c>
      <c r="F1225" s="214" t="s">
        <v>1132</v>
      </c>
      <c r="G1225" s="215"/>
      <c r="H1225" s="215"/>
      <c r="I1225" s="215"/>
      <c r="J1225" s="153" t="s">
        <v>282</v>
      </c>
      <c r="K1225" s="154">
        <v>0.628</v>
      </c>
      <c r="L1225" s="216">
        <v>0</v>
      </c>
      <c r="M1225" s="215"/>
      <c r="N1225" s="217">
        <f>ROUND($L$1225*$K$1225,2)</f>
        <v>0</v>
      </c>
      <c r="O1225" s="211"/>
      <c r="P1225" s="211"/>
      <c r="Q1225" s="211"/>
      <c r="R1225" s="23"/>
      <c r="T1225" s="127"/>
      <c r="U1225" s="128" t="s">
        <v>102</v>
      </c>
      <c r="V1225" s="129">
        <v>0</v>
      </c>
      <c r="W1225" s="129">
        <f>$V$1225*$K$1225</f>
        <v>0</v>
      </c>
      <c r="X1225" s="129">
        <v>0.0192</v>
      </c>
      <c r="Y1225" s="129">
        <f>$X$1225*$K$1225</f>
        <v>0.012057599999999998</v>
      </c>
      <c r="Z1225" s="129">
        <v>0</v>
      </c>
      <c r="AA1225" s="130">
        <f>$Z$1225*$K$1225</f>
        <v>0</v>
      </c>
      <c r="AR1225" s="6" t="s">
        <v>368</v>
      </c>
      <c r="AT1225" s="6" t="s">
        <v>399</v>
      </c>
      <c r="AU1225" s="6" t="s">
        <v>191</v>
      </c>
      <c r="AY1225" s="6" t="s">
        <v>213</v>
      </c>
      <c r="BE1225" s="80">
        <f>IF($U$1225="základní",$N$1225,0)</f>
        <v>0</v>
      </c>
      <c r="BF1225" s="80">
        <f>IF($U$1225="snížená",$N$1225,0)</f>
        <v>0</v>
      </c>
      <c r="BG1225" s="80">
        <f>IF($U$1225="zákl. přenesená",$N$1225,0)</f>
        <v>0</v>
      </c>
      <c r="BH1225" s="80">
        <f>IF($U$1225="sníž. přenesená",$N$1225,0)</f>
        <v>0</v>
      </c>
      <c r="BI1225" s="80">
        <f>IF($U$1225="nulová",$N$1225,0)</f>
        <v>0</v>
      </c>
      <c r="BJ1225" s="6" t="s">
        <v>191</v>
      </c>
      <c r="BK1225" s="80">
        <f>ROUND($L$1225*$K$1225,2)</f>
        <v>0</v>
      </c>
      <c r="BL1225" s="6" t="s">
        <v>294</v>
      </c>
    </row>
    <row r="1226" spans="2:51" s="6" customFormat="1" ht="15.75" customHeight="1">
      <c r="B1226" s="131"/>
      <c r="E1226" s="132"/>
      <c r="F1226" s="208" t="s">
        <v>461</v>
      </c>
      <c r="G1226" s="209"/>
      <c r="H1226" s="209"/>
      <c r="I1226" s="209"/>
      <c r="K1226" s="132"/>
      <c r="N1226" s="132"/>
      <c r="R1226" s="133"/>
      <c r="T1226" s="134"/>
      <c r="AA1226" s="135"/>
      <c r="AT1226" s="132" t="s">
        <v>220</v>
      </c>
      <c r="AU1226" s="132" t="s">
        <v>191</v>
      </c>
      <c r="AV1226" s="136" t="s">
        <v>78</v>
      </c>
      <c r="AW1226" s="136" t="s">
        <v>165</v>
      </c>
      <c r="AX1226" s="136" t="s">
        <v>135</v>
      </c>
      <c r="AY1226" s="132" t="s">
        <v>213</v>
      </c>
    </row>
    <row r="1227" spans="2:51" s="6" customFormat="1" ht="15.75" customHeight="1">
      <c r="B1227" s="137"/>
      <c r="E1227" s="138"/>
      <c r="F1227" s="203" t="s">
        <v>1139</v>
      </c>
      <c r="G1227" s="204"/>
      <c r="H1227" s="204"/>
      <c r="I1227" s="204"/>
      <c r="K1227" s="139">
        <v>0.571</v>
      </c>
      <c r="N1227" s="138"/>
      <c r="R1227" s="140"/>
      <c r="T1227" s="141"/>
      <c r="AA1227" s="142"/>
      <c r="AT1227" s="138" t="s">
        <v>220</v>
      </c>
      <c r="AU1227" s="138" t="s">
        <v>191</v>
      </c>
      <c r="AV1227" s="143" t="s">
        <v>191</v>
      </c>
      <c r="AW1227" s="143" t="s">
        <v>165</v>
      </c>
      <c r="AX1227" s="143" t="s">
        <v>135</v>
      </c>
      <c r="AY1227" s="138" t="s">
        <v>213</v>
      </c>
    </row>
    <row r="1228" spans="2:51" s="6" customFormat="1" ht="15.75" customHeight="1">
      <c r="B1228" s="144"/>
      <c r="E1228" s="145"/>
      <c r="F1228" s="205" t="s">
        <v>222</v>
      </c>
      <c r="G1228" s="206"/>
      <c r="H1228" s="206"/>
      <c r="I1228" s="206"/>
      <c r="K1228" s="146">
        <v>0.571</v>
      </c>
      <c r="N1228" s="145"/>
      <c r="R1228" s="147"/>
      <c r="T1228" s="148"/>
      <c r="AA1228" s="149"/>
      <c r="AT1228" s="145" t="s">
        <v>220</v>
      </c>
      <c r="AU1228" s="145" t="s">
        <v>191</v>
      </c>
      <c r="AV1228" s="150" t="s">
        <v>218</v>
      </c>
      <c r="AW1228" s="150" t="s">
        <v>165</v>
      </c>
      <c r="AX1228" s="150" t="s">
        <v>78</v>
      </c>
      <c r="AY1228" s="145" t="s">
        <v>213</v>
      </c>
    </row>
    <row r="1229" spans="2:64" s="6" customFormat="1" ht="27" customHeight="1">
      <c r="B1229" s="22"/>
      <c r="C1229" s="123" t="s">
        <v>1140</v>
      </c>
      <c r="D1229" s="123" t="s">
        <v>214</v>
      </c>
      <c r="E1229" s="124" t="s">
        <v>1141</v>
      </c>
      <c r="F1229" s="210" t="s">
        <v>1142</v>
      </c>
      <c r="G1229" s="211"/>
      <c r="H1229" s="211"/>
      <c r="I1229" s="211"/>
      <c r="J1229" s="125" t="s">
        <v>287</v>
      </c>
      <c r="K1229" s="126">
        <v>27.033</v>
      </c>
      <c r="L1229" s="212">
        <v>0</v>
      </c>
      <c r="M1229" s="211"/>
      <c r="N1229" s="213">
        <f>ROUND($L$1229*$K$1229,2)</f>
        <v>0</v>
      </c>
      <c r="O1229" s="211"/>
      <c r="P1229" s="211"/>
      <c r="Q1229" s="211"/>
      <c r="R1229" s="23"/>
      <c r="T1229" s="127"/>
      <c r="U1229" s="128" t="s">
        <v>102</v>
      </c>
      <c r="V1229" s="129">
        <v>0.114</v>
      </c>
      <c r="W1229" s="129">
        <f>$V$1229*$K$1229</f>
        <v>3.0817620000000003</v>
      </c>
      <c r="X1229" s="129">
        <v>0.0006</v>
      </c>
      <c r="Y1229" s="129">
        <f>$X$1229*$K$1229</f>
        <v>0.0162198</v>
      </c>
      <c r="Z1229" s="129">
        <v>0.00225</v>
      </c>
      <c r="AA1229" s="130">
        <f>$Z$1229*$K$1229</f>
        <v>0.060824249999999996</v>
      </c>
      <c r="AR1229" s="6" t="s">
        <v>294</v>
      </c>
      <c r="AT1229" s="6" t="s">
        <v>214</v>
      </c>
      <c r="AU1229" s="6" t="s">
        <v>191</v>
      </c>
      <c r="AY1229" s="6" t="s">
        <v>213</v>
      </c>
      <c r="BE1229" s="80">
        <f>IF($U$1229="základní",$N$1229,0)</f>
        <v>0</v>
      </c>
      <c r="BF1229" s="80">
        <f>IF($U$1229="snížená",$N$1229,0)</f>
        <v>0</v>
      </c>
      <c r="BG1229" s="80">
        <f>IF($U$1229="zákl. přenesená",$N$1229,0)</f>
        <v>0</v>
      </c>
      <c r="BH1229" s="80">
        <f>IF($U$1229="sníž. přenesená",$N$1229,0)</f>
        <v>0</v>
      </c>
      <c r="BI1229" s="80">
        <f>IF($U$1229="nulová",$N$1229,0)</f>
        <v>0</v>
      </c>
      <c r="BJ1229" s="6" t="s">
        <v>191</v>
      </c>
      <c r="BK1229" s="80">
        <f>ROUND($L$1229*$K$1229,2)</f>
        <v>0</v>
      </c>
      <c r="BL1229" s="6" t="s">
        <v>294</v>
      </c>
    </row>
    <row r="1230" spans="2:51" s="6" customFormat="1" ht="15.75" customHeight="1">
      <c r="B1230" s="131"/>
      <c r="E1230" s="132"/>
      <c r="F1230" s="208" t="s">
        <v>461</v>
      </c>
      <c r="G1230" s="209"/>
      <c r="H1230" s="209"/>
      <c r="I1230" s="209"/>
      <c r="K1230" s="132"/>
      <c r="N1230" s="132"/>
      <c r="R1230" s="133"/>
      <c r="T1230" s="134"/>
      <c r="AA1230" s="135"/>
      <c r="AT1230" s="132" t="s">
        <v>220</v>
      </c>
      <c r="AU1230" s="132" t="s">
        <v>191</v>
      </c>
      <c r="AV1230" s="136" t="s">
        <v>78</v>
      </c>
      <c r="AW1230" s="136" t="s">
        <v>165</v>
      </c>
      <c r="AX1230" s="136" t="s">
        <v>135</v>
      </c>
      <c r="AY1230" s="132" t="s">
        <v>213</v>
      </c>
    </row>
    <row r="1231" spans="2:51" s="6" customFormat="1" ht="15.75" customHeight="1">
      <c r="B1231" s="137"/>
      <c r="E1231" s="138"/>
      <c r="F1231" s="203" t="s">
        <v>1143</v>
      </c>
      <c r="G1231" s="204"/>
      <c r="H1231" s="204"/>
      <c r="I1231" s="204"/>
      <c r="K1231" s="139">
        <v>27.033</v>
      </c>
      <c r="N1231" s="138"/>
      <c r="R1231" s="140"/>
      <c r="T1231" s="141"/>
      <c r="AA1231" s="142"/>
      <c r="AT1231" s="138" t="s">
        <v>220</v>
      </c>
      <c r="AU1231" s="138" t="s">
        <v>191</v>
      </c>
      <c r="AV1231" s="143" t="s">
        <v>191</v>
      </c>
      <c r="AW1231" s="143" t="s">
        <v>165</v>
      </c>
      <c r="AX1231" s="143" t="s">
        <v>135</v>
      </c>
      <c r="AY1231" s="138" t="s">
        <v>213</v>
      </c>
    </row>
    <row r="1232" spans="2:51" s="6" customFormat="1" ht="15.75" customHeight="1">
      <c r="B1232" s="144"/>
      <c r="E1232" s="145"/>
      <c r="F1232" s="205" t="s">
        <v>222</v>
      </c>
      <c r="G1232" s="206"/>
      <c r="H1232" s="206"/>
      <c r="I1232" s="206"/>
      <c r="K1232" s="146">
        <v>27.033</v>
      </c>
      <c r="N1232" s="145"/>
      <c r="R1232" s="147"/>
      <c r="T1232" s="148"/>
      <c r="AA1232" s="149"/>
      <c r="AT1232" s="145" t="s">
        <v>220</v>
      </c>
      <c r="AU1232" s="145" t="s">
        <v>191</v>
      </c>
      <c r="AV1232" s="150" t="s">
        <v>218</v>
      </c>
      <c r="AW1232" s="150" t="s">
        <v>165</v>
      </c>
      <c r="AX1232" s="150" t="s">
        <v>78</v>
      </c>
      <c r="AY1232" s="145" t="s">
        <v>213</v>
      </c>
    </row>
    <row r="1233" spans="2:64" s="6" customFormat="1" ht="27" customHeight="1">
      <c r="B1233" s="22"/>
      <c r="C1233" s="151" t="s">
        <v>1144</v>
      </c>
      <c r="D1233" s="151" t="s">
        <v>399</v>
      </c>
      <c r="E1233" s="152" t="s">
        <v>1131</v>
      </c>
      <c r="F1233" s="214" t="s">
        <v>1132</v>
      </c>
      <c r="G1233" s="215"/>
      <c r="H1233" s="215"/>
      <c r="I1233" s="215"/>
      <c r="J1233" s="153" t="s">
        <v>282</v>
      </c>
      <c r="K1233" s="154">
        <v>2.676</v>
      </c>
      <c r="L1233" s="216">
        <v>0</v>
      </c>
      <c r="M1233" s="215"/>
      <c r="N1233" s="217">
        <f>ROUND($L$1233*$K$1233,2)</f>
        <v>0</v>
      </c>
      <c r="O1233" s="211"/>
      <c r="P1233" s="211"/>
      <c r="Q1233" s="211"/>
      <c r="R1233" s="23"/>
      <c r="T1233" s="127"/>
      <c r="U1233" s="128" t="s">
        <v>102</v>
      </c>
      <c r="V1233" s="129">
        <v>0</v>
      </c>
      <c r="W1233" s="129">
        <f>$V$1233*$K$1233</f>
        <v>0</v>
      </c>
      <c r="X1233" s="129">
        <v>0.0192</v>
      </c>
      <c r="Y1233" s="129">
        <f>$X$1233*$K$1233</f>
        <v>0.0513792</v>
      </c>
      <c r="Z1233" s="129">
        <v>0</v>
      </c>
      <c r="AA1233" s="130">
        <f>$Z$1233*$K$1233</f>
        <v>0</v>
      </c>
      <c r="AR1233" s="6" t="s">
        <v>368</v>
      </c>
      <c r="AT1233" s="6" t="s">
        <v>399</v>
      </c>
      <c r="AU1233" s="6" t="s">
        <v>191</v>
      </c>
      <c r="AY1233" s="6" t="s">
        <v>213</v>
      </c>
      <c r="BE1233" s="80">
        <f>IF($U$1233="základní",$N$1233,0)</f>
        <v>0</v>
      </c>
      <c r="BF1233" s="80">
        <f>IF($U$1233="snížená",$N$1233,0)</f>
        <v>0</v>
      </c>
      <c r="BG1233" s="80">
        <f>IF($U$1233="zákl. přenesená",$N$1233,0)</f>
        <v>0</v>
      </c>
      <c r="BH1233" s="80">
        <f>IF($U$1233="sníž. přenesená",$N$1233,0)</f>
        <v>0</v>
      </c>
      <c r="BI1233" s="80">
        <f>IF($U$1233="nulová",$N$1233,0)</f>
        <v>0</v>
      </c>
      <c r="BJ1233" s="6" t="s">
        <v>191</v>
      </c>
      <c r="BK1233" s="80">
        <f>ROUND($L$1233*$K$1233,2)</f>
        <v>0</v>
      </c>
      <c r="BL1233" s="6" t="s">
        <v>294</v>
      </c>
    </row>
    <row r="1234" spans="2:51" s="6" customFormat="1" ht="15.75" customHeight="1">
      <c r="B1234" s="131"/>
      <c r="E1234" s="132"/>
      <c r="F1234" s="208" t="s">
        <v>461</v>
      </c>
      <c r="G1234" s="209"/>
      <c r="H1234" s="209"/>
      <c r="I1234" s="209"/>
      <c r="K1234" s="132"/>
      <c r="N1234" s="132"/>
      <c r="R1234" s="133"/>
      <c r="T1234" s="134"/>
      <c r="AA1234" s="135"/>
      <c r="AT1234" s="132" t="s">
        <v>220</v>
      </c>
      <c r="AU1234" s="132" t="s">
        <v>191</v>
      </c>
      <c r="AV1234" s="136" t="s">
        <v>78</v>
      </c>
      <c r="AW1234" s="136" t="s">
        <v>165</v>
      </c>
      <c r="AX1234" s="136" t="s">
        <v>135</v>
      </c>
      <c r="AY1234" s="132" t="s">
        <v>213</v>
      </c>
    </row>
    <row r="1235" spans="2:51" s="6" customFormat="1" ht="15.75" customHeight="1">
      <c r="B1235" s="137"/>
      <c r="E1235" s="138"/>
      <c r="F1235" s="203" t="s">
        <v>1145</v>
      </c>
      <c r="G1235" s="204"/>
      <c r="H1235" s="204"/>
      <c r="I1235" s="204"/>
      <c r="K1235" s="139">
        <v>2.433</v>
      </c>
      <c r="N1235" s="138"/>
      <c r="R1235" s="140"/>
      <c r="T1235" s="141"/>
      <c r="AA1235" s="142"/>
      <c r="AT1235" s="138" t="s">
        <v>220</v>
      </c>
      <c r="AU1235" s="138" t="s">
        <v>191</v>
      </c>
      <c r="AV1235" s="143" t="s">
        <v>191</v>
      </c>
      <c r="AW1235" s="143" t="s">
        <v>165</v>
      </c>
      <c r="AX1235" s="143" t="s">
        <v>135</v>
      </c>
      <c r="AY1235" s="138" t="s">
        <v>213</v>
      </c>
    </row>
    <row r="1236" spans="2:51" s="6" customFormat="1" ht="15.75" customHeight="1">
      <c r="B1236" s="144"/>
      <c r="E1236" s="145"/>
      <c r="F1236" s="205" t="s">
        <v>222</v>
      </c>
      <c r="G1236" s="206"/>
      <c r="H1236" s="206"/>
      <c r="I1236" s="206"/>
      <c r="K1236" s="146">
        <v>2.433</v>
      </c>
      <c r="N1236" s="145"/>
      <c r="R1236" s="147"/>
      <c r="T1236" s="148"/>
      <c r="AA1236" s="149"/>
      <c r="AT1236" s="145" t="s">
        <v>220</v>
      </c>
      <c r="AU1236" s="145" t="s">
        <v>191</v>
      </c>
      <c r="AV1236" s="150" t="s">
        <v>218</v>
      </c>
      <c r="AW1236" s="150" t="s">
        <v>165</v>
      </c>
      <c r="AX1236" s="150" t="s">
        <v>78</v>
      </c>
      <c r="AY1236" s="145" t="s">
        <v>213</v>
      </c>
    </row>
    <row r="1237" spans="2:64" s="6" customFormat="1" ht="39" customHeight="1">
      <c r="B1237" s="22"/>
      <c r="C1237" s="123" t="s">
        <v>1146</v>
      </c>
      <c r="D1237" s="123" t="s">
        <v>214</v>
      </c>
      <c r="E1237" s="124" t="s">
        <v>1147</v>
      </c>
      <c r="F1237" s="210" t="s">
        <v>1148</v>
      </c>
      <c r="G1237" s="211"/>
      <c r="H1237" s="211"/>
      <c r="I1237" s="211"/>
      <c r="J1237" s="125" t="s">
        <v>282</v>
      </c>
      <c r="K1237" s="126">
        <v>31.6</v>
      </c>
      <c r="L1237" s="212">
        <v>0</v>
      </c>
      <c r="M1237" s="211"/>
      <c r="N1237" s="213">
        <f>ROUND($L$1237*$K$1237,2)</f>
        <v>0</v>
      </c>
      <c r="O1237" s="211"/>
      <c r="P1237" s="211"/>
      <c r="Q1237" s="211"/>
      <c r="R1237" s="23"/>
      <c r="T1237" s="127"/>
      <c r="U1237" s="128" t="s">
        <v>102</v>
      </c>
      <c r="V1237" s="129">
        <v>0.685</v>
      </c>
      <c r="W1237" s="129">
        <f>$V$1237*$K$1237</f>
        <v>21.646000000000004</v>
      </c>
      <c r="X1237" s="129">
        <v>0.00392</v>
      </c>
      <c r="Y1237" s="129">
        <f>$X$1237*$K$1237</f>
        <v>0.123872</v>
      </c>
      <c r="Z1237" s="129">
        <v>0</v>
      </c>
      <c r="AA1237" s="130">
        <f>$Z$1237*$K$1237</f>
        <v>0</v>
      </c>
      <c r="AR1237" s="6" t="s">
        <v>294</v>
      </c>
      <c r="AT1237" s="6" t="s">
        <v>214</v>
      </c>
      <c r="AU1237" s="6" t="s">
        <v>191</v>
      </c>
      <c r="AY1237" s="6" t="s">
        <v>213</v>
      </c>
      <c r="BE1237" s="80">
        <f>IF($U$1237="základní",$N$1237,0)</f>
        <v>0</v>
      </c>
      <c r="BF1237" s="80">
        <f>IF($U$1237="snížená",$N$1237,0)</f>
        <v>0</v>
      </c>
      <c r="BG1237" s="80">
        <f>IF($U$1237="zákl. přenesená",$N$1237,0)</f>
        <v>0</v>
      </c>
      <c r="BH1237" s="80">
        <f>IF($U$1237="sníž. přenesená",$N$1237,0)</f>
        <v>0</v>
      </c>
      <c r="BI1237" s="80">
        <f>IF($U$1237="nulová",$N$1237,0)</f>
        <v>0</v>
      </c>
      <c r="BJ1237" s="6" t="s">
        <v>191</v>
      </c>
      <c r="BK1237" s="80">
        <f>ROUND($L$1237*$K$1237,2)</f>
        <v>0</v>
      </c>
      <c r="BL1237" s="6" t="s">
        <v>294</v>
      </c>
    </row>
    <row r="1238" spans="2:51" s="6" customFormat="1" ht="15.75" customHeight="1">
      <c r="B1238" s="131"/>
      <c r="E1238" s="132"/>
      <c r="F1238" s="208" t="s">
        <v>1149</v>
      </c>
      <c r="G1238" s="209"/>
      <c r="H1238" s="209"/>
      <c r="I1238" s="209"/>
      <c r="K1238" s="132"/>
      <c r="N1238" s="132"/>
      <c r="R1238" s="133"/>
      <c r="T1238" s="134"/>
      <c r="AA1238" s="135"/>
      <c r="AT1238" s="132" t="s">
        <v>220</v>
      </c>
      <c r="AU1238" s="132" t="s">
        <v>191</v>
      </c>
      <c r="AV1238" s="136" t="s">
        <v>78</v>
      </c>
      <c r="AW1238" s="136" t="s">
        <v>165</v>
      </c>
      <c r="AX1238" s="136" t="s">
        <v>135</v>
      </c>
      <c r="AY1238" s="132" t="s">
        <v>213</v>
      </c>
    </row>
    <row r="1239" spans="2:51" s="6" customFormat="1" ht="15.75" customHeight="1">
      <c r="B1239" s="137"/>
      <c r="E1239" s="138"/>
      <c r="F1239" s="203" t="s">
        <v>1150</v>
      </c>
      <c r="G1239" s="204"/>
      <c r="H1239" s="204"/>
      <c r="I1239" s="204"/>
      <c r="K1239" s="139">
        <v>23</v>
      </c>
      <c r="N1239" s="138"/>
      <c r="R1239" s="140"/>
      <c r="T1239" s="141"/>
      <c r="AA1239" s="142"/>
      <c r="AT1239" s="138" t="s">
        <v>220</v>
      </c>
      <c r="AU1239" s="138" t="s">
        <v>191</v>
      </c>
      <c r="AV1239" s="143" t="s">
        <v>191</v>
      </c>
      <c r="AW1239" s="143" t="s">
        <v>165</v>
      </c>
      <c r="AX1239" s="143" t="s">
        <v>135</v>
      </c>
      <c r="AY1239" s="138" t="s">
        <v>213</v>
      </c>
    </row>
    <row r="1240" spans="2:51" s="6" customFormat="1" ht="15.75" customHeight="1">
      <c r="B1240" s="131"/>
      <c r="E1240" s="132"/>
      <c r="F1240" s="208" t="s">
        <v>1151</v>
      </c>
      <c r="G1240" s="209"/>
      <c r="H1240" s="209"/>
      <c r="I1240" s="209"/>
      <c r="K1240" s="132"/>
      <c r="N1240" s="132"/>
      <c r="R1240" s="133"/>
      <c r="T1240" s="134"/>
      <c r="AA1240" s="135"/>
      <c r="AT1240" s="132" t="s">
        <v>220</v>
      </c>
      <c r="AU1240" s="132" t="s">
        <v>191</v>
      </c>
      <c r="AV1240" s="136" t="s">
        <v>78</v>
      </c>
      <c r="AW1240" s="136" t="s">
        <v>165</v>
      </c>
      <c r="AX1240" s="136" t="s">
        <v>135</v>
      </c>
      <c r="AY1240" s="132" t="s">
        <v>213</v>
      </c>
    </row>
    <row r="1241" spans="2:51" s="6" customFormat="1" ht="15.75" customHeight="1">
      <c r="B1241" s="137"/>
      <c r="E1241" s="138"/>
      <c r="F1241" s="203" t="s">
        <v>1152</v>
      </c>
      <c r="G1241" s="204"/>
      <c r="H1241" s="204"/>
      <c r="I1241" s="204"/>
      <c r="K1241" s="139">
        <v>8.6</v>
      </c>
      <c r="N1241" s="138"/>
      <c r="R1241" s="140"/>
      <c r="T1241" s="141"/>
      <c r="AA1241" s="142"/>
      <c r="AT1241" s="138" t="s">
        <v>220</v>
      </c>
      <c r="AU1241" s="138" t="s">
        <v>191</v>
      </c>
      <c r="AV1241" s="143" t="s">
        <v>191</v>
      </c>
      <c r="AW1241" s="143" t="s">
        <v>165</v>
      </c>
      <c r="AX1241" s="143" t="s">
        <v>135</v>
      </c>
      <c r="AY1241" s="138" t="s">
        <v>213</v>
      </c>
    </row>
    <row r="1242" spans="2:51" s="6" customFormat="1" ht="15.75" customHeight="1">
      <c r="B1242" s="144"/>
      <c r="E1242" s="145"/>
      <c r="F1242" s="205" t="s">
        <v>222</v>
      </c>
      <c r="G1242" s="206"/>
      <c r="H1242" s="206"/>
      <c r="I1242" s="206"/>
      <c r="K1242" s="146">
        <v>31.6</v>
      </c>
      <c r="N1242" s="145"/>
      <c r="R1242" s="147"/>
      <c r="T1242" s="148"/>
      <c r="AA1242" s="149"/>
      <c r="AT1242" s="145" t="s">
        <v>220</v>
      </c>
      <c r="AU1242" s="145" t="s">
        <v>191</v>
      </c>
      <c r="AV1242" s="150" t="s">
        <v>218</v>
      </c>
      <c r="AW1242" s="150" t="s">
        <v>165</v>
      </c>
      <c r="AX1242" s="150" t="s">
        <v>78</v>
      </c>
      <c r="AY1242" s="145" t="s">
        <v>213</v>
      </c>
    </row>
    <row r="1243" spans="2:64" s="6" customFormat="1" ht="27" customHeight="1">
      <c r="B1243" s="22"/>
      <c r="C1243" s="151" t="s">
        <v>1153</v>
      </c>
      <c r="D1243" s="151" t="s">
        <v>399</v>
      </c>
      <c r="E1243" s="152" t="s">
        <v>1131</v>
      </c>
      <c r="F1243" s="214" t="s">
        <v>1132</v>
      </c>
      <c r="G1243" s="215"/>
      <c r="H1243" s="215"/>
      <c r="I1243" s="215"/>
      <c r="J1243" s="153" t="s">
        <v>282</v>
      </c>
      <c r="K1243" s="154">
        <v>34.76</v>
      </c>
      <c r="L1243" s="216">
        <v>0</v>
      </c>
      <c r="M1243" s="215"/>
      <c r="N1243" s="217">
        <f>ROUND($L$1243*$K$1243,2)</f>
        <v>0</v>
      </c>
      <c r="O1243" s="211"/>
      <c r="P1243" s="211"/>
      <c r="Q1243" s="211"/>
      <c r="R1243" s="23"/>
      <c r="T1243" s="127"/>
      <c r="U1243" s="128" t="s">
        <v>102</v>
      </c>
      <c r="V1243" s="129">
        <v>0</v>
      </c>
      <c r="W1243" s="129">
        <f>$V$1243*$K$1243</f>
        <v>0</v>
      </c>
      <c r="X1243" s="129">
        <v>0.0192</v>
      </c>
      <c r="Y1243" s="129">
        <f>$X$1243*$K$1243</f>
        <v>0.6673919999999999</v>
      </c>
      <c r="Z1243" s="129">
        <v>0</v>
      </c>
      <c r="AA1243" s="130">
        <f>$Z$1243*$K$1243</f>
        <v>0</v>
      </c>
      <c r="AR1243" s="6" t="s">
        <v>368</v>
      </c>
      <c r="AT1243" s="6" t="s">
        <v>399</v>
      </c>
      <c r="AU1243" s="6" t="s">
        <v>191</v>
      </c>
      <c r="AY1243" s="6" t="s">
        <v>213</v>
      </c>
      <c r="BE1243" s="80">
        <f>IF($U$1243="základní",$N$1243,0)</f>
        <v>0</v>
      </c>
      <c r="BF1243" s="80">
        <f>IF($U$1243="snížená",$N$1243,0)</f>
        <v>0</v>
      </c>
      <c r="BG1243" s="80">
        <f>IF($U$1243="zákl. přenesená",$N$1243,0)</f>
        <v>0</v>
      </c>
      <c r="BH1243" s="80">
        <f>IF($U$1243="sníž. přenesená",$N$1243,0)</f>
        <v>0</v>
      </c>
      <c r="BI1243" s="80">
        <f>IF($U$1243="nulová",$N$1243,0)</f>
        <v>0</v>
      </c>
      <c r="BJ1243" s="6" t="s">
        <v>191</v>
      </c>
      <c r="BK1243" s="80">
        <f>ROUND($L$1243*$K$1243,2)</f>
        <v>0</v>
      </c>
      <c r="BL1243" s="6" t="s">
        <v>294</v>
      </c>
    </row>
    <row r="1244" spans="2:51" s="6" customFormat="1" ht="15.75" customHeight="1">
      <c r="B1244" s="131"/>
      <c r="E1244" s="132"/>
      <c r="F1244" s="208" t="s">
        <v>1149</v>
      </c>
      <c r="G1244" s="209"/>
      <c r="H1244" s="209"/>
      <c r="I1244" s="209"/>
      <c r="K1244" s="132"/>
      <c r="N1244" s="132"/>
      <c r="R1244" s="133"/>
      <c r="T1244" s="134"/>
      <c r="AA1244" s="135"/>
      <c r="AT1244" s="132" t="s">
        <v>220</v>
      </c>
      <c r="AU1244" s="132" t="s">
        <v>191</v>
      </c>
      <c r="AV1244" s="136" t="s">
        <v>78</v>
      </c>
      <c r="AW1244" s="136" t="s">
        <v>165</v>
      </c>
      <c r="AX1244" s="136" t="s">
        <v>135</v>
      </c>
      <c r="AY1244" s="132" t="s">
        <v>213</v>
      </c>
    </row>
    <row r="1245" spans="2:51" s="6" customFormat="1" ht="15.75" customHeight="1">
      <c r="B1245" s="137"/>
      <c r="E1245" s="138"/>
      <c r="F1245" s="203" t="s">
        <v>1150</v>
      </c>
      <c r="G1245" s="204"/>
      <c r="H1245" s="204"/>
      <c r="I1245" s="204"/>
      <c r="K1245" s="139">
        <v>23</v>
      </c>
      <c r="N1245" s="138"/>
      <c r="R1245" s="140"/>
      <c r="T1245" s="141"/>
      <c r="AA1245" s="142"/>
      <c r="AT1245" s="138" t="s">
        <v>220</v>
      </c>
      <c r="AU1245" s="138" t="s">
        <v>191</v>
      </c>
      <c r="AV1245" s="143" t="s">
        <v>191</v>
      </c>
      <c r="AW1245" s="143" t="s">
        <v>165</v>
      </c>
      <c r="AX1245" s="143" t="s">
        <v>135</v>
      </c>
      <c r="AY1245" s="138" t="s">
        <v>213</v>
      </c>
    </row>
    <row r="1246" spans="2:51" s="6" customFormat="1" ht="15.75" customHeight="1">
      <c r="B1246" s="131"/>
      <c r="E1246" s="132"/>
      <c r="F1246" s="208" t="s">
        <v>1151</v>
      </c>
      <c r="G1246" s="209"/>
      <c r="H1246" s="209"/>
      <c r="I1246" s="209"/>
      <c r="K1246" s="132"/>
      <c r="N1246" s="132"/>
      <c r="R1246" s="133"/>
      <c r="T1246" s="134"/>
      <c r="AA1246" s="135"/>
      <c r="AT1246" s="132" t="s">
        <v>220</v>
      </c>
      <c r="AU1246" s="132" t="s">
        <v>191</v>
      </c>
      <c r="AV1246" s="136" t="s">
        <v>78</v>
      </c>
      <c r="AW1246" s="136" t="s">
        <v>165</v>
      </c>
      <c r="AX1246" s="136" t="s">
        <v>135</v>
      </c>
      <c r="AY1246" s="132" t="s">
        <v>213</v>
      </c>
    </row>
    <row r="1247" spans="2:51" s="6" customFormat="1" ht="15.75" customHeight="1">
      <c r="B1247" s="137"/>
      <c r="E1247" s="138"/>
      <c r="F1247" s="203" t="s">
        <v>1152</v>
      </c>
      <c r="G1247" s="204"/>
      <c r="H1247" s="204"/>
      <c r="I1247" s="204"/>
      <c r="K1247" s="139">
        <v>8.6</v>
      </c>
      <c r="N1247" s="138"/>
      <c r="R1247" s="140"/>
      <c r="T1247" s="141"/>
      <c r="AA1247" s="142"/>
      <c r="AT1247" s="138" t="s">
        <v>220</v>
      </c>
      <c r="AU1247" s="138" t="s">
        <v>191</v>
      </c>
      <c r="AV1247" s="143" t="s">
        <v>191</v>
      </c>
      <c r="AW1247" s="143" t="s">
        <v>165</v>
      </c>
      <c r="AX1247" s="143" t="s">
        <v>135</v>
      </c>
      <c r="AY1247" s="138" t="s">
        <v>213</v>
      </c>
    </row>
    <row r="1248" spans="2:51" s="6" customFormat="1" ht="15.75" customHeight="1">
      <c r="B1248" s="144"/>
      <c r="E1248" s="145"/>
      <c r="F1248" s="205" t="s">
        <v>222</v>
      </c>
      <c r="G1248" s="206"/>
      <c r="H1248" s="206"/>
      <c r="I1248" s="206"/>
      <c r="K1248" s="146">
        <v>31.6</v>
      </c>
      <c r="N1248" s="145"/>
      <c r="R1248" s="147"/>
      <c r="T1248" s="148"/>
      <c r="AA1248" s="149"/>
      <c r="AT1248" s="145" t="s">
        <v>220</v>
      </c>
      <c r="AU1248" s="145" t="s">
        <v>191</v>
      </c>
      <c r="AV1248" s="150" t="s">
        <v>218</v>
      </c>
      <c r="AW1248" s="150" t="s">
        <v>165</v>
      </c>
      <c r="AX1248" s="150" t="s">
        <v>78</v>
      </c>
      <c r="AY1248" s="145" t="s">
        <v>213</v>
      </c>
    </row>
    <row r="1249" spans="2:64" s="6" customFormat="1" ht="15.75" customHeight="1">
      <c r="B1249" s="22"/>
      <c r="C1249" s="123" t="s">
        <v>1154</v>
      </c>
      <c r="D1249" s="123" t="s">
        <v>214</v>
      </c>
      <c r="E1249" s="124" t="s">
        <v>1155</v>
      </c>
      <c r="F1249" s="210" t="s">
        <v>1156</v>
      </c>
      <c r="G1249" s="211"/>
      <c r="H1249" s="211"/>
      <c r="I1249" s="211"/>
      <c r="J1249" s="125" t="s">
        <v>282</v>
      </c>
      <c r="K1249" s="126">
        <v>185.433</v>
      </c>
      <c r="L1249" s="212">
        <v>0</v>
      </c>
      <c r="M1249" s="211"/>
      <c r="N1249" s="213">
        <f>ROUND($L$1249*$K$1249,2)</f>
        <v>0</v>
      </c>
      <c r="O1249" s="211"/>
      <c r="P1249" s="211"/>
      <c r="Q1249" s="211"/>
      <c r="R1249" s="23"/>
      <c r="T1249" s="127"/>
      <c r="U1249" s="128" t="s">
        <v>102</v>
      </c>
      <c r="V1249" s="129">
        <v>0.044</v>
      </c>
      <c r="W1249" s="129">
        <f>$V$1249*$K$1249</f>
        <v>8.159051999999999</v>
      </c>
      <c r="X1249" s="129">
        <v>0.0003</v>
      </c>
      <c r="Y1249" s="129">
        <f>$X$1249*$K$1249</f>
        <v>0.055629899999999996</v>
      </c>
      <c r="Z1249" s="129">
        <v>0</v>
      </c>
      <c r="AA1249" s="130">
        <f>$Z$1249*$K$1249</f>
        <v>0</v>
      </c>
      <c r="AR1249" s="6" t="s">
        <v>294</v>
      </c>
      <c r="AT1249" s="6" t="s">
        <v>214</v>
      </c>
      <c r="AU1249" s="6" t="s">
        <v>191</v>
      </c>
      <c r="AY1249" s="6" t="s">
        <v>213</v>
      </c>
      <c r="BE1249" s="80">
        <f>IF($U$1249="základní",$N$1249,0)</f>
        <v>0</v>
      </c>
      <c r="BF1249" s="80">
        <f>IF($U$1249="snížená",$N$1249,0)</f>
        <v>0</v>
      </c>
      <c r="BG1249" s="80">
        <f>IF($U$1249="zákl. přenesená",$N$1249,0)</f>
        <v>0</v>
      </c>
      <c r="BH1249" s="80">
        <f>IF($U$1249="sníž. přenesená",$N$1249,0)</f>
        <v>0</v>
      </c>
      <c r="BI1249" s="80">
        <f>IF($U$1249="nulová",$N$1249,0)</f>
        <v>0</v>
      </c>
      <c r="BJ1249" s="6" t="s">
        <v>191</v>
      </c>
      <c r="BK1249" s="80">
        <f>ROUND($L$1249*$K$1249,2)</f>
        <v>0</v>
      </c>
      <c r="BL1249" s="6" t="s">
        <v>294</v>
      </c>
    </row>
    <row r="1250" spans="2:51" s="6" customFormat="1" ht="15.75" customHeight="1">
      <c r="B1250" s="131"/>
      <c r="E1250" s="132"/>
      <c r="F1250" s="208" t="s">
        <v>1149</v>
      </c>
      <c r="G1250" s="209"/>
      <c r="H1250" s="209"/>
      <c r="I1250" s="209"/>
      <c r="K1250" s="132"/>
      <c r="N1250" s="132"/>
      <c r="R1250" s="133"/>
      <c r="T1250" s="134"/>
      <c r="AA1250" s="135"/>
      <c r="AT1250" s="132" t="s">
        <v>220</v>
      </c>
      <c r="AU1250" s="132" t="s">
        <v>191</v>
      </c>
      <c r="AV1250" s="136" t="s">
        <v>78</v>
      </c>
      <c r="AW1250" s="136" t="s">
        <v>165</v>
      </c>
      <c r="AX1250" s="136" t="s">
        <v>135</v>
      </c>
      <c r="AY1250" s="132" t="s">
        <v>213</v>
      </c>
    </row>
    <row r="1251" spans="2:51" s="6" customFormat="1" ht="15.75" customHeight="1">
      <c r="B1251" s="137"/>
      <c r="E1251" s="138"/>
      <c r="F1251" s="203" t="s">
        <v>1150</v>
      </c>
      <c r="G1251" s="204"/>
      <c r="H1251" s="204"/>
      <c r="I1251" s="204"/>
      <c r="K1251" s="139">
        <v>23</v>
      </c>
      <c r="N1251" s="138"/>
      <c r="R1251" s="140"/>
      <c r="T1251" s="141"/>
      <c r="AA1251" s="142"/>
      <c r="AT1251" s="138" t="s">
        <v>220</v>
      </c>
      <c r="AU1251" s="138" t="s">
        <v>191</v>
      </c>
      <c r="AV1251" s="143" t="s">
        <v>191</v>
      </c>
      <c r="AW1251" s="143" t="s">
        <v>165</v>
      </c>
      <c r="AX1251" s="143" t="s">
        <v>135</v>
      </c>
      <c r="AY1251" s="138" t="s">
        <v>213</v>
      </c>
    </row>
    <row r="1252" spans="2:51" s="6" customFormat="1" ht="15.75" customHeight="1">
      <c r="B1252" s="131"/>
      <c r="E1252" s="132"/>
      <c r="F1252" s="208" t="s">
        <v>1151</v>
      </c>
      <c r="G1252" s="209"/>
      <c r="H1252" s="209"/>
      <c r="I1252" s="209"/>
      <c r="K1252" s="132"/>
      <c r="N1252" s="132"/>
      <c r="R1252" s="133"/>
      <c r="T1252" s="134"/>
      <c r="AA1252" s="135"/>
      <c r="AT1252" s="132" t="s">
        <v>220</v>
      </c>
      <c r="AU1252" s="132" t="s">
        <v>191</v>
      </c>
      <c r="AV1252" s="136" t="s">
        <v>78</v>
      </c>
      <c r="AW1252" s="136" t="s">
        <v>165</v>
      </c>
      <c r="AX1252" s="136" t="s">
        <v>135</v>
      </c>
      <c r="AY1252" s="132" t="s">
        <v>213</v>
      </c>
    </row>
    <row r="1253" spans="2:51" s="6" customFormat="1" ht="15.75" customHeight="1">
      <c r="B1253" s="137"/>
      <c r="E1253" s="138"/>
      <c r="F1253" s="203" t="s">
        <v>1152</v>
      </c>
      <c r="G1253" s="204"/>
      <c r="H1253" s="204"/>
      <c r="I1253" s="204"/>
      <c r="K1253" s="139">
        <v>8.6</v>
      </c>
      <c r="N1253" s="138"/>
      <c r="R1253" s="140"/>
      <c r="T1253" s="141"/>
      <c r="AA1253" s="142"/>
      <c r="AT1253" s="138" t="s">
        <v>220</v>
      </c>
      <c r="AU1253" s="138" t="s">
        <v>191</v>
      </c>
      <c r="AV1253" s="143" t="s">
        <v>191</v>
      </c>
      <c r="AW1253" s="143" t="s">
        <v>165</v>
      </c>
      <c r="AX1253" s="143" t="s">
        <v>135</v>
      </c>
      <c r="AY1253" s="138" t="s">
        <v>213</v>
      </c>
    </row>
    <row r="1254" spans="2:51" s="6" customFormat="1" ht="15.75" customHeight="1">
      <c r="B1254" s="131"/>
      <c r="E1254" s="132"/>
      <c r="F1254" s="208" t="s">
        <v>1157</v>
      </c>
      <c r="G1254" s="209"/>
      <c r="H1254" s="209"/>
      <c r="I1254" s="209"/>
      <c r="K1254" s="132"/>
      <c r="N1254" s="132"/>
      <c r="R1254" s="133"/>
      <c r="T1254" s="134"/>
      <c r="AA1254" s="135"/>
      <c r="AT1254" s="132" t="s">
        <v>220</v>
      </c>
      <c r="AU1254" s="132" t="s">
        <v>191</v>
      </c>
      <c r="AV1254" s="136" t="s">
        <v>78</v>
      </c>
      <c r="AW1254" s="136" t="s">
        <v>165</v>
      </c>
      <c r="AX1254" s="136" t="s">
        <v>135</v>
      </c>
      <c r="AY1254" s="132" t="s">
        <v>213</v>
      </c>
    </row>
    <row r="1255" spans="2:51" s="6" customFormat="1" ht="15.75" customHeight="1">
      <c r="B1255" s="131"/>
      <c r="E1255" s="132"/>
      <c r="F1255" s="208" t="s">
        <v>1158</v>
      </c>
      <c r="G1255" s="209"/>
      <c r="H1255" s="209"/>
      <c r="I1255" s="209"/>
      <c r="K1255" s="132"/>
      <c r="N1255" s="132"/>
      <c r="R1255" s="133"/>
      <c r="T1255" s="134"/>
      <c r="AA1255" s="135"/>
      <c r="AT1255" s="132" t="s">
        <v>220</v>
      </c>
      <c r="AU1255" s="132" t="s">
        <v>191</v>
      </c>
      <c r="AV1255" s="136" t="s">
        <v>78</v>
      </c>
      <c r="AW1255" s="136" t="s">
        <v>165</v>
      </c>
      <c r="AX1255" s="136" t="s">
        <v>135</v>
      </c>
      <c r="AY1255" s="132" t="s">
        <v>213</v>
      </c>
    </row>
    <row r="1256" spans="2:51" s="6" customFormat="1" ht="15.75" customHeight="1">
      <c r="B1256" s="137"/>
      <c r="E1256" s="138"/>
      <c r="F1256" s="203" t="s">
        <v>1159</v>
      </c>
      <c r="G1256" s="204"/>
      <c r="H1256" s="204"/>
      <c r="I1256" s="204"/>
      <c r="K1256" s="139">
        <v>66.9</v>
      </c>
      <c r="N1256" s="138"/>
      <c r="R1256" s="140"/>
      <c r="T1256" s="141"/>
      <c r="AA1256" s="142"/>
      <c r="AT1256" s="138" t="s">
        <v>220</v>
      </c>
      <c r="AU1256" s="138" t="s">
        <v>191</v>
      </c>
      <c r="AV1256" s="143" t="s">
        <v>191</v>
      </c>
      <c r="AW1256" s="143" t="s">
        <v>165</v>
      </c>
      <c r="AX1256" s="143" t="s">
        <v>135</v>
      </c>
      <c r="AY1256" s="138" t="s">
        <v>213</v>
      </c>
    </row>
    <row r="1257" spans="2:51" s="6" customFormat="1" ht="15.75" customHeight="1">
      <c r="B1257" s="131"/>
      <c r="E1257" s="132"/>
      <c r="F1257" s="208" t="s">
        <v>1160</v>
      </c>
      <c r="G1257" s="209"/>
      <c r="H1257" s="209"/>
      <c r="I1257" s="209"/>
      <c r="K1257" s="132"/>
      <c r="N1257" s="132"/>
      <c r="R1257" s="133"/>
      <c r="T1257" s="134"/>
      <c r="AA1257" s="135"/>
      <c r="AT1257" s="132" t="s">
        <v>220</v>
      </c>
      <c r="AU1257" s="132" t="s">
        <v>191</v>
      </c>
      <c r="AV1257" s="136" t="s">
        <v>78</v>
      </c>
      <c r="AW1257" s="136" t="s">
        <v>165</v>
      </c>
      <c r="AX1257" s="136" t="s">
        <v>135</v>
      </c>
      <c r="AY1257" s="132" t="s">
        <v>213</v>
      </c>
    </row>
    <row r="1258" spans="2:51" s="6" customFormat="1" ht="15.75" customHeight="1">
      <c r="B1258" s="137"/>
      <c r="E1258" s="138"/>
      <c r="F1258" s="203" t="s">
        <v>1161</v>
      </c>
      <c r="G1258" s="204"/>
      <c r="H1258" s="204"/>
      <c r="I1258" s="204"/>
      <c r="K1258" s="139">
        <v>84.5</v>
      </c>
      <c r="N1258" s="138"/>
      <c r="R1258" s="140"/>
      <c r="T1258" s="141"/>
      <c r="AA1258" s="142"/>
      <c r="AT1258" s="138" t="s">
        <v>220</v>
      </c>
      <c r="AU1258" s="138" t="s">
        <v>191</v>
      </c>
      <c r="AV1258" s="143" t="s">
        <v>191</v>
      </c>
      <c r="AW1258" s="143" t="s">
        <v>165</v>
      </c>
      <c r="AX1258" s="143" t="s">
        <v>135</v>
      </c>
      <c r="AY1258" s="138" t="s">
        <v>213</v>
      </c>
    </row>
    <row r="1259" spans="2:51" s="6" customFormat="1" ht="15.75" customHeight="1">
      <c r="B1259" s="131"/>
      <c r="E1259" s="132"/>
      <c r="F1259" s="208" t="s">
        <v>461</v>
      </c>
      <c r="G1259" s="209"/>
      <c r="H1259" s="209"/>
      <c r="I1259" s="209"/>
      <c r="K1259" s="132"/>
      <c r="N1259" s="132"/>
      <c r="R1259" s="133"/>
      <c r="T1259" s="134"/>
      <c r="AA1259" s="135"/>
      <c r="AT1259" s="132" t="s">
        <v>220</v>
      </c>
      <c r="AU1259" s="132" t="s">
        <v>191</v>
      </c>
      <c r="AV1259" s="136" t="s">
        <v>78</v>
      </c>
      <c r="AW1259" s="136" t="s">
        <v>165</v>
      </c>
      <c r="AX1259" s="136" t="s">
        <v>135</v>
      </c>
      <c r="AY1259" s="132" t="s">
        <v>213</v>
      </c>
    </row>
    <row r="1260" spans="2:51" s="6" customFormat="1" ht="15.75" customHeight="1">
      <c r="B1260" s="137"/>
      <c r="E1260" s="138"/>
      <c r="F1260" s="203" t="s">
        <v>1145</v>
      </c>
      <c r="G1260" s="204"/>
      <c r="H1260" s="204"/>
      <c r="I1260" s="204"/>
      <c r="K1260" s="139">
        <v>2.433</v>
      </c>
      <c r="N1260" s="138"/>
      <c r="R1260" s="140"/>
      <c r="T1260" s="141"/>
      <c r="AA1260" s="142"/>
      <c r="AT1260" s="138" t="s">
        <v>220</v>
      </c>
      <c r="AU1260" s="138" t="s">
        <v>191</v>
      </c>
      <c r="AV1260" s="143" t="s">
        <v>191</v>
      </c>
      <c r="AW1260" s="143" t="s">
        <v>165</v>
      </c>
      <c r="AX1260" s="143" t="s">
        <v>135</v>
      </c>
      <c r="AY1260" s="138" t="s">
        <v>213</v>
      </c>
    </row>
    <row r="1261" spans="2:51" s="6" customFormat="1" ht="15.75" customHeight="1">
      <c r="B1261" s="144"/>
      <c r="E1261" s="145"/>
      <c r="F1261" s="205" t="s">
        <v>222</v>
      </c>
      <c r="G1261" s="206"/>
      <c r="H1261" s="206"/>
      <c r="I1261" s="206"/>
      <c r="K1261" s="146">
        <v>185.433</v>
      </c>
      <c r="N1261" s="145"/>
      <c r="R1261" s="147"/>
      <c r="T1261" s="148"/>
      <c r="AA1261" s="149"/>
      <c r="AT1261" s="145" t="s">
        <v>220</v>
      </c>
      <c r="AU1261" s="145" t="s">
        <v>191</v>
      </c>
      <c r="AV1261" s="150" t="s">
        <v>218</v>
      </c>
      <c r="AW1261" s="150" t="s">
        <v>165</v>
      </c>
      <c r="AX1261" s="150" t="s">
        <v>78</v>
      </c>
      <c r="AY1261" s="145" t="s">
        <v>213</v>
      </c>
    </row>
    <row r="1262" spans="2:64" s="6" customFormat="1" ht="15.75" customHeight="1">
      <c r="B1262" s="22"/>
      <c r="C1262" s="123" t="s">
        <v>1162</v>
      </c>
      <c r="D1262" s="123" t="s">
        <v>214</v>
      </c>
      <c r="E1262" s="124" t="s">
        <v>1163</v>
      </c>
      <c r="F1262" s="210" t="s">
        <v>1164</v>
      </c>
      <c r="G1262" s="211"/>
      <c r="H1262" s="211"/>
      <c r="I1262" s="211"/>
      <c r="J1262" s="125" t="s">
        <v>276</v>
      </c>
      <c r="K1262" s="126">
        <v>50.52</v>
      </c>
      <c r="L1262" s="212">
        <v>0</v>
      </c>
      <c r="M1262" s="211"/>
      <c r="N1262" s="213">
        <f>ROUND($L$1262*$K$1262,2)</f>
        <v>0</v>
      </c>
      <c r="O1262" s="211"/>
      <c r="P1262" s="211"/>
      <c r="Q1262" s="211"/>
      <c r="R1262" s="23"/>
      <c r="T1262" s="127"/>
      <c r="U1262" s="128" t="s">
        <v>102</v>
      </c>
      <c r="V1262" s="129">
        <v>0.05</v>
      </c>
      <c r="W1262" s="129">
        <f>$V$1262*$K$1262</f>
        <v>2.5260000000000002</v>
      </c>
      <c r="X1262" s="129">
        <v>3E-05</v>
      </c>
      <c r="Y1262" s="129">
        <f>$X$1262*$K$1262</f>
        <v>0.0015156000000000002</v>
      </c>
      <c r="Z1262" s="129">
        <v>0</v>
      </c>
      <c r="AA1262" s="130">
        <f>$Z$1262*$K$1262</f>
        <v>0</v>
      </c>
      <c r="AR1262" s="6" t="s">
        <v>294</v>
      </c>
      <c r="AT1262" s="6" t="s">
        <v>214</v>
      </c>
      <c r="AU1262" s="6" t="s">
        <v>191</v>
      </c>
      <c r="AY1262" s="6" t="s">
        <v>213</v>
      </c>
      <c r="BE1262" s="80">
        <f>IF($U$1262="základní",$N$1262,0)</f>
        <v>0</v>
      </c>
      <c r="BF1262" s="80">
        <f>IF($U$1262="snížená",$N$1262,0)</f>
        <v>0</v>
      </c>
      <c r="BG1262" s="80">
        <f>IF($U$1262="zákl. přenesená",$N$1262,0)</f>
        <v>0</v>
      </c>
      <c r="BH1262" s="80">
        <f>IF($U$1262="sníž. přenesená",$N$1262,0)</f>
        <v>0</v>
      </c>
      <c r="BI1262" s="80">
        <f>IF($U$1262="nulová",$N$1262,0)</f>
        <v>0</v>
      </c>
      <c r="BJ1262" s="6" t="s">
        <v>191</v>
      </c>
      <c r="BK1262" s="80">
        <f>ROUND($L$1262*$K$1262,2)</f>
        <v>0</v>
      </c>
      <c r="BL1262" s="6" t="s">
        <v>294</v>
      </c>
    </row>
    <row r="1263" spans="2:51" s="6" customFormat="1" ht="15.75" customHeight="1">
      <c r="B1263" s="131"/>
      <c r="E1263" s="132"/>
      <c r="F1263" s="208" t="s">
        <v>1165</v>
      </c>
      <c r="G1263" s="209"/>
      <c r="H1263" s="209"/>
      <c r="I1263" s="209"/>
      <c r="K1263" s="132"/>
      <c r="N1263" s="132"/>
      <c r="R1263" s="133"/>
      <c r="T1263" s="134"/>
      <c r="AA1263" s="135"/>
      <c r="AT1263" s="132" t="s">
        <v>220</v>
      </c>
      <c r="AU1263" s="132" t="s">
        <v>191</v>
      </c>
      <c r="AV1263" s="136" t="s">
        <v>78</v>
      </c>
      <c r="AW1263" s="136" t="s">
        <v>165</v>
      </c>
      <c r="AX1263" s="136" t="s">
        <v>135</v>
      </c>
      <c r="AY1263" s="132" t="s">
        <v>213</v>
      </c>
    </row>
    <row r="1264" spans="2:51" s="6" customFormat="1" ht="27" customHeight="1">
      <c r="B1264" s="137"/>
      <c r="E1264" s="138"/>
      <c r="F1264" s="203" t="s">
        <v>1166</v>
      </c>
      <c r="G1264" s="204"/>
      <c r="H1264" s="204"/>
      <c r="I1264" s="204"/>
      <c r="K1264" s="139">
        <v>34.53</v>
      </c>
      <c r="N1264" s="138"/>
      <c r="R1264" s="140"/>
      <c r="T1264" s="141"/>
      <c r="AA1264" s="142"/>
      <c r="AT1264" s="138" t="s">
        <v>220</v>
      </c>
      <c r="AU1264" s="138" t="s">
        <v>191</v>
      </c>
      <c r="AV1264" s="143" t="s">
        <v>191</v>
      </c>
      <c r="AW1264" s="143" t="s">
        <v>165</v>
      </c>
      <c r="AX1264" s="143" t="s">
        <v>135</v>
      </c>
      <c r="AY1264" s="138" t="s">
        <v>213</v>
      </c>
    </row>
    <row r="1265" spans="2:51" s="6" customFormat="1" ht="15.75" customHeight="1">
      <c r="B1265" s="131"/>
      <c r="E1265" s="132"/>
      <c r="F1265" s="208" t="s">
        <v>519</v>
      </c>
      <c r="G1265" s="209"/>
      <c r="H1265" s="209"/>
      <c r="I1265" s="209"/>
      <c r="K1265" s="132"/>
      <c r="N1265" s="132"/>
      <c r="R1265" s="133"/>
      <c r="T1265" s="134"/>
      <c r="AA1265" s="135"/>
      <c r="AT1265" s="132" t="s">
        <v>220</v>
      </c>
      <c r="AU1265" s="132" t="s">
        <v>191</v>
      </c>
      <c r="AV1265" s="136" t="s">
        <v>78</v>
      </c>
      <c r="AW1265" s="136" t="s">
        <v>165</v>
      </c>
      <c r="AX1265" s="136" t="s">
        <v>135</v>
      </c>
      <c r="AY1265" s="132" t="s">
        <v>213</v>
      </c>
    </row>
    <row r="1266" spans="2:51" s="6" customFormat="1" ht="15.75" customHeight="1">
      <c r="B1266" s="137"/>
      <c r="E1266" s="138"/>
      <c r="F1266" s="203" t="s">
        <v>520</v>
      </c>
      <c r="G1266" s="204"/>
      <c r="H1266" s="204"/>
      <c r="I1266" s="204"/>
      <c r="K1266" s="139">
        <v>10.28</v>
      </c>
      <c r="N1266" s="138"/>
      <c r="R1266" s="140"/>
      <c r="T1266" s="141"/>
      <c r="AA1266" s="142"/>
      <c r="AT1266" s="138" t="s">
        <v>220</v>
      </c>
      <c r="AU1266" s="138" t="s">
        <v>191</v>
      </c>
      <c r="AV1266" s="143" t="s">
        <v>191</v>
      </c>
      <c r="AW1266" s="143" t="s">
        <v>165</v>
      </c>
      <c r="AX1266" s="143" t="s">
        <v>135</v>
      </c>
      <c r="AY1266" s="138" t="s">
        <v>213</v>
      </c>
    </row>
    <row r="1267" spans="2:51" s="6" customFormat="1" ht="15.75" customHeight="1">
      <c r="B1267" s="131"/>
      <c r="E1267" s="132"/>
      <c r="F1267" s="208" t="s">
        <v>524</v>
      </c>
      <c r="G1267" s="209"/>
      <c r="H1267" s="209"/>
      <c r="I1267" s="209"/>
      <c r="K1267" s="132"/>
      <c r="N1267" s="132"/>
      <c r="R1267" s="133"/>
      <c r="T1267" s="134"/>
      <c r="AA1267" s="135"/>
      <c r="AT1267" s="132" t="s">
        <v>220</v>
      </c>
      <c r="AU1267" s="132" t="s">
        <v>191</v>
      </c>
      <c r="AV1267" s="136" t="s">
        <v>78</v>
      </c>
      <c r="AW1267" s="136" t="s">
        <v>165</v>
      </c>
      <c r="AX1267" s="136" t="s">
        <v>135</v>
      </c>
      <c r="AY1267" s="132" t="s">
        <v>213</v>
      </c>
    </row>
    <row r="1268" spans="2:51" s="6" customFormat="1" ht="15.75" customHeight="1">
      <c r="B1268" s="137"/>
      <c r="E1268" s="138"/>
      <c r="F1268" s="203" t="s">
        <v>525</v>
      </c>
      <c r="G1268" s="204"/>
      <c r="H1268" s="204"/>
      <c r="I1268" s="204"/>
      <c r="K1268" s="139">
        <v>5.71</v>
      </c>
      <c r="N1268" s="138"/>
      <c r="R1268" s="140"/>
      <c r="T1268" s="141"/>
      <c r="AA1268" s="142"/>
      <c r="AT1268" s="138" t="s">
        <v>220</v>
      </c>
      <c r="AU1268" s="138" t="s">
        <v>191</v>
      </c>
      <c r="AV1268" s="143" t="s">
        <v>191</v>
      </c>
      <c r="AW1268" s="143" t="s">
        <v>165</v>
      </c>
      <c r="AX1268" s="143" t="s">
        <v>135</v>
      </c>
      <c r="AY1268" s="138" t="s">
        <v>213</v>
      </c>
    </row>
    <row r="1269" spans="2:51" s="6" customFormat="1" ht="15.75" customHeight="1">
      <c r="B1269" s="144"/>
      <c r="E1269" s="145"/>
      <c r="F1269" s="205" t="s">
        <v>222</v>
      </c>
      <c r="G1269" s="206"/>
      <c r="H1269" s="206"/>
      <c r="I1269" s="206"/>
      <c r="K1269" s="146">
        <v>50.52</v>
      </c>
      <c r="N1269" s="145"/>
      <c r="R1269" s="147"/>
      <c r="T1269" s="148"/>
      <c r="AA1269" s="149"/>
      <c r="AT1269" s="145" t="s">
        <v>220</v>
      </c>
      <c r="AU1269" s="145" t="s">
        <v>191</v>
      </c>
      <c r="AV1269" s="150" t="s">
        <v>218</v>
      </c>
      <c r="AW1269" s="150" t="s">
        <v>165</v>
      </c>
      <c r="AX1269" s="150" t="s">
        <v>78</v>
      </c>
      <c r="AY1269" s="145" t="s">
        <v>213</v>
      </c>
    </row>
    <row r="1270" spans="2:64" s="6" customFormat="1" ht="27" customHeight="1">
      <c r="B1270" s="22"/>
      <c r="C1270" s="123" t="s">
        <v>1167</v>
      </c>
      <c r="D1270" s="123" t="s">
        <v>214</v>
      </c>
      <c r="E1270" s="124" t="s">
        <v>1168</v>
      </c>
      <c r="F1270" s="210" t="s">
        <v>1169</v>
      </c>
      <c r="G1270" s="211"/>
      <c r="H1270" s="211"/>
      <c r="I1270" s="211"/>
      <c r="J1270" s="125" t="s">
        <v>239</v>
      </c>
      <c r="K1270" s="126">
        <v>0.991</v>
      </c>
      <c r="L1270" s="212">
        <v>0</v>
      </c>
      <c r="M1270" s="211"/>
      <c r="N1270" s="213">
        <f>ROUND($L$1270*$K$1270,2)</f>
        <v>0</v>
      </c>
      <c r="O1270" s="211"/>
      <c r="P1270" s="211"/>
      <c r="Q1270" s="211"/>
      <c r="R1270" s="23"/>
      <c r="T1270" s="127"/>
      <c r="U1270" s="128" t="s">
        <v>102</v>
      </c>
      <c r="V1270" s="129">
        <v>1.265</v>
      </c>
      <c r="W1270" s="129">
        <f>$V$1270*$K$1270</f>
        <v>1.253615</v>
      </c>
      <c r="X1270" s="129">
        <v>0</v>
      </c>
      <c r="Y1270" s="129">
        <f>$X$1270*$K$1270</f>
        <v>0</v>
      </c>
      <c r="Z1270" s="129">
        <v>0</v>
      </c>
      <c r="AA1270" s="130">
        <f>$Z$1270*$K$1270</f>
        <v>0</v>
      </c>
      <c r="AR1270" s="6" t="s">
        <v>294</v>
      </c>
      <c r="AT1270" s="6" t="s">
        <v>214</v>
      </c>
      <c r="AU1270" s="6" t="s">
        <v>191</v>
      </c>
      <c r="AY1270" s="6" t="s">
        <v>213</v>
      </c>
      <c r="BE1270" s="80">
        <f>IF($U$1270="základní",$N$1270,0)</f>
        <v>0</v>
      </c>
      <c r="BF1270" s="80">
        <f>IF($U$1270="snížená",$N$1270,0)</f>
        <v>0</v>
      </c>
      <c r="BG1270" s="80">
        <f>IF($U$1270="zákl. přenesená",$N$1270,0)</f>
        <v>0</v>
      </c>
      <c r="BH1270" s="80">
        <f>IF($U$1270="sníž. přenesená",$N$1270,0)</f>
        <v>0</v>
      </c>
      <c r="BI1270" s="80">
        <f>IF($U$1270="nulová",$N$1270,0)</f>
        <v>0</v>
      </c>
      <c r="BJ1270" s="6" t="s">
        <v>191</v>
      </c>
      <c r="BK1270" s="80">
        <f>ROUND($L$1270*$K$1270,2)</f>
        <v>0</v>
      </c>
      <c r="BL1270" s="6" t="s">
        <v>294</v>
      </c>
    </row>
    <row r="1271" spans="2:64" s="6" customFormat="1" ht="27" customHeight="1">
      <c r="B1271" s="22"/>
      <c r="C1271" s="123" t="s">
        <v>1170</v>
      </c>
      <c r="D1271" s="123" t="s">
        <v>214</v>
      </c>
      <c r="E1271" s="124" t="s">
        <v>1171</v>
      </c>
      <c r="F1271" s="210" t="s">
        <v>1172</v>
      </c>
      <c r="G1271" s="211"/>
      <c r="H1271" s="211"/>
      <c r="I1271" s="211"/>
      <c r="J1271" s="125" t="s">
        <v>239</v>
      </c>
      <c r="K1271" s="126">
        <v>0.991</v>
      </c>
      <c r="L1271" s="212">
        <v>0</v>
      </c>
      <c r="M1271" s="211"/>
      <c r="N1271" s="213">
        <f>ROUND($L$1271*$K$1271,2)</f>
        <v>0</v>
      </c>
      <c r="O1271" s="211"/>
      <c r="P1271" s="211"/>
      <c r="Q1271" s="211"/>
      <c r="R1271" s="23"/>
      <c r="T1271" s="127"/>
      <c r="U1271" s="128" t="s">
        <v>102</v>
      </c>
      <c r="V1271" s="129">
        <v>1.14</v>
      </c>
      <c r="W1271" s="129">
        <f>$V$1271*$K$1271</f>
        <v>1.12974</v>
      </c>
      <c r="X1271" s="129">
        <v>0</v>
      </c>
      <c r="Y1271" s="129">
        <f>$X$1271*$K$1271</f>
        <v>0</v>
      </c>
      <c r="Z1271" s="129">
        <v>0</v>
      </c>
      <c r="AA1271" s="130">
        <f>$Z$1271*$K$1271</f>
        <v>0</v>
      </c>
      <c r="AR1271" s="6" t="s">
        <v>294</v>
      </c>
      <c r="AT1271" s="6" t="s">
        <v>214</v>
      </c>
      <c r="AU1271" s="6" t="s">
        <v>191</v>
      </c>
      <c r="AY1271" s="6" t="s">
        <v>213</v>
      </c>
      <c r="BE1271" s="80">
        <f>IF($U$1271="základní",$N$1271,0)</f>
        <v>0</v>
      </c>
      <c r="BF1271" s="80">
        <f>IF($U$1271="snížená",$N$1271,0)</f>
        <v>0</v>
      </c>
      <c r="BG1271" s="80">
        <f>IF($U$1271="zákl. přenesená",$N$1271,0)</f>
        <v>0</v>
      </c>
      <c r="BH1271" s="80">
        <f>IF($U$1271="sníž. přenesená",$N$1271,0)</f>
        <v>0</v>
      </c>
      <c r="BI1271" s="80">
        <f>IF($U$1271="nulová",$N$1271,0)</f>
        <v>0</v>
      </c>
      <c r="BJ1271" s="6" t="s">
        <v>191</v>
      </c>
      <c r="BK1271" s="80">
        <f>ROUND($L$1271*$K$1271,2)</f>
        <v>0</v>
      </c>
      <c r="BL1271" s="6" t="s">
        <v>294</v>
      </c>
    </row>
    <row r="1272" spans="2:63" s="113" customFormat="1" ht="30.75" customHeight="1">
      <c r="B1272" s="114"/>
      <c r="D1272" s="122" t="s">
        <v>184</v>
      </c>
      <c r="N1272" s="201">
        <f>$BK$1272</f>
        <v>0</v>
      </c>
      <c r="O1272" s="202"/>
      <c r="P1272" s="202"/>
      <c r="Q1272" s="202"/>
      <c r="R1272" s="117"/>
      <c r="T1272" s="118"/>
      <c r="W1272" s="119">
        <f>SUM($W$1273:$W$1279)</f>
        <v>0</v>
      </c>
      <c r="Y1272" s="119">
        <f>SUM($Y$1273:$Y$1279)</f>
        <v>3.028</v>
      </c>
      <c r="AA1272" s="120">
        <f>SUM($AA$1273:$AA$1279)</f>
        <v>0</v>
      </c>
      <c r="AR1272" s="116" t="s">
        <v>191</v>
      </c>
      <c r="AT1272" s="116" t="s">
        <v>134</v>
      </c>
      <c r="AU1272" s="116" t="s">
        <v>78</v>
      </c>
      <c r="AY1272" s="116" t="s">
        <v>213</v>
      </c>
      <c r="BK1272" s="121">
        <f>SUM($BK$1273:$BK$1279)</f>
        <v>0</v>
      </c>
    </row>
    <row r="1273" spans="2:64" s="6" customFormat="1" ht="27" customHeight="1">
      <c r="B1273" s="22"/>
      <c r="C1273" s="123" t="s">
        <v>1173</v>
      </c>
      <c r="D1273" s="123" t="s">
        <v>214</v>
      </c>
      <c r="E1273" s="124" t="s">
        <v>1174</v>
      </c>
      <c r="F1273" s="210" t="s">
        <v>1175</v>
      </c>
      <c r="G1273" s="211"/>
      <c r="H1273" s="211"/>
      <c r="I1273" s="211"/>
      <c r="J1273" s="125" t="s">
        <v>282</v>
      </c>
      <c r="K1273" s="126">
        <v>151.4</v>
      </c>
      <c r="L1273" s="212">
        <v>0</v>
      </c>
      <c r="M1273" s="211"/>
      <c r="N1273" s="213">
        <f>ROUND($L$1273*$K$1273,2)</f>
        <v>0</v>
      </c>
      <c r="O1273" s="211"/>
      <c r="P1273" s="211"/>
      <c r="Q1273" s="211"/>
      <c r="R1273" s="23"/>
      <c r="T1273" s="127"/>
      <c r="U1273" s="128" t="s">
        <v>102</v>
      </c>
      <c r="V1273" s="129">
        <v>0</v>
      </c>
      <c r="W1273" s="129">
        <f>$V$1273*$K$1273</f>
        <v>0</v>
      </c>
      <c r="X1273" s="129">
        <v>0.02</v>
      </c>
      <c r="Y1273" s="129">
        <f>$X$1273*$K$1273</f>
        <v>3.028</v>
      </c>
      <c r="Z1273" s="129">
        <v>0</v>
      </c>
      <c r="AA1273" s="130">
        <f>$Z$1273*$K$1273</f>
        <v>0</v>
      </c>
      <c r="AR1273" s="6" t="s">
        <v>294</v>
      </c>
      <c r="AT1273" s="6" t="s">
        <v>214</v>
      </c>
      <c r="AU1273" s="6" t="s">
        <v>191</v>
      </c>
      <c r="AY1273" s="6" t="s">
        <v>213</v>
      </c>
      <c r="BE1273" s="80">
        <f>IF($U$1273="základní",$N$1273,0)</f>
        <v>0</v>
      </c>
      <c r="BF1273" s="80">
        <f>IF($U$1273="snížená",$N$1273,0)</f>
        <v>0</v>
      </c>
      <c r="BG1273" s="80">
        <f>IF($U$1273="zákl. přenesená",$N$1273,0)</f>
        <v>0</v>
      </c>
      <c r="BH1273" s="80">
        <f>IF($U$1273="sníž. přenesená",$N$1273,0)</f>
        <v>0</v>
      </c>
      <c r="BI1273" s="80">
        <f>IF($U$1273="nulová",$N$1273,0)</f>
        <v>0</v>
      </c>
      <c r="BJ1273" s="6" t="s">
        <v>191</v>
      </c>
      <c r="BK1273" s="80">
        <f>ROUND($L$1273*$K$1273,2)</f>
        <v>0</v>
      </c>
      <c r="BL1273" s="6" t="s">
        <v>294</v>
      </c>
    </row>
    <row r="1274" spans="2:51" s="6" customFormat="1" ht="15.75" customHeight="1">
      <c r="B1274" s="131"/>
      <c r="E1274" s="132"/>
      <c r="F1274" s="208" t="s">
        <v>1158</v>
      </c>
      <c r="G1274" s="209"/>
      <c r="H1274" s="209"/>
      <c r="I1274" s="209"/>
      <c r="K1274" s="132"/>
      <c r="N1274" s="132"/>
      <c r="R1274" s="133"/>
      <c r="T1274" s="134"/>
      <c r="AA1274" s="135"/>
      <c r="AT1274" s="132" t="s">
        <v>220</v>
      </c>
      <c r="AU1274" s="132" t="s">
        <v>191</v>
      </c>
      <c r="AV1274" s="136" t="s">
        <v>78</v>
      </c>
      <c r="AW1274" s="136" t="s">
        <v>165</v>
      </c>
      <c r="AX1274" s="136" t="s">
        <v>135</v>
      </c>
      <c r="AY1274" s="132" t="s">
        <v>213</v>
      </c>
    </row>
    <row r="1275" spans="2:51" s="6" customFormat="1" ht="15.75" customHeight="1">
      <c r="B1275" s="137"/>
      <c r="E1275" s="138"/>
      <c r="F1275" s="203" t="s">
        <v>1159</v>
      </c>
      <c r="G1275" s="204"/>
      <c r="H1275" s="204"/>
      <c r="I1275" s="204"/>
      <c r="K1275" s="139">
        <v>66.9</v>
      </c>
      <c r="N1275" s="138"/>
      <c r="R1275" s="140"/>
      <c r="T1275" s="141"/>
      <c r="AA1275" s="142"/>
      <c r="AT1275" s="138" t="s">
        <v>220</v>
      </c>
      <c r="AU1275" s="138" t="s">
        <v>191</v>
      </c>
      <c r="AV1275" s="143" t="s">
        <v>191</v>
      </c>
      <c r="AW1275" s="143" t="s">
        <v>165</v>
      </c>
      <c r="AX1275" s="143" t="s">
        <v>135</v>
      </c>
      <c r="AY1275" s="138" t="s">
        <v>213</v>
      </c>
    </row>
    <row r="1276" spans="2:51" s="6" customFormat="1" ht="15.75" customHeight="1">
      <c r="B1276" s="131"/>
      <c r="E1276" s="132"/>
      <c r="F1276" s="208" t="s">
        <v>1160</v>
      </c>
      <c r="G1276" s="209"/>
      <c r="H1276" s="209"/>
      <c r="I1276" s="209"/>
      <c r="K1276" s="132"/>
      <c r="N1276" s="132"/>
      <c r="R1276" s="133"/>
      <c r="T1276" s="134"/>
      <c r="AA1276" s="135"/>
      <c r="AT1276" s="132" t="s">
        <v>220</v>
      </c>
      <c r="AU1276" s="132" t="s">
        <v>191</v>
      </c>
      <c r="AV1276" s="136" t="s">
        <v>78</v>
      </c>
      <c r="AW1276" s="136" t="s">
        <v>165</v>
      </c>
      <c r="AX1276" s="136" t="s">
        <v>135</v>
      </c>
      <c r="AY1276" s="132" t="s">
        <v>213</v>
      </c>
    </row>
    <row r="1277" spans="2:51" s="6" customFormat="1" ht="15.75" customHeight="1">
      <c r="B1277" s="137"/>
      <c r="E1277" s="138"/>
      <c r="F1277" s="203" t="s">
        <v>1161</v>
      </c>
      <c r="G1277" s="204"/>
      <c r="H1277" s="204"/>
      <c r="I1277" s="204"/>
      <c r="K1277" s="139">
        <v>84.5</v>
      </c>
      <c r="N1277" s="138"/>
      <c r="R1277" s="140"/>
      <c r="T1277" s="141"/>
      <c r="AA1277" s="142"/>
      <c r="AT1277" s="138" t="s">
        <v>220</v>
      </c>
      <c r="AU1277" s="138" t="s">
        <v>191</v>
      </c>
      <c r="AV1277" s="143" t="s">
        <v>191</v>
      </c>
      <c r="AW1277" s="143" t="s">
        <v>165</v>
      </c>
      <c r="AX1277" s="143" t="s">
        <v>135</v>
      </c>
      <c r="AY1277" s="138" t="s">
        <v>213</v>
      </c>
    </row>
    <row r="1278" spans="2:51" s="6" customFormat="1" ht="15.75" customHeight="1">
      <c r="B1278" s="144"/>
      <c r="E1278" s="145"/>
      <c r="F1278" s="205" t="s">
        <v>222</v>
      </c>
      <c r="G1278" s="206"/>
      <c r="H1278" s="206"/>
      <c r="I1278" s="206"/>
      <c r="K1278" s="146">
        <v>151.4</v>
      </c>
      <c r="N1278" s="145"/>
      <c r="R1278" s="147"/>
      <c r="T1278" s="148"/>
      <c r="AA1278" s="149"/>
      <c r="AT1278" s="145" t="s">
        <v>220</v>
      </c>
      <c r="AU1278" s="145" t="s">
        <v>191</v>
      </c>
      <c r="AV1278" s="150" t="s">
        <v>218</v>
      </c>
      <c r="AW1278" s="150" t="s">
        <v>165</v>
      </c>
      <c r="AX1278" s="150" t="s">
        <v>78</v>
      </c>
      <c r="AY1278" s="145" t="s">
        <v>213</v>
      </c>
    </row>
    <row r="1279" spans="2:64" s="6" customFormat="1" ht="27" customHeight="1">
      <c r="B1279" s="22"/>
      <c r="C1279" s="123" t="s">
        <v>1176</v>
      </c>
      <c r="D1279" s="123" t="s">
        <v>214</v>
      </c>
      <c r="E1279" s="124" t="s">
        <v>1177</v>
      </c>
      <c r="F1279" s="210" t="s">
        <v>1178</v>
      </c>
      <c r="G1279" s="211"/>
      <c r="H1279" s="211"/>
      <c r="I1279" s="211"/>
      <c r="J1279" s="125" t="s">
        <v>1101</v>
      </c>
      <c r="K1279" s="155">
        <v>0</v>
      </c>
      <c r="L1279" s="212">
        <v>0</v>
      </c>
      <c r="M1279" s="211"/>
      <c r="N1279" s="213">
        <f>ROUND($L$1279*$K$1279,2)</f>
        <v>0</v>
      </c>
      <c r="O1279" s="211"/>
      <c r="P1279" s="211"/>
      <c r="Q1279" s="211"/>
      <c r="R1279" s="23"/>
      <c r="T1279" s="127"/>
      <c r="U1279" s="128" t="s">
        <v>102</v>
      </c>
      <c r="V1279" s="129">
        <v>0</v>
      </c>
      <c r="W1279" s="129">
        <f>$V$1279*$K$1279</f>
        <v>0</v>
      </c>
      <c r="X1279" s="129">
        <v>0</v>
      </c>
      <c r="Y1279" s="129">
        <f>$X$1279*$K$1279</f>
        <v>0</v>
      </c>
      <c r="Z1279" s="129">
        <v>0</v>
      </c>
      <c r="AA1279" s="130">
        <f>$Z$1279*$K$1279</f>
        <v>0</v>
      </c>
      <c r="AR1279" s="6" t="s">
        <v>294</v>
      </c>
      <c r="AT1279" s="6" t="s">
        <v>214</v>
      </c>
      <c r="AU1279" s="6" t="s">
        <v>191</v>
      </c>
      <c r="AY1279" s="6" t="s">
        <v>213</v>
      </c>
      <c r="BE1279" s="80">
        <f>IF($U$1279="základní",$N$1279,0)</f>
        <v>0</v>
      </c>
      <c r="BF1279" s="80">
        <f>IF($U$1279="snížená",$N$1279,0)</f>
        <v>0</v>
      </c>
      <c r="BG1279" s="80">
        <f>IF($U$1279="zákl. přenesená",$N$1279,0)</f>
        <v>0</v>
      </c>
      <c r="BH1279" s="80">
        <f>IF($U$1279="sníž. přenesená",$N$1279,0)</f>
        <v>0</v>
      </c>
      <c r="BI1279" s="80">
        <f>IF($U$1279="nulová",$N$1279,0)</f>
        <v>0</v>
      </c>
      <c r="BJ1279" s="6" t="s">
        <v>191</v>
      </c>
      <c r="BK1279" s="80">
        <f>ROUND($L$1279*$K$1279,2)</f>
        <v>0</v>
      </c>
      <c r="BL1279" s="6" t="s">
        <v>294</v>
      </c>
    </row>
    <row r="1280" spans="2:63" s="113" customFormat="1" ht="30.75" customHeight="1">
      <c r="B1280" s="114"/>
      <c r="D1280" s="122" t="s">
        <v>185</v>
      </c>
      <c r="N1280" s="201">
        <f>$BK$1280</f>
        <v>0</v>
      </c>
      <c r="O1280" s="202"/>
      <c r="P1280" s="202"/>
      <c r="Q1280" s="202"/>
      <c r="R1280" s="117"/>
      <c r="T1280" s="118"/>
      <c r="W1280" s="119">
        <f>SUM($W$1281:$W$1307)</f>
        <v>36.938649999999996</v>
      </c>
      <c r="Y1280" s="119">
        <f>SUM($Y$1281:$Y$1307)</f>
        <v>0.7441371</v>
      </c>
      <c r="AA1280" s="120">
        <f>SUM($AA$1281:$AA$1307)</f>
        <v>0</v>
      </c>
      <c r="AR1280" s="116" t="s">
        <v>191</v>
      </c>
      <c r="AT1280" s="116" t="s">
        <v>134</v>
      </c>
      <c r="AU1280" s="116" t="s">
        <v>78</v>
      </c>
      <c r="AY1280" s="116" t="s">
        <v>213</v>
      </c>
      <c r="BK1280" s="121">
        <f>SUM($BK$1281:$BK$1307)</f>
        <v>0</v>
      </c>
    </row>
    <row r="1281" spans="2:64" s="6" customFormat="1" ht="27" customHeight="1">
      <c r="B1281" s="22"/>
      <c r="C1281" s="123" t="s">
        <v>1179</v>
      </c>
      <c r="D1281" s="123" t="s">
        <v>214</v>
      </c>
      <c r="E1281" s="124" t="s">
        <v>1180</v>
      </c>
      <c r="F1281" s="210" t="s">
        <v>1181</v>
      </c>
      <c r="G1281" s="211"/>
      <c r="H1281" s="211"/>
      <c r="I1281" s="211"/>
      <c r="J1281" s="125" t="s">
        <v>282</v>
      </c>
      <c r="K1281" s="126">
        <v>43.021</v>
      </c>
      <c r="L1281" s="212">
        <v>0</v>
      </c>
      <c r="M1281" s="211"/>
      <c r="N1281" s="213">
        <f>ROUND($L$1281*$K$1281,2)</f>
        <v>0</v>
      </c>
      <c r="O1281" s="211"/>
      <c r="P1281" s="211"/>
      <c r="Q1281" s="211"/>
      <c r="R1281" s="23"/>
      <c r="T1281" s="127"/>
      <c r="U1281" s="128" t="s">
        <v>102</v>
      </c>
      <c r="V1281" s="129">
        <v>0.686</v>
      </c>
      <c r="W1281" s="129">
        <f>$V$1281*$K$1281</f>
        <v>29.512406000000002</v>
      </c>
      <c r="X1281" s="129">
        <v>0.003</v>
      </c>
      <c r="Y1281" s="129">
        <f>$X$1281*$K$1281</f>
        <v>0.129063</v>
      </c>
      <c r="Z1281" s="129">
        <v>0</v>
      </c>
      <c r="AA1281" s="130">
        <f>$Z$1281*$K$1281</f>
        <v>0</v>
      </c>
      <c r="AR1281" s="6" t="s">
        <v>294</v>
      </c>
      <c r="AT1281" s="6" t="s">
        <v>214</v>
      </c>
      <c r="AU1281" s="6" t="s">
        <v>191</v>
      </c>
      <c r="AY1281" s="6" t="s">
        <v>213</v>
      </c>
      <c r="BE1281" s="80">
        <f>IF($U$1281="základní",$N$1281,0)</f>
        <v>0</v>
      </c>
      <c r="BF1281" s="80">
        <f>IF($U$1281="snížená",$N$1281,0)</f>
        <v>0</v>
      </c>
      <c r="BG1281" s="80">
        <f>IF($U$1281="zákl. přenesená",$N$1281,0)</f>
        <v>0</v>
      </c>
      <c r="BH1281" s="80">
        <f>IF($U$1281="sníž. přenesená",$N$1281,0)</f>
        <v>0</v>
      </c>
      <c r="BI1281" s="80">
        <f>IF($U$1281="nulová",$N$1281,0)</f>
        <v>0</v>
      </c>
      <c r="BJ1281" s="6" t="s">
        <v>191</v>
      </c>
      <c r="BK1281" s="80">
        <f>ROUND($L$1281*$K$1281,2)</f>
        <v>0</v>
      </c>
      <c r="BL1281" s="6" t="s">
        <v>294</v>
      </c>
    </row>
    <row r="1282" spans="2:64" s="6" customFormat="1" ht="27" customHeight="1">
      <c r="B1282" s="22"/>
      <c r="C1282" s="151" t="s">
        <v>1182</v>
      </c>
      <c r="D1282" s="151" t="s">
        <v>399</v>
      </c>
      <c r="E1282" s="152" t="s">
        <v>1183</v>
      </c>
      <c r="F1282" s="214" t="s">
        <v>0</v>
      </c>
      <c r="G1282" s="215"/>
      <c r="H1282" s="215"/>
      <c r="I1282" s="215"/>
      <c r="J1282" s="153" t="s">
        <v>282</v>
      </c>
      <c r="K1282" s="154">
        <v>47.323</v>
      </c>
      <c r="L1282" s="216">
        <v>0</v>
      </c>
      <c r="M1282" s="215"/>
      <c r="N1282" s="217">
        <f>ROUND($L$1282*$K$1282,2)</f>
        <v>0</v>
      </c>
      <c r="O1282" s="211"/>
      <c r="P1282" s="211"/>
      <c r="Q1282" s="211"/>
      <c r="R1282" s="23"/>
      <c r="T1282" s="127"/>
      <c r="U1282" s="128" t="s">
        <v>102</v>
      </c>
      <c r="V1282" s="129">
        <v>0</v>
      </c>
      <c r="W1282" s="129">
        <f>$V$1282*$K$1282</f>
        <v>0</v>
      </c>
      <c r="X1282" s="129">
        <v>0.0126</v>
      </c>
      <c r="Y1282" s="129">
        <f>$X$1282*$K$1282</f>
        <v>0.5962698</v>
      </c>
      <c r="Z1282" s="129">
        <v>0</v>
      </c>
      <c r="AA1282" s="130">
        <f>$Z$1282*$K$1282</f>
        <v>0</v>
      </c>
      <c r="AR1282" s="6" t="s">
        <v>368</v>
      </c>
      <c r="AT1282" s="6" t="s">
        <v>399</v>
      </c>
      <c r="AU1282" s="6" t="s">
        <v>191</v>
      </c>
      <c r="AY1282" s="6" t="s">
        <v>213</v>
      </c>
      <c r="BE1282" s="80">
        <f>IF($U$1282="základní",$N$1282,0)</f>
        <v>0</v>
      </c>
      <c r="BF1282" s="80">
        <f>IF($U$1282="snížená",$N$1282,0)</f>
        <v>0</v>
      </c>
      <c r="BG1282" s="80">
        <f>IF($U$1282="zákl. přenesená",$N$1282,0)</f>
        <v>0</v>
      </c>
      <c r="BH1282" s="80">
        <f>IF($U$1282="sníž. přenesená",$N$1282,0)</f>
        <v>0</v>
      </c>
      <c r="BI1282" s="80">
        <f>IF($U$1282="nulová",$N$1282,0)</f>
        <v>0</v>
      </c>
      <c r="BJ1282" s="6" t="s">
        <v>191</v>
      </c>
      <c r="BK1282" s="80">
        <f>ROUND($L$1282*$K$1282,2)</f>
        <v>0</v>
      </c>
      <c r="BL1282" s="6" t="s">
        <v>294</v>
      </c>
    </row>
    <row r="1283" spans="2:64" s="6" customFormat="1" ht="27" customHeight="1">
      <c r="B1283" s="22"/>
      <c r="C1283" s="123" t="s">
        <v>1</v>
      </c>
      <c r="D1283" s="123" t="s">
        <v>214</v>
      </c>
      <c r="E1283" s="124" t="s">
        <v>2</v>
      </c>
      <c r="F1283" s="210" t="s">
        <v>3</v>
      </c>
      <c r="G1283" s="211"/>
      <c r="H1283" s="211"/>
      <c r="I1283" s="211"/>
      <c r="J1283" s="125" t="s">
        <v>276</v>
      </c>
      <c r="K1283" s="126">
        <v>2</v>
      </c>
      <c r="L1283" s="212">
        <v>0</v>
      </c>
      <c r="M1283" s="211"/>
      <c r="N1283" s="213">
        <f>ROUND($L$1283*$K$1283,2)</f>
        <v>0</v>
      </c>
      <c r="O1283" s="211"/>
      <c r="P1283" s="211"/>
      <c r="Q1283" s="211"/>
      <c r="R1283" s="23"/>
      <c r="T1283" s="127"/>
      <c r="U1283" s="128" t="s">
        <v>102</v>
      </c>
      <c r="V1283" s="129">
        <v>0.248</v>
      </c>
      <c r="W1283" s="129">
        <f>$V$1283*$K$1283</f>
        <v>0.496</v>
      </c>
      <c r="X1283" s="129">
        <v>0.00031</v>
      </c>
      <c r="Y1283" s="129">
        <f>$X$1283*$K$1283</f>
        <v>0.00062</v>
      </c>
      <c r="Z1283" s="129">
        <v>0</v>
      </c>
      <c r="AA1283" s="130">
        <f>$Z$1283*$K$1283</f>
        <v>0</v>
      </c>
      <c r="AR1283" s="6" t="s">
        <v>294</v>
      </c>
      <c r="AT1283" s="6" t="s">
        <v>214</v>
      </c>
      <c r="AU1283" s="6" t="s">
        <v>191</v>
      </c>
      <c r="AY1283" s="6" t="s">
        <v>213</v>
      </c>
      <c r="BE1283" s="80">
        <f>IF($U$1283="základní",$N$1283,0)</f>
        <v>0</v>
      </c>
      <c r="BF1283" s="80">
        <f>IF($U$1283="snížená",$N$1283,0)</f>
        <v>0</v>
      </c>
      <c r="BG1283" s="80">
        <f>IF($U$1283="zákl. přenesená",$N$1283,0)</f>
        <v>0</v>
      </c>
      <c r="BH1283" s="80">
        <f>IF($U$1283="sníž. přenesená",$N$1283,0)</f>
        <v>0</v>
      </c>
      <c r="BI1283" s="80">
        <f>IF($U$1283="nulová",$N$1283,0)</f>
        <v>0</v>
      </c>
      <c r="BJ1283" s="6" t="s">
        <v>191</v>
      </c>
      <c r="BK1283" s="80">
        <f>ROUND($L$1283*$K$1283,2)</f>
        <v>0</v>
      </c>
      <c r="BL1283" s="6" t="s">
        <v>294</v>
      </c>
    </row>
    <row r="1284" spans="2:51" s="6" customFormat="1" ht="15.75" customHeight="1">
      <c r="B1284" s="131"/>
      <c r="E1284" s="132"/>
      <c r="F1284" s="208" t="s">
        <v>4</v>
      </c>
      <c r="G1284" s="209"/>
      <c r="H1284" s="209"/>
      <c r="I1284" s="209"/>
      <c r="K1284" s="132"/>
      <c r="N1284" s="132"/>
      <c r="R1284" s="133"/>
      <c r="T1284" s="134"/>
      <c r="AA1284" s="135"/>
      <c r="AT1284" s="132" t="s">
        <v>220</v>
      </c>
      <c r="AU1284" s="132" t="s">
        <v>191</v>
      </c>
      <c r="AV1284" s="136" t="s">
        <v>78</v>
      </c>
      <c r="AW1284" s="136" t="s">
        <v>165</v>
      </c>
      <c r="AX1284" s="136" t="s">
        <v>135</v>
      </c>
      <c r="AY1284" s="132" t="s">
        <v>213</v>
      </c>
    </row>
    <row r="1285" spans="2:51" s="6" customFormat="1" ht="15.75" customHeight="1">
      <c r="B1285" s="131"/>
      <c r="E1285" s="132"/>
      <c r="F1285" s="208" t="s">
        <v>494</v>
      </c>
      <c r="G1285" s="209"/>
      <c r="H1285" s="209"/>
      <c r="I1285" s="209"/>
      <c r="K1285" s="132"/>
      <c r="N1285" s="132"/>
      <c r="R1285" s="133"/>
      <c r="T1285" s="134"/>
      <c r="AA1285" s="135"/>
      <c r="AT1285" s="132" t="s">
        <v>220</v>
      </c>
      <c r="AU1285" s="132" t="s">
        <v>191</v>
      </c>
      <c r="AV1285" s="136" t="s">
        <v>78</v>
      </c>
      <c r="AW1285" s="136" t="s">
        <v>165</v>
      </c>
      <c r="AX1285" s="136" t="s">
        <v>135</v>
      </c>
      <c r="AY1285" s="132" t="s">
        <v>213</v>
      </c>
    </row>
    <row r="1286" spans="2:51" s="6" customFormat="1" ht="15.75" customHeight="1">
      <c r="B1286" s="137"/>
      <c r="E1286" s="138"/>
      <c r="F1286" s="203" t="s">
        <v>5</v>
      </c>
      <c r="G1286" s="204"/>
      <c r="H1286" s="204"/>
      <c r="I1286" s="204"/>
      <c r="K1286" s="139">
        <v>2</v>
      </c>
      <c r="N1286" s="138"/>
      <c r="R1286" s="140"/>
      <c r="T1286" s="141"/>
      <c r="AA1286" s="142"/>
      <c r="AT1286" s="138" t="s">
        <v>220</v>
      </c>
      <c r="AU1286" s="138" t="s">
        <v>191</v>
      </c>
      <c r="AV1286" s="143" t="s">
        <v>191</v>
      </c>
      <c r="AW1286" s="143" t="s">
        <v>165</v>
      </c>
      <c r="AX1286" s="143" t="s">
        <v>135</v>
      </c>
      <c r="AY1286" s="138" t="s">
        <v>213</v>
      </c>
    </row>
    <row r="1287" spans="2:51" s="6" customFormat="1" ht="15.75" customHeight="1">
      <c r="B1287" s="144"/>
      <c r="E1287" s="145"/>
      <c r="F1287" s="205" t="s">
        <v>222</v>
      </c>
      <c r="G1287" s="206"/>
      <c r="H1287" s="206"/>
      <c r="I1287" s="206"/>
      <c r="K1287" s="146">
        <v>2</v>
      </c>
      <c r="N1287" s="145"/>
      <c r="R1287" s="147"/>
      <c r="T1287" s="148"/>
      <c r="AA1287" s="149"/>
      <c r="AT1287" s="145" t="s">
        <v>220</v>
      </c>
      <c r="AU1287" s="145" t="s">
        <v>191</v>
      </c>
      <c r="AV1287" s="150" t="s">
        <v>218</v>
      </c>
      <c r="AW1287" s="150" t="s">
        <v>165</v>
      </c>
      <c r="AX1287" s="150" t="s">
        <v>78</v>
      </c>
      <c r="AY1287" s="145" t="s">
        <v>213</v>
      </c>
    </row>
    <row r="1288" spans="2:64" s="6" customFormat="1" ht="27" customHeight="1">
      <c r="B1288" s="22"/>
      <c r="C1288" s="123" t="s">
        <v>6</v>
      </c>
      <c r="D1288" s="123" t="s">
        <v>214</v>
      </c>
      <c r="E1288" s="124" t="s">
        <v>7</v>
      </c>
      <c r="F1288" s="210" t="s">
        <v>8</v>
      </c>
      <c r="G1288" s="211"/>
      <c r="H1288" s="211"/>
      <c r="I1288" s="211"/>
      <c r="J1288" s="125" t="s">
        <v>276</v>
      </c>
      <c r="K1288" s="126">
        <v>20.3</v>
      </c>
      <c r="L1288" s="212">
        <v>0</v>
      </c>
      <c r="M1288" s="211"/>
      <c r="N1288" s="213">
        <f>ROUND($L$1288*$K$1288,2)</f>
        <v>0</v>
      </c>
      <c r="O1288" s="211"/>
      <c r="P1288" s="211"/>
      <c r="Q1288" s="211"/>
      <c r="R1288" s="23"/>
      <c r="T1288" s="127"/>
      <c r="U1288" s="128" t="s">
        <v>102</v>
      </c>
      <c r="V1288" s="129">
        <v>0.16</v>
      </c>
      <c r="W1288" s="129">
        <f>$V$1288*$K$1288</f>
        <v>3.248</v>
      </c>
      <c r="X1288" s="129">
        <v>0.00026</v>
      </c>
      <c r="Y1288" s="129">
        <f>$X$1288*$K$1288</f>
        <v>0.005278</v>
      </c>
      <c r="Z1288" s="129">
        <v>0</v>
      </c>
      <c r="AA1288" s="130">
        <f>$Z$1288*$K$1288</f>
        <v>0</v>
      </c>
      <c r="AR1288" s="6" t="s">
        <v>294</v>
      </c>
      <c r="AT1288" s="6" t="s">
        <v>214</v>
      </c>
      <c r="AU1288" s="6" t="s">
        <v>191</v>
      </c>
      <c r="AY1288" s="6" t="s">
        <v>213</v>
      </c>
      <c r="BE1288" s="80">
        <f>IF($U$1288="základní",$N$1288,0)</f>
        <v>0</v>
      </c>
      <c r="BF1288" s="80">
        <f>IF($U$1288="snížená",$N$1288,0)</f>
        <v>0</v>
      </c>
      <c r="BG1288" s="80">
        <f>IF($U$1288="zákl. přenesená",$N$1288,0)</f>
        <v>0</v>
      </c>
      <c r="BH1288" s="80">
        <f>IF($U$1288="sníž. přenesená",$N$1288,0)</f>
        <v>0</v>
      </c>
      <c r="BI1288" s="80">
        <f>IF($U$1288="nulová",$N$1288,0)</f>
        <v>0</v>
      </c>
      <c r="BJ1288" s="6" t="s">
        <v>191</v>
      </c>
      <c r="BK1288" s="80">
        <f>ROUND($L$1288*$K$1288,2)</f>
        <v>0</v>
      </c>
      <c r="BL1288" s="6" t="s">
        <v>294</v>
      </c>
    </row>
    <row r="1289" spans="2:51" s="6" customFormat="1" ht="15.75" customHeight="1">
      <c r="B1289" s="131"/>
      <c r="E1289" s="132"/>
      <c r="F1289" s="208" t="s">
        <v>4</v>
      </c>
      <c r="G1289" s="209"/>
      <c r="H1289" s="209"/>
      <c r="I1289" s="209"/>
      <c r="K1289" s="132"/>
      <c r="N1289" s="132"/>
      <c r="R1289" s="133"/>
      <c r="T1289" s="134"/>
      <c r="AA1289" s="135"/>
      <c r="AT1289" s="132" t="s">
        <v>220</v>
      </c>
      <c r="AU1289" s="132" t="s">
        <v>191</v>
      </c>
      <c r="AV1289" s="136" t="s">
        <v>78</v>
      </c>
      <c r="AW1289" s="136" t="s">
        <v>165</v>
      </c>
      <c r="AX1289" s="136" t="s">
        <v>135</v>
      </c>
      <c r="AY1289" s="132" t="s">
        <v>213</v>
      </c>
    </row>
    <row r="1290" spans="2:51" s="6" customFormat="1" ht="15.75" customHeight="1">
      <c r="B1290" s="131"/>
      <c r="E1290" s="132"/>
      <c r="F1290" s="208" t="s">
        <v>494</v>
      </c>
      <c r="G1290" s="209"/>
      <c r="H1290" s="209"/>
      <c r="I1290" s="209"/>
      <c r="K1290" s="132"/>
      <c r="N1290" s="132"/>
      <c r="R1290" s="133"/>
      <c r="T1290" s="134"/>
      <c r="AA1290" s="135"/>
      <c r="AT1290" s="132" t="s">
        <v>220</v>
      </c>
      <c r="AU1290" s="132" t="s">
        <v>191</v>
      </c>
      <c r="AV1290" s="136" t="s">
        <v>78</v>
      </c>
      <c r="AW1290" s="136" t="s">
        <v>165</v>
      </c>
      <c r="AX1290" s="136" t="s">
        <v>135</v>
      </c>
      <c r="AY1290" s="132" t="s">
        <v>213</v>
      </c>
    </row>
    <row r="1291" spans="2:51" s="6" customFormat="1" ht="15.75" customHeight="1">
      <c r="B1291" s="137"/>
      <c r="E1291" s="138"/>
      <c r="F1291" s="203" t="s">
        <v>9</v>
      </c>
      <c r="G1291" s="204"/>
      <c r="H1291" s="204"/>
      <c r="I1291" s="204"/>
      <c r="K1291" s="139">
        <v>14.9</v>
      </c>
      <c r="N1291" s="138"/>
      <c r="R1291" s="140"/>
      <c r="T1291" s="141"/>
      <c r="AA1291" s="142"/>
      <c r="AT1291" s="138" t="s">
        <v>220</v>
      </c>
      <c r="AU1291" s="138" t="s">
        <v>191</v>
      </c>
      <c r="AV1291" s="143" t="s">
        <v>191</v>
      </c>
      <c r="AW1291" s="143" t="s">
        <v>165</v>
      </c>
      <c r="AX1291" s="143" t="s">
        <v>135</v>
      </c>
      <c r="AY1291" s="138" t="s">
        <v>213</v>
      </c>
    </row>
    <row r="1292" spans="2:51" s="6" customFormat="1" ht="15.75" customHeight="1">
      <c r="B1292" s="131"/>
      <c r="E1292" s="132"/>
      <c r="F1292" s="208" t="s">
        <v>496</v>
      </c>
      <c r="G1292" s="209"/>
      <c r="H1292" s="209"/>
      <c r="I1292" s="209"/>
      <c r="K1292" s="132"/>
      <c r="N1292" s="132"/>
      <c r="R1292" s="133"/>
      <c r="T1292" s="134"/>
      <c r="AA1292" s="135"/>
      <c r="AT1292" s="132" t="s">
        <v>220</v>
      </c>
      <c r="AU1292" s="132" t="s">
        <v>191</v>
      </c>
      <c r="AV1292" s="136" t="s">
        <v>78</v>
      </c>
      <c r="AW1292" s="136" t="s">
        <v>165</v>
      </c>
      <c r="AX1292" s="136" t="s">
        <v>135</v>
      </c>
      <c r="AY1292" s="132" t="s">
        <v>213</v>
      </c>
    </row>
    <row r="1293" spans="2:51" s="6" customFormat="1" ht="15.75" customHeight="1">
      <c r="B1293" s="137"/>
      <c r="E1293" s="138"/>
      <c r="F1293" s="203" t="s">
        <v>10</v>
      </c>
      <c r="G1293" s="204"/>
      <c r="H1293" s="204"/>
      <c r="I1293" s="204"/>
      <c r="K1293" s="139">
        <v>4.2</v>
      </c>
      <c r="N1293" s="138"/>
      <c r="R1293" s="140"/>
      <c r="T1293" s="141"/>
      <c r="AA1293" s="142"/>
      <c r="AT1293" s="138" t="s">
        <v>220</v>
      </c>
      <c r="AU1293" s="138" t="s">
        <v>191</v>
      </c>
      <c r="AV1293" s="143" t="s">
        <v>191</v>
      </c>
      <c r="AW1293" s="143" t="s">
        <v>165</v>
      </c>
      <c r="AX1293" s="143" t="s">
        <v>135</v>
      </c>
      <c r="AY1293" s="138" t="s">
        <v>213</v>
      </c>
    </row>
    <row r="1294" spans="2:51" s="6" customFormat="1" ht="15.75" customHeight="1">
      <c r="B1294" s="131"/>
      <c r="E1294" s="132"/>
      <c r="F1294" s="208" t="s">
        <v>498</v>
      </c>
      <c r="G1294" s="209"/>
      <c r="H1294" s="209"/>
      <c r="I1294" s="209"/>
      <c r="K1294" s="132"/>
      <c r="N1294" s="132"/>
      <c r="R1294" s="133"/>
      <c r="T1294" s="134"/>
      <c r="AA1294" s="135"/>
      <c r="AT1294" s="132" t="s">
        <v>220</v>
      </c>
      <c r="AU1294" s="132" t="s">
        <v>191</v>
      </c>
      <c r="AV1294" s="136" t="s">
        <v>78</v>
      </c>
      <c r="AW1294" s="136" t="s">
        <v>165</v>
      </c>
      <c r="AX1294" s="136" t="s">
        <v>135</v>
      </c>
      <c r="AY1294" s="132" t="s">
        <v>213</v>
      </c>
    </row>
    <row r="1295" spans="2:51" s="6" customFormat="1" ht="15.75" customHeight="1">
      <c r="B1295" s="137"/>
      <c r="E1295" s="138"/>
      <c r="F1295" s="203" t="s">
        <v>11</v>
      </c>
      <c r="G1295" s="204"/>
      <c r="H1295" s="204"/>
      <c r="I1295" s="204"/>
      <c r="K1295" s="139">
        <v>1.2</v>
      </c>
      <c r="N1295" s="138"/>
      <c r="R1295" s="140"/>
      <c r="T1295" s="141"/>
      <c r="AA1295" s="142"/>
      <c r="AT1295" s="138" t="s">
        <v>220</v>
      </c>
      <c r="AU1295" s="138" t="s">
        <v>191</v>
      </c>
      <c r="AV1295" s="143" t="s">
        <v>191</v>
      </c>
      <c r="AW1295" s="143" t="s">
        <v>165</v>
      </c>
      <c r="AX1295" s="143" t="s">
        <v>135</v>
      </c>
      <c r="AY1295" s="138" t="s">
        <v>213</v>
      </c>
    </row>
    <row r="1296" spans="2:51" s="6" customFormat="1" ht="15.75" customHeight="1">
      <c r="B1296" s="144"/>
      <c r="E1296" s="145"/>
      <c r="F1296" s="205" t="s">
        <v>222</v>
      </c>
      <c r="G1296" s="206"/>
      <c r="H1296" s="206"/>
      <c r="I1296" s="206"/>
      <c r="K1296" s="146">
        <v>20.3</v>
      </c>
      <c r="N1296" s="145"/>
      <c r="R1296" s="147"/>
      <c r="T1296" s="148"/>
      <c r="AA1296" s="149"/>
      <c r="AT1296" s="145" t="s">
        <v>220</v>
      </c>
      <c r="AU1296" s="145" t="s">
        <v>191</v>
      </c>
      <c r="AV1296" s="150" t="s">
        <v>218</v>
      </c>
      <c r="AW1296" s="150" t="s">
        <v>165</v>
      </c>
      <c r="AX1296" s="150" t="s">
        <v>78</v>
      </c>
      <c r="AY1296" s="145" t="s">
        <v>213</v>
      </c>
    </row>
    <row r="1297" spans="2:64" s="6" customFormat="1" ht="15.75" customHeight="1">
      <c r="B1297" s="22"/>
      <c r="C1297" s="123" t="s">
        <v>12</v>
      </c>
      <c r="D1297" s="123" t="s">
        <v>214</v>
      </c>
      <c r="E1297" s="124" t="s">
        <v>13</v>
      </c>
      <c r="F1297" s="210" t="s">
        <v>14</v>
      </c>
      <c r="G1297" s="211"/>
      <c r="H1297" s="211"/>
      <c r="I1297" s="211"/>
      <c r="J1297" s="125" t="s">
        <v>282</v>
      </c>
      <c r="K1297" s="126">
        <v>43.021</v>
      </c>
      <c r="L1297" s="212">
        <v>0</v>
      </c>
      <c r="M1297" s="211"/>
      <c r="N1297" s="213">
        <f>ROUND($L$1297*$K$1297,2)</f>
        <v>0</v>
      </c>
      <c r="O1297" s="211"/>
      <c r="P1297" s="211"/>
      <c r="Q1297" s="211"/>
      <c r="R1297" s="23"/>
      <c r="T1297" s="127"/>
      <c r="U1297" s="128" t="s">
        <v>102</v>
      </c>
      <c r="V1297" s="129">
        <v>0.044</v>
      </c>
      <c r="W1297" s="129">
        <f>$V$1297*$K$1297</f>
        <v>1.8929239999999998</v>
      </c>
      <c r="X1297" s="129">
        <v>0.0003</v>
      </c>
      <c r="Y1297" s="129">
        <f>$X$1297*$K$1297</f>
        <v>0.012906299999999999</v>
      </c>
      <c r="Z1297" s="129">
        <v>0</v>
      </c>
      <c r="AA1297" s="130">
        <f>$Z$1297*$K$1297</f>
        <v>0</v>
      </c>
      <c r="AR1297" s="6" t="s">
        <v>294</v>
      </c>
      <c r="AT1297" s="6" t="s">
        <v>214</v>
      </c>
      <c r="AU1297" s="6" t="s">
        <v>191</v>
      </c>
      <c r="AY1297" s="6" t="s">
        <v>213</v>
      </c>
      <c r="BE1297" s="80">
        <f>IF($U$1297="základní",$N$1297,0)</f>
        <v>0</v>
      </c>
      <c r="BF1297" s="80">
        <f>IF($U$1297="snížená",$N$1297,0)</f>
        <v>0</v>
      </c>
      <c r="BG1297" s="80">
        <f>IF($U$1297="zákl. přenesená",$N$1297,0)</f>
        <v>0</v>
      </c>
      <c r="BH1297" s="80">
        <f>IF($U$1297="sníž. přenesená",$N$1297,0)</f>
        <v>0</v>
      </c>
      <c r="BI1297" s="80">
        <f>IF($U$1297="nulová",$N$1297,0)</f>
        <v>0</v>
      </c>
      <c r="BJ1297" s="6" t="s">
        <v>191</v>
      </c>
      <c r="BK1297" s="80">
        <f>ROUND($L$1297*$K$1297,2)</f>
        <v>0</v>
      </c>
      <c r="BL1297" s="6" t="s">
        <v>294</v>
      </c>
    </row>
    <row r="1298" spans="2:51" s="6" customFormat="1" ht="15.75" customHeight="1">
      <c r="B1298" s="131"/>
      <c r="E1298" s="132"/>
      <c r="F1298" s="208" t="s">
        <v>4</v>
      </c>
      <c r="G1298" s="209"/>
      <c r="H1298" s="209"/>
      <c r="I1298" s="209"/>
      <c r="K1298" s="132"/>
      <c r="N1298" s="132"/>
      <c r="R1298" s="133"/>
      <c r="T1298" s="134"/>
      <c r="AA1298" s="135"/>
      <c r="AT1298" s="132" t="s">
        <v>220</v>
      </c>
      <c r="AU1298" s="132" t="s">
        <v>191</v>
      </c>
      <c r="AV1298" s="136" t="s">
        <v>78</v>
      </c>
      <c r="AW1298" s="136" t="s">
        <v>165</v>
      </c>
      <c r="AX1298" s="136" t="s">
        <v>135</v>
      </c>
      <c r="AY1298" s="132" t="s">
        <v>213</v>
      </c>
    </row>
    <row r="1299" spans="2:51" s="6" customFormat="1" ht="15.75" customHeight="1">
      <c r="B1299" s="131"/>
      <c r="E1299" s="132"/>
      <c r="F1299" s="208" t="s">
        <v>494</v>
      </c>
      <c r="G1299" s="209"/>
      <c r="H1299" s="209"/>
      <c r="I1299" s="209"/>
      <c r="K1299" s="132"/>
      <c r="N1299" s="132"/>
      <c r="R1299" s="133"/>
      <c r="T1299" s="134"/>
      <c r="AA1299" s="135"/>
      <c r="AT1299" s="132" t="s">
        <v>220</v>
      </c>
      <c r="AU1299" s="132" t="s">
        <v>191</v>
      </c>
      <c r="AV1299" s="136" t="s">
        <v>78</v>
      </c>
      <c r="AW1299" s="136" t="s">
        <v>165</v>
      </c>
      <c r="AX1299" s="136" t="s">
        <v>135</v>
      </c>
      <c r="AY1299" s="132" t="s">
        <v>213</v>
      </c>
    </row>
    <row r="1300" spans="2:51" s="6" customFormat="1" ht="15.75" customHeight="1">
      <c r="B1300" s="137"/>
      <c r="E1300" s="138"/>
      <c r="F1300" s="203" t="s">
        <v>15</v>
      </c>
      <c r="G1300" s="204"/>
      <c r="H1300" s="204"/>
      <c r="I1300" s="204"/>
      <c r="K1300" s="139">
        <v>29.8</v>
      </c>
      <c r="N1300" s="138"/>
      <c r="R1300" s="140"/>
      <c r="T1300" s="141"/>
      <c r="AA1300" s="142"/>
      <c r="AT1300" s="138" t="s">
        <v>220</v>
      </c>
      <c r="AU1300" s="138" t="s">
        <v>191</v>
      </c>
      <c r="AV1300" s="143" t="s">
        <v>191</v>
      </c>
      <c r="AW1300" s="143" t="s">
        <v>165</v>
      </c>
      <c r="AX1300" s="143" t="s">
        <v>135</v>
      </c>
      <c r="AY1300" s="138" t="s">
        <v>213</v>
      </c>
    </row>
    <row r="1301" spans="2:51" s="6" customFormat="1" ht="15.75" customHeight="1">
      <c r="B1301" s="131"/>
      <c r="E1301" s="132"/>
      <c r="F1301" s="208" t="s">
        <v>496</v>
      </c>
      <c r="G1301" s="209"/>
      <c r="H1301" s="209"/>
      <c r="I1301" s="209"/>
      <c r="K1301" s="132"/>
      <c r="N1301" s="132"/>
      <c r="R1301" s="133"/>
      <c r="T1301" s="134"/>
      <c r="AA1301" s="135"/>
      <c r="AT1301" s="132" t="s">
        <v>220</v>
      </c>
      <c r="AU1301" s="132" t="s">
        <v>191</v>
      </c>
      <c r="AV1301" s="136" t="s">
        <v>78</v>
      </c>
      <c r="AW1301" s="136" t="s">
        <v>165</v>
      </c>
      <c r="AX1301" s="136" t="s">
        <v>135</v>
      </c>
      <c r="AY1301" s="132" t="s">
        <v>213</v>
      </c>
    </row>
    <row r="1302" spans="2:51" s="6" customFormat="1" ht="15.75" customHeight="1">
      <c r="B1302" s="137"/>
      <c r="E1302" s="138"/>
      <c r="F1302" s="203" t="s">
        <v>16</v>
      </c>
      <c r="G1302" s="204"/>
      <c r="H1302" s="204"/>
      <c r="I1302" s="204"/>
      <c r="K1302" s="139">
        <v>8.4</v>
      </c>
      <c r="N1302" s="138"/>
      <c r="R1302" s="140"/>
      <c r="T1302" s="141"/>
      <c r="AA1302" s="142"/>
      <c r="AT1302" s="138" t="s">
        <v>220</v>
      </c>
      <c r="AU1302" s="138" t="s">
        <v>191</v>
      </c>
      <c r="AV1302" s="143" t="s">
        <v>191</v>
      </c>
      <c r="AW1302" s="143" t="s">
        <v>165</v>
      </c>
      <c r="AX1302" s="143" t="s">
        <v>135</v>
      </c>
      <c r="AY1302" s="138" t="s">
        <v>213</v>
      </c>
    </row>
    <row r="1303" spans="2:51" s="6" customFormat="1" ht="15.75" customHeight="1">
      <c r="B1303" s="131"/>
      <c r="E1303" s="132"/>
      <c r="F1303" s="208" t="s">
        <v>498</v>
      </c>
      <c r="G1303" s="209"/>
      <c r="H1303" s="209"/>
      <c r="I1303" s="209"/>
      <c r="K1303" s="132"/>
      <c r="N1303" s="132"/>
      <c r="R1303" s="133"/>
      <c r="T1303" s="134"/>
      <c r="AA1303" s="135"/>
      <c r="AT1303" s="132" t="s">
        <v>220</v>
      </c>
      <c r="AU1303" s="132" t="s">
        <v>191</v>
      </c>
      <c r="AV1303" s="136" t="s">
        <v>78</v>
      </c>
      <c r="AW1303" s="136" t="s">
        <v>165</v>
      </c>
      <c r="AX1303" s="136" t="s">
        <v>135</v>
      </c>
      <c r="AY1303" s="132" t="s">
        <v>213</v>
      </c>
    </row>
    <row r="1304" spans="2:51" s="6" customFormat="1" ht="15.75" customHeight="1">
      <c r="B1304" s="137"/>
      <c r="E1304" s="138"/>
      <c r="F1304" s="203" t="s">
        <v>17</v>
      </c>
      <c r="G1304" s="204"/>
      <c r="H1304" s="204"/>
      <c r="I1304" s="204"/>
      <c r="K1304" s="139">
        <v>4.821</v>
      </c>
      <c r="N1304" s="138"/>
      <c r="R1304" s="140"/>
      <c r="T1304" s="141"/>
      <c r="AA1304" s="142"/>
      <c r="AT1304" s="138" t="s">
        <v>220</v>
      </c>
      <c r="AU1304" s="138" t="s">
        <v>191</v>
      </c>
      <c r="AV1304" s="143" t="s">
        <v>191</v>
      </c>
      <c r="AW1304" s="143" t="s">
        <v>165</v>
      </c>
      <c r="AX1304" s="143" t="s">
        <v>135</v>
      </c>
      <c r="AY1304" s="138" t="s">
        <v>213</v>
      </c>
    </row>
    <row r="1305" spans="2:51" s="6" customFormat="1" ht="15.75" customHeight="1">
      <c r="B1305" s="144"/>
      <c r="E1305" s="145"/>
      <c r="F1305" s="205" t="s">
        <v>222</v>
      </c>
      <c r="G1305" s="206"/>
      <c r="H1305" s="206"/>
      <c r="I1305" s="206"/>
      <c r="K1305" s="146">
        <v>43.021</v>
      </c>
      <c r="N1305" s="145"/>
      <c r="R1305" s="147"/>
      <c r="T1305" s="148"/>
      <c r="AA1305" s="149"/>
      <c r="AT1305" s="145" t="s">
        <v>220</v>
      </c>
      <c r="AU1305" s="145" t="s">
        <v>191</v>
      </c>
      <c r="AV1305" s="150" t="s">
        <v>218</v>
      </c>
      <c r="AW1305" s="150" t="s">
        <v>165</v>
      </c>
      <c r="AX1305" s="150" t="s">
        <v>78</v>
      </c>
      <c r="AY1305" s="145" t="s">
        <v>213</v>
      </c>
    </row>
    <row r="1306" spans="2:64" s="6" customFormat="1" ht="27" customHeight="1">
      <c r="B1306" s="22"/>
      <c r="C1306" s="123" t="s">
        <v>18</v>
      </c>
      <c r="D1306" s="123" t="s">
        <v>214</v>
      </c>
      <c r="E1306" s="124" t="s">
        <v>19</v>
      </c>
      <c r="F1306" s="210" t="s">
        <v>20</v>
      </c>
      <c r="G1306" s="211"/>
      <c r="H1306" s="211"/>
      <c r="I1306" s="211"/>
      <c r="J1306" s="125" t="s">
        <v>239</v>
      </c>
      <c r="K1306" s="126">
        <v>0.744</v>
      </c>
      <c r="L1306" s="212">
        <v>0</v>
      </c>
      <c r="M1306" s="211"/>
      <c r="N1306" s="213">
        <f>ROUND($L$1306*$K$1306,2)</f>
        <v>0</v>
      </c>
      <c r="O1306" s="211"/>
      <c r="P1306" s="211"/>
      <c r="Q1306" s="211"/>
      <c r="R1306" s="23"/>
      <c r="T1306" s="127"/>
      <c r="U1306" s="128" t="s">
        <v>102</v>
      </c>
      <c r="V1306" s="129">
        <v>1.265</v>
      </c>
      <c r="W1306" s="129">
        <f>$V$1306*$K$1306</f>
        <v>0.9411599999999999</v>
      </c>
      <c r="X1306" s="129">
        <v>0</v>
      </c>
      <c r="Y1306" s="129">
        <f>$X$1306*$K$1306</f>
        <v>0</v>
      </c>
      <c r="Z1306" s="129">
        <v>0</v>
      </c>
      <c r="AA1306" s="130">
        <f>$Z$1306*$K$1306</f>
        <v>0</v>
      </c>
      <c r="AR1306" s="6" t="s">
        <v>294</v>
      </c>
      <c r="AT1306" s="6" t="s">
        <v>214</v>
      </c>
      <c r="AU1306" s="6" t="s">
        <v>191</v>
      </c>
      <c r="AY1306" s="6" t="s">
        <v>213</v>
      </c>
      <c r="BE1306" s="80">
        <f>IF($U$1306="základní",$N$1306,0)</f>
        <v>0</v>
      </c>
      <c r="BF1306" s="80">
        <f>IF($U$1306="snížená",$N$1306,0)</f>
        <v>0</v>
      </c>
      <c r="BG1306" s="80">
        <f>IF($U$1306="zákl. přenesená",$N$1306,0)</f>
        <v>0</v>
      </c>
      <c r="BH1306" s="80">
        <f>IF($U$1306="sníž. přenesená",$N$1306,0)</f>
        <v>0</v>
      </c>
      <c r="BI1306" s="80">
        <f>IF($U$1306="nulová",$N$1306,0)</f>
        <v>0</v>
      </c>
      <c r="BJ1306" s="6" t="s">
        <v>191</v>
      </c>
      <c r="BK1306" s="80">
        <f>ROUND($L$1306*$K$1306,2)</f>
        <v>0</v>
      </c>
      <c r="BL1306" s="6" t="s">
        <v>294</v>
      </c>
    </row>
    <row r="1307" spans="2:64" s="6" customFormat="1" ht="27" customHeight="1">
      <c r="B1307" s="22"/>
      <c r="C1307" s="123" t="s">
        <v>21</v>
      </c>
      <c r="D1307" s="123" t="s">
        <v>214</v>
      </c>
      <c r="E1307" s="124" t="s">
        <v>22</v>
      </c>
      <c r="F1307" s="210" t="s">
        <v>23</v>
      </c>
      <c r="G1307" s="211"/>
      <c r="H1307" s="211"/>
      <c r="I1307" s="211"/>
      <c r="J1307" s="125" t="s">
        <v>239</v>
      </c>
      <c r="K1307" s="126">
        <v>0.744</v>
      </c>
      <c r="L1307" s="212">
        <v>0</v>
      </c>
      <c r="M1307" s="211"/>
      <c r="N1307" s="213">
        <f>ROUND($L$1307*$K$1307,2)</f>
        <v>0</v>
      </c>
      <c r="O1307" s="211"/>
      <c r="P1307" s="211"/>
      <c r="Q1307" s="211"/>
      <c r="R1307" s="23"/>
      <c r="T1307" s="127"/>
      <c r="U1307" s="128" t="s">
        <v>102</v>
      </c>
      <c r="V1307" s="129">
        <v>1.14</v>
      </c>
      <c r="W1307" s="129">
        <f>$V$1307*$K$1307</f>
        <v>0.8481599999999999</v>
      </c>
      <c r="X1307" s="129">
        <v>0</v>
      </c>
      <c r="Y1307" s="129">
        <f>$X$1307*$K$1307</f>
        <v>0</v>
      </c>
      <c r="Z1307" s="129">
        <v>0</v>
      </c>
      <c r="AA1307" s="130">
        <f>$Z$1307*$K$1307</f>
        <v>0</v>
      </c>
      <c r="AR1307" s="6" t="s">
        <v>294</v>
      </c>
      <c r="AT1307" s="6" t="s">
        <v>214</v>
      </c>
      <c r="AU1307" s="6" t="s">
        <v>191</v>
      </c>
      <c r="AY1307" s="6" t="s">
        <v>213</v>
      </c>
      <c r="BE1307" s="80">
        <f>IF($U$1307="základní",$N$1307,0)</f>
        <v>0</v>
      </c>
      <c r="BF1307" s="80">
        <f>IF($U$1307="snížená",$N$1307,0)</f>
        <v>0</v>
      </c>
      <c r="BG1307" s="80">
        <f>IF($U$1307="zákl. přenesená",$N$1307,0)</f>
        <v>0</v>
      </c>
      <c r="BH1307" s="80">
        <f>IF($U$1307="sníž. přenesená",$N$1307,0)</f>
        <v>0</v>
      </c>
      <c r="BI1307" s="80">
        <f>IF($U$1307="nulová",$N$1307,0)</f>
        <v>0</v>
      </c>
      <c r="BJ1307" s="6" t="s">
        <v>191</v>
      </c>
      <c r="BK1307" s="80">
        <f>ROUND($L$1307*$K$1307,2)</f>
        <v>0</v>
      </c>
      <c r="BL1307" s="6" t="s">
        <v>294</v>
      </c>
    </row>
    <row r="1308" spans="2:63" s="113" customFormat="1" ht="30.75" customHeight="1">
      <c r="B1308" s="114"/>
      <c r="D1308" s="122" t="s">
        <v>186</v>
      </c>
      <c r="N1308" s="201">
        <f>$BK$1308</f>
        <v>0</v>
      </c>
      <c r="O1308" s="202"/>
      <c r="P1308" s="202"/>
      <c r="Q1308" s="202"/>
      <c r="R1308" s="117"/>
      <c r="T1308" s="118"/>
      <c r="W1308" s="119">
        <f>SUM($W$1309:$W$1342)</f>
        <v>85.380291</v>
      </c>
      <c r="Y1308" s="119">
        <f>SUM($Y$1309:$Y$1342)</f>
        <v>0.027240880000000002</v>
      </c>
      <c r="AA1308" s="120">
        <f>SUM($AA$1309:$AA$1342)</f>
        <v>0</v>
      </c>
      <c r="AR1308" s="116" t="s">
        <v>191</v>
      </c>
      <c r="AT1308" s="116" t="s">
        <v>134</v>
      </c>
      <c r="AU1308" s="116" t="s">
        <v>78</v>
      </c>
      <c r="AY1308" s="116" t="s">
        <v>213</v>
      </c>
      <c r="BK1308" s="121">
        <f>SUM($BK$1309:$BK$1342)</f>
        <v>0</v>
      </c>
    </row>
    <row r="1309" spans="2:64" s="6" customFormat="1" ht="27" customHeight="1">
      <c r="B1309" s="22"/>
      <c r="C1309" s="123" t="s">
        <v>24</v>
      </c>
      <c r="D1309" s="123" t="s">
        <v>214</v>
      </c>
      <c r="E1309" s="124" t="s">
        <v>25</v>
      </c>
      <c r="F1309" s="210" t="s">
        <v>26</v>
      </c>
      <c r="G1309" s="211"/>
      <c r="H1309" s="211"/>
      <c r="I1309" s="211"/>
      <c r="J1309" s="125" t="s">
        <v>282</v>
      </c>
      <c r="K1309" s="126">
        <v>64.599</v>
      </c>
      <c r="L1309" s="212">
        <v>0</v>
      </c>
      <c r="M1309" s="211"/>
      <c r="N1309" s="213">
        <f>ROUND($L$1309*$K$1309,2)</f>
        <v>0</v>
      </c>
      <c r="O1309" s="211"/>
      <c r="P1309" s="211"/>
      <c r="Q1309" s="211"/>
      <c r="R1309" s="23"/>
      <c r="T1309" s="127"/>
      <c r="U1309" s="128" t="s">
        <v>102</v>
      </c>
      <c r="V1309" s="129">
        <v>0.212</v>
      </c>
      <c r="W1309" s="129">
        <f>$V$1309*$K$1309</f>
        <v>13.694988</v>
      </c>
      <c r="X1309" s="129">
        <v>0.00011</v>
      </c>
      <c r="Y1309" s="129">
        <f>$X$1309*$K$1309</f>
        <v>0.007105890000000001</v>
      </c>
      <c r="Z1309" s="129">
        <v>0</v>
      </c>
      <c r="AA1309" s="130">
        <f>$Z$1309*$K$1309</f>
        <v>0</v>
      </c>
      <c r="AR1309" s="6" t="s">
        <v>294</v>
      </c>
      <c r="AT1309" s="6" t="s">
        <v>214</v>
      </c>
      <c r="AU1309" s="6" t="s">
        <v>191</v>
      </c>
      <c r="AY1309" s="6" t="s">
        <v>213</v>
      </c>
      <c r="BE1309" s="80">
        <f>IF($U$1309="základní",$N$1309,0)</f>
        <v>0</v>
      </c>
      <c r="BF1309" s="80">
        <f>IF($U$1309="snížená",$N$1309,0)</f>
        <v>0</v>
      </c>
      <c r="BG1309" s="80">
        <f>IF($U$1309="zákl. přenesená",$N$1309,0)</f>
        <v>0</v>
      </c>
      <c r="BH1309" s="80">
        <f>IF($U$1309="sníž. přenesená",$N$1309,0)</f>
        <v>0</v>
      </c>
      <c r="BI1309" s="80">
        <f>IF($U$1309="nulová",$N$1309,0)</f>
        <v>0</v>
      </c>
      <c r="BJ1309" s="6" t="s">
        <v>191</v>
      </c>
      <c r="BK1309" s="80">
        <f>ROUND($L$1309*$K$1309,2)</f>
        <v>0</v>
      </c>
      <c r="BL1309" s="6" t="s">
        <v>294</v>
      </c>
    </row>
    <row r="1310" spans="2:51" s="6" customFormat="1" ht="15.75" customHeight="1">
      <c r="B1310" s="131"/>
      <c r="E1310" s="132"/>
      <c r="F1310" s="208" t="s">
        <v>889</v>
      </c>
      <c r="G1310" s="209"/>
      <c r="H1310" s="209"/>
      <c r="I1310" s="209"/>
      <c r="K1310" s="132"/>
      <c r="N1310" s="132"/>
      <c r="R1310" s="133"/>
      <c r="T1310" s="134"/>
      <c r="AA1310" s="135"/>
      <c r="AT1310" s="132" t="s">
        <v>220</v>
      </c>
      <c r="AU1310" s="132" t="s">
        <v>191</v>
      </c>
      <c r="AV1310" s="136" t="s">
        <v>78</v>
      </c>
      <c r="AW1310" s="136" t="s">
        <v>165</v>
      </c>
      <c r="AX1310" s="136" t="s">
        <v>135</v>
      </c>
      <c r="AY1310" s="132" t="s">
        <v>213</v>
      </c>
    </row>
    <row r="1311" spans="2:51" s="6" customFormat="1" ht="15.75" customHeight="1">
      <c r="B1311" s="137"/>
      <c r="E1311" s="138"/>
      <c r="F1311" s="203" t="s">
        <v>27</v>
      </c>
      <c r="G1311" s="204"/>
      <c r="H1311" s="204"/>
      <c r="I1311" s="204"/>
      <c r="K1311" s="139">
        <v>52.539</v>
      </c>
      <c r="N1311" s="138"/>
      <c r="R1311" s="140"/>
      <c r="T1311" s="141"/>
      <c r="AA1311" s="142"/>
      <c r="AT1311" s="138" t="s">
        <v>220</v>
      </c>
      <c r="AU1311" s="138" t="s">
        <v>191</v>
      </c>
      <c r="AV1311" s="143" t="s">
        <v>191</v>
      </c>
      <c r="AW1311" s="143" t="s">
        <v>165</v>
      </c>
      <c r="AX1311" s="143" t="s">
        <v>135</v>
      </c>
      <c r="AY1311" s="138" t="s">
        <v>213</v>
      </c>
    </row>
    <row r="1312" spans="2:51" s="6" customFormat="1" ht="15.75" customHeight="1">
      <c r="B1312" s="131"/>
      <c r="E1312" s="132"/>
      <c r="F1312" s="208" t="s">
        <v>898</v>
      </c>
      <c r="G1312" s="209"/>
      <c r="H1312" s="209"/>
      <c r="I1312" s="209"/>
      <c r="K1312" s="132"/>
      <c r="N1312" s="132"/>
      <c r="R1312" s="133"/>
      <c r="T1312" s="134"/>
      <c r="AA1312" s="135"/>
      <c r="AT1312" s="132" t="s">
        <v>220</v>
      </c>
      <c r="AU1312" s="132" t="s">
        <v>191</v>
      </c>
      <c r="AV1312" s="136" t="s">
        <v>78</v>
      </c>
      <c r="AW1312" s="136" t="s">
        <v>165</v>
      </c>
      <c r="AX1312" s="136" t="s">
        <v>135</v>
      </c>
      <c r="AY1312" s="132" t="s">
        <v>213</v>
      </c>
    </row>
    <row r="1313" spans="2:51" s="6" customFormat="1" ht="15.75" customHeight="1">
      <c r="B1313" s="137"/>
      <c r="E1313" s="138"/>
      <c r="F1313" s="203" t="s">
        <v>28</v>
      </c>
      <c r="G1313" s="204"/>
      <c r="H1313" s="204"/>
      <c r="I1313" s="204"/>
      <c r="K1313" s="139">
        <v>12.06</v>
      </c>
      <c r="N1313" s="138"/>
      <c r="R1313" s="140"/>
      <c r="T1313" s="141"/>
      <c r="AA1313" s="142"/>
      <c r="AT1313" s="138" t="s">
        <v>220</v>
      </c>
      <c r="AU1313" s="138" t="s">
        <v>191</v>
      </c>
      <c r="AV1313" s="143" t="s">
        <v>191</v>
      </c>
      <c r="AW1313" s="143" t="s">
        <v>165</v>
      </c>
      <c r="AX1313" s="143" t="s">
        <v>135</v>
      </c>
      <c r="AY1313" s="138" t="s">
        <v>213</v>
      </c>
    </row>
    <row r="1314" spans="2:51" s="6" customFormat="1" ht="15.75" customHeight="1">
      <c r="B1314" s="144"/>
      <c r="E1314" s="145"/>
      <c r="F1314" s="205" t="s">
        <v>222</v>
      </c>
      <c r="G1314" s="206"/>
      <c r="H1314" s="206"/>
      <c r="I1314" s="206"/>
      <c r="K1314" s="146">
        <v>64.599</v>
      </c>
      <c r="N1314" s="145"/>
      <c r="R1314" s="147"/>
      <c r="T1314" s="148"/>
      <c r="AA1314" s="149"/>
      <c r="AT1314" s="145" t="s">
        <v>220</v>
      </c>
      <c r="AU1314" s="145" t="s">
        <v>191</v>
      </c>
      <c r="AV1314" s="150" t="s">
        <v>218</v>
      </c>
      <c r="AW1314" s="150" t="s">
        <v>165</v>
      </c>
      <c r="AX1314" s="150" t="s">
        <v>78</v>
      </c>
      <c r="AY1314" s="145" t="s">
        <v>213</v>
      </c>
    </row>
    <row r="1315" spans="2:64" s="6" customFormat="1" ht="27" customHeight="1">
      <c r="B1315" s="22"/>
      <c r="C1315" s="123" t="s">
        <v>29</v>
      </c>
      <c r="D1315" s="123" t="s">
        <v>214</v>
      </c>
      <c r="E1315" s="124" t="s">
        <v>30</v>
      </c>
      <c r="F1315" s="210" t="s">
        <v>31</v>
      </c>
      <c r="G1315" s="211"/>
      <c r="H1315" s="211"/>
      <c r="I1315" s="211"/>
      <c r="J1315" s="125" t="s">
        <v>282</v>
      </c>
      <c r="K1315" s="126">
        <v>32.3</v>
      </c>
      <c r="L1315" s="212">
        <v>0</v>
      </c>
      <c r="M1315" s="211"/>
      <c r="N1315" s="213">
        <f>ROUND($L$1315*$K$1315,2)</f>
        <v>0</v>
      </c>
      <c r="O1315" s="211"/>
      <c r="P1315" s="211"/>
      <c r="Q1315" s="211"/>
      <c r="R1315" s="23"/>
      <c r="T1315" s="127"/>
      <c r="U1315" s="128" t="s">
        <v>102</v>
      </c>
      <c r="V1315" s="129">
        <v>0.3</v>
      </c>
      <c r="W1315" s="129">
        <f>$V$1315*$K$1315</f>
        <v>9.69</v>
      </c>
      <c r="X1315" s="129">
        <v>0.000215</v>
      </c>
      <c r="Y1315" s="129">
        <f>$X$1315*$K$1315</f>
        <v>0.006944499999999999</v>
      </c>
      <c r="Z1315" s="129">
        <v>0</v>
      </c>
      <c r="AA1315" s="130">
        <f>$Z$1315*$K$1315</f>
        <v>0</v>
      </c>
      <c r="AR1315" s="6" t="s">
        <v>294</v>
      </c>
      <c r="AT1315" s="6" t="s">
        <v>214</v>
      </c>
      <c r="AU1315" s="6" t="s">
        <v>191</v>
      </c>
      <c r="AY1315" s="6" t="s">
        <v>213</v>
      </c>
      <c r="BE1315" s="80">
        <f>IF($U$1315="základní",$N$1315,0)</f>
        <v>0</v>
      </c>
      <c r="BF1315" s="80">
        <f>IF($U$1315="snížená",$N$1315,0)</f>
        <v>0</v>
      </c>
      <c r="BG1315" s="80">
        <f>IF($U$1315="zákl. přenesená",$N$1315,0)</f>
        <v>0</v>
      </c>
      <c r="BH1315" s="80">
        <f>IF($U$1315="sníž. přenesená",$N$1315,0)</f>
        <v>0</v>
      </c>
      <c r="BI1315" s="80">
        <f>IF($U$1315="nulová",$N$1315,0)</f>
        <v>0</v>
      </c>
      <c r="BJ1315" s="6" t="s">
        <v>191</v>
      </c>
      <c r="BK1315" s="80">
        <f>ROUND($L$1315*$K$1315,2)</f>
        <v>0</v>
      </c>
      <c r="BL1315" s="6" t="s">
        <v>294</v>
      </c>
    </row>
    <row r="1316" spans="2:51" s="6" customFormat="1" ht="15.75" customHeight="1">
      <c r="B1316" s="131"/>
      <c r="E1316" s="132"/>
      <c r="F1316" s="208" t="s">
        <v>889</v>
      </c>
      <c r="G1316" s="209"/>
      <c r="H1316" s="209"/>
      <c r="I1316" s="209"/>
      <c r="K1316" s="132"/>
      <c r="N1316" s="132"/>
      <c r="R1316" s="133"/>
      <c r="T1316" s="134"/>
      <c r="AA1316" s="135"/>
      <c r="AT1316" s="132" t="s">
        <v>220</v>
      </c>
      <c r="AU1316" s="132" t="s">
        <v>191</v>
      </c>
      <c r="AV1316" s="136" t="s">
        <v>78</v>
      </c>
      <c r="AW1316" s="136" t="s">
        <v>165</v>
      </c>
      <c r="AX1316" s="136" t="s">
        <v>135</v>
      </c>
      <c r="AY1316" s="132" t="s">
        <v>213</v>
      </c>
    </row>
    <row r="1317" spans="2:51" s="6" customFormat="1" ht="15.75" customHeight="1">
      <c r="B1317" s="137"/>
      <c r="E1317" s="138"/>
      <c r="F1317" s="203" t="s">
        <v>894</v>
      </c>
      <c r="G1317" s="204"/>
      <c r="H1317" s="204"/>
      <c r="I1317" s="204"/>
      <c r="K1317" s="139">
        <v>26.27</v>
      </c>
      <c r="N1317" s="138"/>
      <c r="R1317" s="140"/>
      <c r="T1317" s="141"/>
      <c r="AA1317" s="142"/>
      <c r="AT1317" s="138" t="s">
        <v>220</v>
      </c>
      <c r="AU1317" s="138" t="s">
        <v>191</v>
      </c>
      <c r="AV1317" s="143" t="s">
        <v>191</v>
      </c>
      <c r="AW1317" s="143" t="s">
        <v>165</v>
      </c>
      <c r="AX1317" s="143" t="s">
        <v>135</v>
      </c>
      <c r="AY1317" s="138" t="s">
        <v>213</v>
      </c>
    </row>
    <row r="1318" spans="2:51" s="6" customFormat="1" ht="15.75" customHeight="1">
      <c r="B1318" s="131"/>
      <c r="E1318" s="132"/>
      <c r="F1318" s="208" t="s">
        <v>898</v>
      </c>
      <c r="G1318" s="209"/>
      <c r="H1318" s="209"/>
      <c r="I1318" s="209"/>
      <c r="K1318" s="132"/>
      <c r="N1318" s="132"/>
      <c r="R1318" s="133"/>
      <c r="T1318" s="134"/>
      <c r="AA1318" s="135"/>
      <c r="AT1318" s="132" t="s">
        <v>220</v>
      </c>
      <c r="AU1318" s="132" t="s">
        <v>191</v>
      </c>
      <c r="AV1318" s="136" t="s">
        <v>78</v>
      </c>
      <c r="AW1318" s="136" t="s">
        <v>165</v>
      </c>
      <c r="AX1318" s="136" t="s">
        <v>135</v>
      </c>
      <c r="AY1318" s="132" t="s">
        <v>213</v>
      </c>
    </row>
    <row r="1319" spans="2:51" s="6" customFormat="1" ht="15.75" customHeight="1">
      <c r="B1319" s="137"/>
      <c r="E1319" s="138"/>
      <c r="F1319" s="203" t="s">
        <v>899</v>
      </c>
      <c r="G1319" s="204"/>
      <c r="H1319" s="204"/>
      <c r="I1319" s="204"/>
      <c r="K1319" s="139">
        <v>6.03</v>
      </c>
      <c r="N1319" s="138"/>
      <c r="R1319" s="140"/>
      <c r="T1319" s="141"/>
      <c r="AA1319" s="142"/>
      <c r="AT1319" s="138" t="s">
        <v>220</v>
      </c>
      <c r="AU1319" s="138" t="s">
        <v>191</v>
      </c>
      <c r="AV1319" s="143" t="s">
        <v>191</v>
      </c>
      <c r="AW1319" s="143" t="s">
        <v>165</v>
      </c>
      <c r="AX1319" s="143" t="s">
        <v>135</v>
      </c>
      <c r="AY1319" s="138" t="s">
        <v>213</v>
      </c>
    </row>
    <row r="1320" spans="2:51" s="6" customFormat="1" ht="15.75" customHeight="1">
      <c r="B1320" s="144"/>
      <c r="E1320" s="145"/>
      <c r="F1320" s="205" t="s">
        <v>222</v>
      </c>
      <c r="G1320" s="206"/>
      <c r="H1320" s="206"/>
      <c r="I1320" s="206"/>
      <c r="K1320" s="146">
        <v>32.3</v>
      </c>
      <c r="N1320" s="145"/>
      <c r="R1320" s="147"/>
      <c r="T1320" s="148"/>
      <c r="AA1320" s="149"/>
      <c r="AT1320" s="145" t="s">
        <v>220</v>
      </c>
      <c r="AU1320" s="145" t="s">
        <v>191</v>
      </c>
      <c r="AV1320" s="150" t="s">
        <v>218</v>
      </c>
      <c r="AW1320" s="150" t="s">
        <v>165</v>
      </c>
      <c r="AX1320" s="150" t="s">
        <v>78</v>
      </c>
      <c r="AY1320" s="145" t="s">
        <v>213</v>
      </c>
    </row>
    <row r="1321" spans="2:64" s="6" customFormat="1" ht="39" customHeight="1">
      <c r="B1321" s="22"/>
      <c r="C1321" s="123" t="s">
        <v>32</v>
      </c>
      <c r="D1321" s="123" t="s">
        <v>214</v>
      </c>
      <c r="E1321" s="124" t="s">
        <v>33</v>
      </c>
      <c r="F1321" s="210" t="s">
        <v>34</v>
      </c>
      <c r="G1321" s="211"/>
      <c r="H1321" s="211"/>
      <c r="I1321" s="211"/>
      <c r="J1321" s="125" t="s">
        <v>282</v>
      </c>
      <c r="K1321" s="126">
        <v>439.683</v>
      </c>
      <c r="L1321" s="212">
        <v>0</v>
      </c>
      <c r="M1321" s="211"/>
      <c r="N1321" s="213">
        <f>ROUND($L$1321*$K$1321,2)</f>
        <v>0</v>
      </c>
      <c r="O1321" s="211"/>
      <c r="P1321" s="211"/>
      <c r="Q1321" s="211"/>
      <c r="R1321" s="23"/>
      <c r="T1321" s="127"/>
      <c r="U1321" s="128" t="s">
        <v>102</v>
      </c>
      <c r="V1321" s="129">
        <v>0.141</v>
      </c>
      <c r="W1321" s="129">
        <f>$V$1321*$K$1321</f>
        <v>61.99530299999999</v>
      </c>
      <c r="X1321" s="129">
        <v>3E-05</v>
      </c>
      <c r="Y1321" s="129">
        <f>$X$1321*$K$1321</f>
        <v>0.013190490000000001</v>
      </c>
      <c r="Z1321" s="129">
        <v>0</v>
      </c>
      <c r="AA1321" s="130">
        <f>$Z$1321*$K$1321</f>
        <v>0</v>
      </c>
      <c r="AR1321" s="6" t="s">
        <v>294</v>
      </c>
      <c r="AT1321" s="6" t="s">
        <v>214</v>
      </c>
      <c r="AU1321" s="6" t="s">
        <v>191</v>
      </c>
      <c r="AY1321" s="6" t="s">
        <v>213</v>
      </c>
      <c r="BE1321" s="80">
        <f>IF($U$1321="základní",$N$1321,0)</f>
        <v>0</v>
      </c>
      <c r="BF1321" s="80">
        <f>IF($U$1321="snížená",$N$1321,0)</f>
        <v>0</v>
      </c>
      <c r="BG1321" s="80">
        <f>IF($U$1321="zákl. přenesená",$N$1321,0)</f>
        <v>0</v>
      </c>
      <c r="BH1321" s="80">
        <f>IF($U$1321="sníž. přenesená",$N$1321,0)</f>
        <v>0</v>
      </c>
      <c r="BI1321" s="80">
        <f>IF($U$1321="nulová",$N$1321,0)</f>
        <v>0</v>
      </c>
      <c r="BJ1321" s="6" t="s">
        <v>191</v>
      </c>
      <c r="BK1321" s="80">
        <f>ROUND($L$1321*$K$1321,2)</f>
        <v>0</v>
      </c>
      <c r="BL1321" s="6" t="s">
        <v>294</v>
      </c>
    </row>
    <row r="1322" spans="2:51" s="6" customFormat="1" ht="15.75" customHeight="1">
      <c r="B1322" s="131"/>
      <c r="E1322" s="132"/>
      <c r="F1322" s="208" t="s">
        <v>798</v>
      </c>
      <c r="G1322" s="209"/>
      <c r="H1322" s="209"/>
      <c r="I1322" s="209"/>
      <c r="K1322" s="132"/>
      <c r="N1322" s="132"/>
      <c r="R1322" s="133"/>
      <c r="T1322" s="134"/>
      <c r="AA1322" s="135"/>
      <c r="AT1322" s="132" t="s">
        <v>220</v>
      </c>
      <c r="AU1322" s="132" t="s">
        <v>191</v>
      </c>
      <c r="AV1322" s="136" t="s">
        <v>78</v>
      </c>
      <c r="AW1322" s="136" t="s">
        <v>165</v>
      </c>
      <c r="AX1322" s="136" t="s">
        <v>135</v>
      </c>
      <c r="AY1322" s="132" t="s">
        <v>213</v>
      </c>
    </row>
    <row r="1323" spans="2:51" s="6" customFormat="1" ht="15.75" customHeight="1">
      <c r="B1323" s="137"/>
      <c r="E1323" s="138"/>
      <c r="F1323" s="203" t="s">
        <v>35</v>
      </c>
      <c r="G1323" s="204"/>
      <c r="H1323" s="204"/>
      <c r="I1323" s="204"/>
      <c r="K1323" s="139">
        <v>8.587</v>
      </c>
      <c r="N1323" s="138"/>
      <c r="R1323" s="140"/>
      <c r="T1323" s="141"/>
      <c r="AA1323" s="142"/>
      <c r="AT1323" s="138" t="s">
        <v>220</v>
      </c>
      <c r="AU1323" s="138" t="s">
        <v>191</v>
      </c>
      <c r="AV1323" s="143" t="s">
        <v>191</v>
      </c>
      <c r="AW1323" s="143" t="s">
        <v>165</v>
      </c>
      <c r="AX1323" s="143" t="s">
        <v>135</v>
      </c>
      <c r="AY1323" s="138" t="s">
        <v>213</v>
      </c>
    </row>
    <row r="1324" spans="2:51" s="6" customFormat="1" ht="15.75" customHeight="1">
      <c r="B1324" s="131"/>
      <c r="E1324" s="132"/>
      <c r="F1324" s="208" t="s">
        <v>859</v>
      </c>
      <c r="G1324" s="209"/>
      <c r="H1324" s="209"/>
      <c r="I1324" s="209"/>
      <c r="K1324" s="132"/>
      <c r="N1324" s="132"/>
      <c r="R1324" s="133"/>
      <c r="T1324" s="134"/>
      <c r="AA1324" s="135"/>
      <c r="AT1324" s="132" t="s">
        <v>220</v>
      </c>
      <c r="AU1324" s="132" t="s">
        <v>191</v>
      </c>
      <c r="AV1324" s="136" t="s">
        <v>78</v>
      </c>
      <c r="AW1324" s="136" t="s">
        <v>165</v>
      </c>
      <c r="AX1324" s="136" t="s">
        <v>135</v>
      </c>
      <c r="AY1324" s="132" t="s">
        <v>213</v>
      </c>
    </row>
    <row r="1325" spans="2:51" s="6" customFormat="1" ht="15.75" customHeight="1">
      <c r="B1325" s="137"/>
      <c r="E1325" s="138"/>
      <c r="F1325" s="203" t="s">
        <v>36</v>
      </c>
      <c r="G1325" s="204"/>
      <c r="H1325" s="204"/>
      <c r="I1325" s="204"/>
      <c r="K1325" s="139">
        <v>95.67</v>
      </c>
      <c r="N1325" s="138"/>
      <c r="R1325" s="140"/>
      <c r="T1325" s="141"/>
      <c r="AA1325" s="142"/>
      <c r="AT1325" s="138" t="s">
        <v>220</v>
      </c>
      <c r="AU1325" s="138" t="s">
        <v>191</v>
      </c>
      <c r="AV1325" s="143" t="s">
        <v>191</v>
      </c>
      <c r="AW1325" s="143" t="s">
        <v>165</v>
      </c>
      <c r="AX1325" s="143" t="s">
        <v>135</v>
      </c>
      <c r="AY1325" s="138" t="s">
        <v>213</v>
      </c>
    </row>
    <row r="1326" spans="2:51" s="6" customFormat="1" ht="15.75" customHeight="1">
      <c r="B1326" s="131"/>
      <c r="E1326" s="132"/>
      <c r="F1326" s="208" t="s">
        <v>861</v>
      </c>
      <c r="G1326" s="209"/>
      <c r="H1326" s="209"/>
      <c r="I1326" s="209"/>
      <c r="K1326" s="132"/>
      <c r="N1326" s="132"/>
      <c r="R1326" s="133"/>
      <c r="T1326" s="134"/>
      <c r="AA1326" s="135"/>
      <c r="AT1326" s="132" t="s">
        <v>220</v>
      </c>
      <c r="AU1326" s="132" t="s">
        <v>191</v>
      </c>
      <c r="AV1326" s="136" t="s">
        <v>78</v>
      </c>
      <c r="AW1326" s="136" t="s">
        <v>165</v>
      </c>
      <c r="AX1326" s="136" t="s">
        <v>135</v>
      </c>
      <c r="AY1326" s="132" t="s">
        <v>213</v>
      </c>
    </row>
    <row r="1327" spans="2:51" s="6" customFormat="1" ht="15.75" customHeight="1">
      <c r="B1327" s="137"/>
      <c r="E1327" s="138"/>
      <c r="F1327" s="203" t="s">
        <v>37</v>
      </c>
      <c r="G1327" s="204"/>
      <c r="H1327" s="204"/>
      <c r="I1327" s="204"/>
      <c r="K1327" s="139">
        <v>2.8</v>
      </c>
      <c r="N1327" s="138"/>
      <c r="R1327" s="140"/>
      <c r="T1327" s="141"/>
      <c r="AA1327" s="142"/>
      <c r="AT1327" s="138" t="s">
        <v>220</v>
      </c>
      <c r="AU1327" s="138" t="s">
        <v>191</v>
      </c>
      <c r="AV1327" s="143" t="s">
        <v>191</v>
      </c>
      <c r="AW1327" s="143" t="s">
        <v>165</v>
      </c>
      <c r="AX1327" s="143" t="s">
        <v>135</v>
      </c>
      <c r="AY1327" s="138" t="s">
        <v>213</v>
      </c>
    </row>
    <row r="1328" spans="2:51" s="6" customFormat="1" ht="15.75" customHeight="1">
      <c r="B1328" s="131"/>
      <c r="E1328" s="132"/>
      <c r="F1328" s="208" t="s">
        <v>863</v>
      </c>
      <c r="G1328" s="209"/>
      <c r="H1328" s="209"/>
      <c r="I1328" s="209"/>
      <c r="K1328" s="132"/>
      <c r="N1328" s="132"/>
      <c r="R1328" s="133"/>
      <c r="T1328" s="134"/>
      <c r="AA1328" s="135"/>
      <c r="AT1328" s="132" t="s">
        <v>220</v>
      </c>
      <c r="AU1328" s="132" t="s">
        <v>191</v>
      </c>
      <c r="AV1328" s="136" t="s">
        <v>78</v>
      </c>
      <c r="AW1328" s="136" t="s">
        <v>165</v>
      </c>
      <c r="AX1328" s="136" t="s">
        <v>135</v>
      </c>
      <c r="AY1328" s="132" t="s">
        <v>213</v>
      </c>
    </row>
    <row r="1329" spans="2:51" s="6" customFormat="1" ht="15.75" customHeight="1">
      <c r="B1329" s="137"/>
      <c r="E1329" s="138"/>
      <c r="F1329" s="203" t="s">
        <v>38</v>
      </c>
      <c r="G1329" s="204"/>
      <c r="H1329" s="204"/>
      <c r="I1329" s="204"/>
      <c r="K1329" s="139">
        <v>2.688</v>
      </c>
      <c r="N1329" s="138"/>
      <c r="R1329" s="140"/>
      <c r="T1329" s="141"/>
      <c r="AA1329" s="142"/>
      <c r="AT1329" s="138" t="s">
        <v>220</v>
      </c>
      <c r="AU1329" s="138" t="s">
        <v>191</v>
      </c>
      <c r="AV1329" s="143" t="s">
        <v>191</v>
      </c>
      <c r="AW1329" s="143" t="s">
        <v>165</v>
      </c>
      <c r="AX1329" s="143" t="s">
        <v>135</v>
      </c>
      <c r="AY1329" s="138" t="s">
        <v>213</v>
      </c>
    </row>
    <row r="1330" spans="2:51" s="6" customFormat="1" ht="15.75" customHeight="1">
      <c r="B1330" s="131"/>
      <c r="E1330" s="132"/>
      <c r="F1330" s="208" t="s">
        <v>865</v>
      </c>
      <c r="G1330" s="209"/>
      <c r="H1330" s="209"/>
      <c r="I1330" s="209"/>
      <c r="K1330" s="132"/>
      <c r="N1330" s="132"/>
      <c r="R1330" s="133"/>
      <c r="T1330" s="134"/>
      <c r="AA1330" s="135"/>
      <c r="AT1330" s="132" t="s">
        <v>220</v>
      </c>
      <c r="AU1330" s="132" t="s">
        <v>191</v>
      </c>
      <c r="AV1330" s="136" t="s">
        <v>78</v>
      </c>
      <c r="AW1330" s="136" t="s">
        <v>165</v>
      </c>
      <c r="AX1330" s="136" t="s">
        <v>135</v>
      </c>
      <c r="AY1330" s="132" t="s">
        <v>213</v>
      </c>
    </row>
    <row r="1331" spans="2:51" s="6" customFormat="1" ht="15.75" customHeight="1">
      <c r="B1331" s="137"/>
      <c r="E1331" s="138"/>
      <c r="F1331" s="203" t="s">
        <v>39</v>
      </c>
      <c r="G1331" s="204"/>
      <c r="H1331" s="204"/>
      <c r="I1331" s="204"/>
      <c r="K1331" s="139">
        <v>16.128</v>
      </c>
      <c r="N1331" s="138"/>
      <c r="R1331" s="140"/>
      <c r="T1331" s="141"/>
      <c r="AA1331" s="142"/>
      <c r="AT1331" s="138" t="s">
        <v>220</v>
      </c>
      <c r="AU1331" s="138" t="s">
        <v>191</v>
      </c>
      <c r="AV1331" s="143" t="s">
        <v>191</v>
      </c>
      <c r="AW1331" s="143" t="s">
        <v>165</v>
      </c>
      <c r="AX1331" s="143" t="s">
        <v>135</v>
      </c>
      <c r="AY1331" s="138" t="s">
        <v>213</v>
      </c>
    </row>
    <row r="1332" spans="2:51" s="6" customFormat="1" ht="15.75" customHeight="1">
      <c r="B1332" s="131"/>
      <c r="E1332" s="132"/>
      <c r="F1332" s="208" t="s">
        <v>867</v>
      </c>
      <c r="G1332" s="209"/>
      <c r="H1332" s="209"/>
      <c r="I1332" s="209"/>
      <c r="K1332" s="132"/>
      <c r="N1332" s="132"/>
      <c r="R1332" s="133"/>
      <c r="T1332" s="134"/>
      <c r="AA1332" s="135"/>
      <c r="AT1332" s="132" t="s">
        <v>220</v>
      </c>
      <c r="AU1332" s="132" t="s">
        <v>191</v>
      </c>
      <c r="AV1332" s="136" t="s">
        <v>78</v>
      </c>
      <c r="AW1332" s="136" t="s">
        <v>165</v>
      </c>
      <c r="AX1332" s="136" t="s">
        <v>135</v>
      </c>
      <c r="AY1332" s="132" t="s">
        <v>213</v>
      </c>
    </row>
    <row r="1333" spans="2:51" s="6" customFormat="1" ht="15.75" customHeight="1">
      <c r="B1333" s="137"/>
      <c r="E1333" s="138"/>
      <c r="F1333" s="203" t="s">
        <v>40</v>
      </c>
      <c r="G1333" s="204"/>
      <c r="H1333" s="204"/>
      <c r="I1333" s="204"/>
      <c r="K1333" s="139">
        <v>34</v>
      </c>
      <c r="N1333" s="138"/>
      <c r="R1333" s="140"/>
      <c r="T1333" s="141"/>
      <c r="AA1333" s="142"/>
      <c r="AT1333" s="138" t="s">
        <v>220</v>
      </c>
      <c r="AU1333" s="138" t="s">
        <v>191</v>
      </c>
      <c r="AV1333" s="143" t="s">
        <v>191</v>
      </c>
      <c r="AW1333" s="143" t="s">
        <v>165</v>
      </c>
      <c r="AX1333" s="143" t="s">
        <v>135</v>
      </c>
      <c r="AY1333" s="138" t="s">
        <v>213</v>
      </c>
    </row>
    <row r="1334" spans="2:51" s="6" customFormat="1" ht="15.75" customHeight="1">
      <c r="B1334" s="131"/>
      <c r="E1334" s="132"/>
      <c r="F1334" s="208" t="s">
        <v>848</v>
      </c>
      <c r="G1334" s="209"/>
      <c r="H1334" s="209"/>
      <c r="I1334" s="209"/>
      <c r="K1334" s="132"/>
      <c r="N1334" s="132"/>
      <c r="R1334" s="133"/>
      <c r="T1334" s="134"/>
      <c r="AA1334" s="135"/>
      <c r="AT1334" s="132" t="s">
        <v>220</v>
      </c>
      <c r="AU1334" s="132" t="s">
        <v>191</v>
      </c>
      <c r="AV1334" s="136" t="s">
        <v>78</v>
      </c>
      <c r="AW1334" s="136" t="s">
        <v>165</v>
      </c>
      <c r="AX1334" s="136" t="s">
        <v>135</v>
      </c>
      <c r="AY1334" s="132" t="s">
        <v>213</v>
      </c>
    </row>
    <row r="1335" spans="2:51" s="6" customFormat="1" ht="15.75" customHeight="1">
      <c r="B1335" s="137"/>
      <c r="E1335" s="138"/>
      <c r="F1335" s="203" t="s">
        <v>41</v>
      </c>
      <c r="G1335" s="204"/>
      <c r="H1335" s="204"/>
      <c r="I1335" s="204"/>
      <c r="K1335" s="139">
        <v>70</v>
      </c>
      <c r="N1335" s="138"/>
      <c r="R1335" s="140"/>
      <c r="T1335" s="141"/>
      <c r="AA1335" s="142"/>
      <c r="AT1335" s="138" t="s">
        <v>220</v>
      </c>
      <c r="AU1335" s="138" t="s">
        <v>191</v>
      </c>
      <c r="AV1335" s="143" t="s">
        <v>191</v>
      </c>
      <c r="AW1335" s="143" t="s">
        <v>165</v>
      </c>
      <c r="AX1335" s="143" t="s">
        <v>135</v>
      </c>
      <c r="AY1335" s="138" t="s">
        <v>213</v>
      </c>
    </row>
    <row r="1336" spans="2:51" s="6" customFormat="1" ht="15.75" customHeight="1">
      <c r="B1336" s="131"/>
      <c r="E1336" s="132"/>
      <c r="F1336" s="208" t="s">
        <v>807</v>
      </c>
      <c r="G1336" s="209"/>
      <c r="H1336" s="209"/>
      <c r="I1336" s="209"/>
      <c r="K1336" s="132"/>
      <c r="N1336" s="132"/>
      <c r="R1336" s="133"/>
      <c r="T1336" s="134"/>
      <c r="AA1336" s="135"/>
      <c r="AT1336" s="132" t="s">
        <v>220</v>
      </c>
      <c r="AU1336" s="132" t="s">
        <v>191</v>
      </c>
      <c r="AV1336" s="136" t="s">
        <v>78</v>
      </c>
      <c r="AW1336" s="136" t="s">
        <v>165</v>
      </c>
      <c r="AX1336" s="136" t="s">
        <v>135</v>
      </c>
      <c r="AY1336" s="132" t="s">
        <v>213</v>
      </c>
    </row>
    <row r="1337" spans="2:51" s="6" customFormat="1" ht="15.75" customHeight="1">
      <c r="B1337" s="137"/>
      <c r="E1337" s="138"/>
      <c r="F1337" s="203" t="s">
        <v>42</v>
      </c>
      <c r="G1337" s="204"/>
      <c r="H1337" s="204"/>
      <c r="I1337" s="204"/>
      <c r="K1337" s="139">
        <v>186.864</v>
      </c>
      <c r="N1337" s="138"/>
      <c r="R1337" s="140"/>
      <c r="T1337" s="141"/>
      <c r="AA1337" s="142"/>
      <c r="AT1337" s="138" t="s">
        <v>220</v>
      </c>
      <c r="AU1337" s="138" t="s">
        <v>191</v>
      </c>
      <c r="AV1337" s="143" t="s">
        <v>191</v>
      </c>
      <c r="AW1337" s="143" t="s">
        <v>165</v>
      </c>
      <c r="AX1337" s="143" t="s">
        <v>135</v>
      </c>
      <c r="AY1337" s="138" t="s">
        <v>213</v>
      </c>
    </row>
    <row r="1338" spans="2:51" s="6" customFormat="1" ht="15.75" customHeight="1">
      <c r="B1338" s="131"/>
      <c r="E1338" s="132"/>
      <c r="F1338" s="208" t="s">
        <v>878</v>
      </c>
      <c r="G1338" s="209"/>
      <c r="H1338" s="209"/>
      <c r="I1338" s="209"/>
      <c r="K1338" s="132"/>
      <c r="N1338" s="132"/>
      <c r="R1338" s="133"/>
      <c r="T1338" s="134"/>
      <c r="AA1338" s="135"/>
      <c r="AT1338" s="132" t="s">
        <v>220</v>
      </c>
      <c r="AU1338" s="132" t="s">
        <v>191</v>
      </c>
      <c r="AV1338" s="136" t="s">
        <v>78</v>
      </c>
      <c r="AW1338" s="136" t="s">
        <v>165</v>
      </c>
      <c r="AX1338" s="136" t="s">
        <v>135</v>
      </c>
      <c r="AY1338" s="132" t="s">
        <v>213</v>
      </c>
    </row>
    <row r="1339" spans="2:51" s="6" customFormat="1" ht="27" customHeight="1">
      <c r="B1339" s="137"/>
      <c r="E1339" s="138"/>
      <c r="F1339" s="203" t="s">
        <v>43</v>
      </c>
      <c r="G1339" s="204"/>
      <c r="H1339" s="204"/>
      <c r="I1339" s="204"/>
      <c r="K1339" s="139">
        <v>21.016</v>
      </c>
      <c r="N1339" s="138"/>
      <c r="R1339" s="140"/>
      <c r="T1339" s="141"/>
      <c r="AA1339" s="142"/>
      <c r="AT1339" s="138" t="s">
        <v>220</v>
      </c>
      <c r="AU1339" s="138" t="s">
        <v>191</v>
      </c>
      <c r="AV1339" s="143" t="s">
        <v>191</v>
      </c>
      <c r="AW1339" s="143" t="s">
        <v>165</v>
      </c>
      <c r="AX1339" s="143" t="s">
        <v>135</v>
      </c>
      <c r="AY1339" s="138" t="s">
        <v>213</v>
      </c>
    </row>
    <row r="1340" spans="2:51" s="6" customFormat="1" ht="15.75" customHeight="1">
      <c r="B1340" s="131"/>
      <c r="E1340" s="132"/>
      <c r="F1340" s="208" t="s">
        <v>880</v>
      </c>
      <c r="G1340" s="209"/>
      <c r="H1340" s="209"/>
      <c r="I1340" s="209"/>
      <c r="K1340" s="132"/>
      <c r="N1340" s="132"/>
      <c r="R1340" s="133"/>
      <c r="T1340" s="134"/>
      <c r="AA1340" s="135"/>
      <c r="AT1340" s="132" t="s">
        <v>220</v>
      </c>
      <c r="AU1340" s="132" t="s">
        <v>191</v>
      </c>
      <c r="AV1340" s="136" t="s">
        <v>78</v>
      </c>
      <c r="AW1340" s="136" t="s">
        <v>165</v>
      </c>
      <c r="AX1340" s="136" t="s">
        <v>135</v>
      </c>
      <c r="AY1340" s="132" t="s">
        <v>213</v>
      </c>
    </row>
    <row r="1341" spans="2:51" s="6" customFormat="1" ht="15.75" customHeight="1">
      <c r="B1341" s="137"/>
      <c r="E1341" s="138"/>
      <c r="F1341" s="203" t="s">
        <v>44</v>
      </c>
      <c r="G1341" s="204"/>
      <c r="H1341" s="204"/>
      <c r="I1341" s="204"/>
      <c r="K1341" s="139">
        <v>1.93</v>
      </c>
      <c r="N1341" s="138"/>
      <c r="R1341" s="140"/>
      <c r="T1341" s="141"/>
      <c r="AA1341" s="142"/>
      <c r="AT1341" s="138" t="s">
        <v>220</v>
      </c>
      <c r="AU1341" s="138" t="s">
        <v>191</v>
      </c>
      <c r="AV1341" s="143" t="s">
        <v>191</v>
      </c>
      <c r="AW1341" s="143" t="s">
        <v>165</v>
      </c>
      <c r="AX1341" s="143" t="s">
        <v>135</v>
      </c>
      <c r="AY1341" s="138" t="s">
        <v>213</v>
      </c>
    </row>
    <row r="1342" spans="2:51" s="6" customFormat="1" ht="15.75" customHeight="1">
      <c r="B1342" s="144"/>
      <c r="E1342" s="145"/>
      <c r="F1342" s="205" t="s">
        <v>222</v>
      </c>
      <c r="G1342" s="206"/>
      <c r="H1342" s="206"/>
      <c r="I1342" s="206"/>
      <c r="K1342" s="146">
        <v>439.683</v>
      </c>
      <c r="N1342" s="145"/>
      <c r="R1342" s="147"/>
      <c r="T1342" s="148"/>
      <c r="AA1342" s="149"/>
      <c r="AT1342" s="145" t="s">
        <v>220</v>
      </c>
      <c r="AU1342" s="145" t="s">
        <v>191</v>
      </c>
      <c r="AV1342" s="150" t="s">
        <v>218</v>
      </c>
      <c r="AW1342" s="150" t="s">
        <v>165</v>
      </c>
      <c r="AX1342" s="150" t="s">
        <v>78</v>
      </c>
      <c r="AY1342" s="145" t="s">
        <v>213</v>
      </c>
    </row>
    <row r="1343" spans="2:63" s="113" customFormat="1" ht="30.75" customHeight="1">
      <c r="B1343" s="114"/>
      <c r="D1343" s="122" t="s">
        <v>187</v>
      </c>
      <c r="N1343" s="201">
        <f>$BK$1343</f>
        <v>0</v>
      </c>
      <c r="O1343" s="202"/>
      <c r="P1343" s="202"/>
      <c r="Q1343" s="202"/>
      <c r="R1343" s="117"/>
      <c r="T1343" s="118"/>
      <c r="W1343" s="119">
        <f>SUM($W$1344:$W$1363)</f>
        <v>58.655223</v>
      </c>
      <c r="Y1343" s="119">
        <f>SUM($Y$1344:$Y$1363)</f>
        <v>0.157598882</v>
      </c>
      <c r="AA1343" s="120">
        <f>SUM($AA$1344:$AA$1363)</f>
        <v>0</v>
      </c>
      <c r="AR1343" s="116" t="s">
        <v>191</v>
      </c>
      <c r="AT1343" s="116" t="s">
        <v>134</v>
      </c>
      <c r="AU1343" s="116" t="s">
        <v>78</v>
      </c>
      <c r="AY1343" s="116" t="s">
        <v>213</v>
      </c>
      <c r="BK1343" s="121">
        <f>SUM($BK$1344:$BK$1363)</f>
        <v>0</v>
      </c>
    </row>
    <row r="1344" spans="2:64" s="6" customFormat="1" ht="39" customHeight="1">
      <c r="B1344" s="22"/>
      <c r="C1344" s="123" t="s">
        <v>45</v>
      </c>
      <c r="D1344" s="123" t="s">
        <v>214</v>
      </c>
      <c r="E1344" s="124" t="s">
        <v>46</v>
      </c>
      <c r="F1344" s="210" t="s">
        <v>47</v>
      </c>
      <c r="G1344" s="211"/>
      <c r="H1344" s="211"/>
      <c r="I1344" s="211"/>
      <c r="J1344" s="125" t="s">
        <v>282</v>
      </c>
      <c r="K1344" s="126">
        <v>592.477</v>
      </c>
      <c r="L1344" s="212">
        <v>0</v>
      </c>
      <c r="M1344" s="211"/>
      <c r="N1344" s="213">
        <f>ROUND($L$1344*$K$1344,2)</f>
        <v>0</v>
      </c>
      <c r="O1344" s="211"/>
      <c r="P1344" s="211"/>
      <c r="Q1344" s="211"/>
      <c r="R1344" s="23"/>
      <c r="T1344" s="127"/>
      <c r="U1344" s="128" t="s">
        <v>102</v>
      </c>
      <c r="V1344" s="129">
        <v>0.099</v>
      </c>
      <c r="W1344" s="129">
        <f>$V$1344*$K$1344</f>
        <v>58.655223</v>
      </c>
      <c r="X1344" s="129">
        <v>0.000266</v>
      </c>
      <c r="Y1344" s="129">
        <f>$X$1344*$K$1344</f>
        <v>0.157598882</v>
      </c>
      <c r="Z1344" s="129">
        <v>0</v>
      </c>
      <c r="AA1344" s="130">
        <f>$Z$1344*$K$1344</f>
        <v>0</v>
      </c>
      <c r="AR1344" s="6" t="s">
        <v>294</v>
      </c>
      <c r="AT1344" s="6" t="s">
        <v>214</v>
      </c>
      <c r="AU1344" s="6" t="s">
        <v>191</v>
      </c>
      <c r="AY1344" s="6" t="s">
        <v>213</v>
      </c>
      <c r="BE1344" s="80">
        <f>IF($U$1344="základní",$N$1344,0)</f>
        <v>0</v>
      </c>
      <c r="BF1344" s="80">
        <f>IF($U$1344="snížená",$N$1344,0)</f>
        <v>0</v>
      </c>
      <c r="BG1344" s="80">
        <f>IF($U$1344="zákl. přenesená",$N$1344,0)</f>
        <v>0</v>
      </c>
      <c r="BH1344" s="80">
        <f>IF($U$1344="sníž. přenesená",$N$1344,0)</f>
        <v>0</v>
      </c>
      <c r="BI1344" s="80">
        <f>IF($U$1344="nulová",$N$1344,0)</f>
        <v>0</v>
      </c>
      <c r="BJ1344" s="6" t="s">
        <v>191</v>
      </c>
      <c r="BK1344" s="80">
        <f>ROUND($L$1344*$K$1344,2)</f>
        <v>0</v>
      </c>
      <c r="BL1344" s="6" t="s">
        <v>294</v>
      </c>
    </row>
    <row r="1345" spans="2:51" s="6" customFormat="1" ht="15.75" customHeight="1">
      <c r="B1345" s="131"/>
      <c r="E1345" s="132"/>
      <c r="F1345" s="208" t="s">
        <v>473</v>
      </c>
      <c r="G1345" s="209"/>
      <c r="H1345" s="209"/>
      <c r="I1345" s="209"/>
      <c r="K1345" s="132"/>
      <c r="N1345" s="132"/>
      <c r="R1345" s="133"/>
      <c r="T1345" s="134"/>
      <c r="AA1345" s="135"/>
      <c r="AT1345" s="132" t="s">
        <v>220</v>
      </c>
      <c r="AU1345" s="132" t="s">
        <v>191</v>
      </c>
      <c r="AV1345" s="136" t="s">
        <v>78</v>
      </c>
      <c r="AW1345" s="136" t="s">
        <v>165</v>
      </c>
      <c r="AX1345" s="136" t="s">
        <v>135</v>
      </c>
      <c r="AY1345" s="132" t="s">
        <v>213</v>
      </c>
    </row>
    <row r="1346" spans="2:51" s="6" customFormat="1" ht="15.75" customHeight="1">
      <c r="B1346" s="137"/>
      <c r="E1346" s="138"/>
      <c r="F1346" s="203" t="s">
        <v>474</v>
      </c>
      <c r="G1346" s="204"/>
      <c r="H1346" s="204"/>
      <c r="I1346" s="204"/>
      <c r="K1346" s="139">
        <v>89.9</v>
      </c>
      <c r="N1346" s="138"/>
      <c r="R1346" s="140"/>
      <c r="T1346" s="141"/>
      <c r="AA1346" s="142"/>
      <c r="AT1346" s="138" t="s">
        <v>220</v>
      </c>
      <c r="AU1346" s="138" t="s">
        <v>191</v>
      </c>
      <c r="AV1346" s="143" t="s">
        <v>191</v>
      </c>
      <c r="AW1346" s="143" t="s">
        <v>165</v>
      </c>
      <c r="AX1346" s="143" t="s">
        <v>135</v>
      </c>
      <c r="AY1346" s="138" t="s">
        <v>213</v>
      </c>
    </row>
    <row r="1347" spans="2:51" s="6" customFormat="1" ht="15.75" customHeight="1">
      <c r="B1347" s="131"/>
      <c r="E1347" s="132"/>
      <c r="F1347" s="208" t="s">
        <v>491</v>
      </c>
      <c r="G1347" s="209"/>
      <c r="H1347" s="209"/>
      <c r="I1347" s="209"/>
      <c r="K1347" s="132"/>
      <c r="N1347" s="132"/>
      <c r="R1347" s="133"/>
      <c r="T1347" s="134"/>
      <c r="AA1347" s="135"/>
      <c r="AT1347" s="132" t="s">
        <v>220</v>
      </c>
      <c r="AU1347" s="132" t="s">
        <v>191</v>
      </c>
      <c r="AV1347" s="136" t="s">
        <v>78</v>
      </c>
      <c r="AW1347" s="136" t="s">
        <v>165</v>
      </c>
      <c r="AX1347" s="136" t="s">
        <v>135</v>
      </c>
      <c r="AY1347" s="132" t="s">
        <v>213</v>
      </c>
    </row>
    <row r="1348" spans="2:51" s="6" customFormat="1" ht="27" customHeight="1">
      <c r="B1348" s="137"/>
      <c r="E1348" s="138"/>
      <c r="F1348" s="203" t="s">
        <v>492</v>
      </c>
      <c r="G1348" s="204"/>
      <c r="H1348" s="204"/>
      <c r="I1348" s="204"/>
      <c r="K1348" s="139">
        <v>285.168</v>
      </c>
      <c r="N1348" s="138"/>
      <c r="R1348" s="140"/>
      <c r="T1348" s="141"/>
      <c r="AA1348" s="142"/>
      <c r="AT1348" s="138" t="s">
        <v>220</v>
      </c>
      <c r="AU1348" s="138" t="s">
        <v>191</v>
      </c>
      <c r="AV1348" s="143" t="s">
        <v>191</v>
      </c>
      <c r="AW1348" s="143" t="s">
        <v>165</v>
      </c>
      <c r="AX1348" s="143" t="s">
        <v>135</v>
      </c>
      <c r="AY1348" s="138" t="s">
        <v>213</v>
      </c>
    </row>
    <row r="1349" spans="2:51" s="6" customFormat="1" ht="15.75" customHeight="1">
      <c r="B1349" s="131"/>
      <c r="E1349" s="132"/>
      <c r="F1349" s="208" t="s">
        <v>493</v>
      </c>
      <c r="G1349" s="209"/>
      <c r="H1349" s="209"/>
      <c r="I1349" s="209"/>
      <c r="K1349" s="132"/>
      <c r="N1349" s="132"/>
      <c r="R1349" s="133"/>
      <c r="T1349" s="134"/>
      <c r="AA1349" s="135"/>
      <c r="AT1349" s="132" t="s">
        <v>220</v>
      </c>
      <c r="AU1349" s="132" t="s">
        <v>191</v>
      </c>
      <c r="AV1349" s="136" t="s">
        <v>78</v>
      </c>
      <c r="AW1349" s="136" t="s">
        <v>165</v>
      </c>
      <c r="AX1349" s="136" t="s">
        <v>135</v>
      </c>
      <c r="AY1349" s="132" t="s">
        <v>213</v>
      </c>
    </row>
    <row r="1350" spans="2:51" s="6" customFormat="1" ht="15.75" customHeight="1">
      <c r="B1350" s="131"/>
      <c r="E1350" s="132"/>
      <c r="F1350" s="208" t="s">
        <v>494</v>
      </c>
      <c r="G1350" s="209"/>
      <c r="H1350" s="209"/>
      <c r="I1350" s="209"/>
      <c r="K1350" s="132"/>
      <c r="N1350" s="132"/>
      <c r="R1350" s="133"/>
      <c r="T1350" s="134"/>
      <c r="AA1350" s="135"/>
      <c r="AT1350" s="132" t="s">
        <v>220</v>
      </c>
      <c r="AU1350" s="132" t="s">
        <v>191</v>
      </c>
      <c r="AV1350" s="136" t="s">
        <v>78</v>
      </c>
      <c r="AW1350" s="136" t="s">
        <v>165</v>
      </c>
      <c r="AX1350" s="136" t="s">
        <v>135</v>
      </c>
      <c r="AY1350" s="132" t="s">
        <v>213</v>
      </c>
    </row>
    <row r="1351" spans="2:51" s="6" customFormat="1" ht="15.75" customHeight="1">
      <c r="B1351" s="137"/>
      <c r="E1351" s="138"/>
      <c r="F1351" s="203" t="s">
        <v>495</v>
      </c>
      <c r="G1351" s="204"/>
      <c r="H1351" s="204"/>
      <c r="I1351" s="204"/>
      <c r="K1351" s="139">
        <v>-29.8</v>
      </c>
      <c r="N1351" s="138"/>
      <c r="R1351" s="140"/>
      <c r="T1351" s="141"/>
      <c r="AA1351" s="142"/>
      <c r="AT1351" s="138" t="s">
        <v>220</v>
      </c>
      <c r="AU1351" s="138" t="s">
        <v>191</v>
      </c>
      <c r="AV1351" s="143" t="s">
        <v>191</v>
      </c>
      <c r="AW1351" s="143" t="s">
        <v>165</v>
      </c>
      <c r="AX1351" s="143" t="s">
        <v>135</v>
      </c>
      <c r="AY1351" s="138" t="s">
        <v>213</v>
      </c>
    </row>
    <row r="1352" spans="2:51" s="6" customFormat="1" ht="15.75" customHeight="1">
      <c r="B1352" s="131"/>
      <c r="E1352" s="132"/>
      <c r="F1352" s="208" t="s">
        <v>496</v>
      </c>
      <c r="G1352" s="209"/>
      <c r="H1352" s="209"/>
      <c r="I1352" s="209"/>
      <c r="K1352" s="132"/>
      <c r="N1352" s="132"/>
      <c r="R1352" s="133"/>
      <c r="T1352" s="134"/>
      <c r="AA1352" s="135"/>
      <c r="AT1352" s="132" t="s">
        <v>220</v>
      </c>
      <c r="AU1352" s="132" t="s">
        <v>191</v>
      </c>
      <c r="AV1352" s="136" t="s">
        <v>78</v>
      </c>
      <c r="AW1352" s="136" t="s">
        <v>165</v>
      </c>
      <c r="AX1352" s="136" t="s">
        <v>135</v>
      </c>
      <c r="AY1352" s="132" t="s">
        <v>213</v>
      </c>
    </row>
    <row r="1353" spans="2:51" s="6" customFormat="1" ht="15.75" customHeight="1">
      <c r="B1353" s="137"/>
      <c r="E1353" s="138"/>
      <c r="F1353" s="203" t="s">
        <v>497</v>
      </c>
      <c r="G1353" s="204"/>
      <c r="H1353" s="204"/>
      <c r="I1353" s="204"/>
      <c r="K1353" s="139">
        <v>-8.4</v>
      </c>
      <c r="N1353" s="138"/>
      <c r="R1353" s="140"/>
      <c r="T1353" s="141"/>
      <c r="AA1353" s="142"/>
      <c r="AT1353" s="138" t="s">
        <v>220</v>
      </c>
      <c r="AU1353" s="138" t="s">
        <v>191</v>
      </c>
      <c r="AV1353" s="143" t="s">
        <v>191</v>
      </c>
      <c r="AW1353" s="143" t="s">
        <v>165</v>
      </c>
      <c r="AX1353" s="143" t="s">
        <v>135</v>
      </c>
      <c r="AY1353" s="138" t="s">
        <v>213</v>
      </c>
    </row>
    <row r="1354" spans="2:51" s="6" customFormat="1" ht="15.75" customHeight="1">
      <c r="B1354" s="131"/>
      <c r="E1354" s="132"/>
      <c r="F1354" s="208" t="s">
        <v>498</v>
      </c>
      <c r="G1354" s="209"/>
      <c r="H1354" s="209"/>
      <c r="I1354" s="209"/>
      <c r="K1354" s="132"/>
      <c r="N1354" s="132"/>
      <c r="R1354" s="133"/>
      <c r="T1354" s="134"/>
      <c r="AA1354" s="135"/>
      <c r="AT1354" s="132" t="s">
        <v>220</v>
      </c>
      <c r="AU1354" s="132" t="s">
        <v>191</v>
      </c>
      <c r="AV1354" s="136" t="s">
        <v>78</v>
      </c>
      <c r="AW1354" s="136" t="s">
        <v>165</v>
      </c>
      <c r="AX1354" s="136" t="s">
        <v>135</v>
      </c>
      <c r="AY1354" s="132" t="s">
        <v>213</v>
      </c>
    </row>
    <row r="1355" spans="2:51" s="6" customFormat="1" ht="15.75" customHeight="1">
      <c r="B1355" s="137"/>
      <c r="E1355" s="138"/>
      <c r="F1355" s="203" t="s">
        <v>499</v>
      </c>
      <c r="G1355" s="204"/>
      <c r="H1355" s="204"/>
      <c r="I1355" s="204"/>
      <c r="K1355" s="139">
        <v>-4.821</v>
      </c>
      <c r="N1355" s="138"/>
      <c r="R1355" s="140"/>
      <c r="T1355" s="141"/>
      <c r="AA1355" s="142"/>
      <c r="AT1355" s="138" t="s">
        <v>220</v>
      </c>
      <c r="AU1355" s="138" t="s">
        <v>191</v>
      </c>
      <c r="AV1355" s="143" t="s">
        <v>191</v>
      </c>
      <c r="AW1355" s="143" t="s">
        <v>165</v>
      </c>
      <c r="AX1355" s="143" t="s">
        <v>135</v>
      </c>
      <c r="AY1355" s="138" t="s">
        <v>213</v>
      </c>
    </row>
    <row r="1356" spans="2:51" s="6" customFormat="1" ht="15.75" customHeight="1">
      <c r="B1356" s="131"/>
      <c r="E1356" s="132"/>
      <c r="F1356" s="208" t="s">
        <v>504</v>
      </c>
      <c r="G1356" s="209"/>
      <c r="H1356" s="209"/>
      <c r="I1356" s="209"/>
      <c r="K1356" s="132"/>
      <c r="N1356" s="132"/>
      <c r="R1356" s="133"/>
      <c r="T1356" s="134"/>
      <c r="AA1356" s="135"/>
      <c r="AT1356" s="132" t="s">
        <v>220</v>
      </c>
      <c r="AU1356" s="132" t="s">
        <v>191</v>
      </c>
      <c r="AV1356" s="136" t="s">
        <v>78</v>
      </c>
      <c r="AW1356" s="136" t="s">
        <v>165</v>
      </c>
      <c r="AX1356" s="136" t="s">
        <v>135</v>
      </c>
      <c r="AY1356" s="132" t="s">
        <v>213</v>
      </c>
    </row>
    <row r="1357" spans="2:51" s="6" customFormat="1" ht="15.75" customHeight="1">
      <c r="B1357" s="137"/>
      <c r="E1357" s="138"/>
      <c r="F1357" s="203" t="s">
        <v>505</v>
      </c>
      <c r="G1357" s="204"/>
      <c r="H1357" s="204"/>
      <c r="I1357" s="204"/>
      <c r="K1357" s="139">
        <v>59.643</v>
      </c>
      <c r="N1357" s="138"/>
      <c r="R1357" s="140"/>
      <c r="T1357" s="141"/>
      <c r="AA1357" s="142"/>
      <c r="AT1357" s="138" t="s">
        <v>220</v>
      </c>
      <c r="AU1357" s="138" t="s">
        <v>191</v>
      </c>
      <c r="AV1357" s="143" t="s">
        <v>191</v>
      </c>
      <c r="AW1357" s="143" t="s">
        <v>165</v>
      </c>
      <c r="AX1357" s="143" t="s">
        <v>135</v>
      </c>
      <c r="AY1357" s="138" t="s">
        <v>213</v>
      </c>
    </row>
    <row r="1358" spans="2:51" s="6" customFormat="1" ht="15.75" customHeight="1">
      <c r="B1358" s="137"/>
      <c r="E1358" s="138"/>
      <c r="F1358" s="203" t="s">
        <v>506</v>
      </c>
      <c r="G1358" s="204"/>
      <c r="H1358" s="204"/>
      <c r="I1358" s="204"/>
      <c r="K1358" s="139">
        <v>26.33</v>
      </c>
      <c r="N1358" s="138"/>
      <c r="R1358" s="140"/>
      <c r="T1358" s="141"/>
      <c r="AA1358" s="142"/>
      <c r="AT1358" s="138" t="s">
        <v>220</v>
      </c>
      <c r="AU1358" s="138" t="s">
        <v>191</v>
      </c>
      <c r="AV1358" s="143" t="s">
        <v>191</v>
      </c>
      <c r="AW1358" s="143" t="s">
        <v>165</v>
      </c>
      <c r="AX1358" s="143" t="s">
        <v>135</v>
      </c>
      <c r="AY1358" s="138" t="s">
        <v>213</v>
      </c>
    </row>
    <row r="1359" spans="2:51" s="6" customFormat="1" ht="15.75" customHeight="1">
      <c r="B1359" s="137"/>
      <c r="E1359" s="138"/>
      <c r="F1359" s="203" t="s">
        <v>507</v>
      </c>
      <c r="G1359" s="204"/>
      <c r="H1359" s="204"/>
      <c r="I1359" s="204"/>
      <c r="K1359" s="139">
        <v>5.28</v>
      </c>
      <c r="N1359" s="138"/>
      <c r="R1359" s="140"/>
      <c r="T1359" s="141"/>
      <c r="AA1359" s="142"/>
      <c r="AT1359" s="138" t="s">
        <v>220</v>
      </c>
      <c r="AU1359" s="138" t="s">
        <v>191</v>
      </c>
      <c r="AV1359" s="143" t="s">
        <v>191</v>
      </c>
      <c r="AW1359" s="143" t="s">
        <v>165</v>
      </c>
      <c r="AX1359" s="143" t="s">
        <v>135</v>
      </c>
      <c r="AY1359" s="138" t="s">
        <v>213</v>
      </c>
    </row>
    <row r="1360" spans="2:51" s="6" customFormat="1" ht="27" customHeight="1">
      <c r="B1360" s="137"/>
      <c r="E1360" s="138"/>
      <c r="F1360" s="203" t="s">
        <v>508</v>
      </c>
      <c r="G1360" s="204"/>
      <c r="H1360" s="204"/>
      <c r="I1360" s="204"/>
      <c r="K1360" s="139">
        <v>60.075</v>
      </c>
      <c r="N1360" s="138"/>
      <c r="R1360" s="140"/>
      <c r="T1360" s="141"/>
      <c r="AA1360" s="142"/>
      <c r="AT1360" s="138" t="s">
        <v>220</v>
      </c>
      <c r="AU1360" s="138" t="s">
        <v>191</v>
      </c>
      <c r="AV1360" s="143" t="s">
        <v>191</v>
      </c>
      <c r="AW1360" s="143" t="s">
        <v>165</v>
      </c>
      <c r="AX1360" s="143" t="s">
        <v>135</v>
      </c>
      <c r="AY1360" s="138" t="s">
        <v>213</v>
      </c>
    </row>
    <row r="1361" spans="2:51" s="6" customFormat="1" ht="15.75" customHeight="1">
      <c r="B1361" s="131"/>
      <c r="E1361" s="132"/>
      <c r="F1361" s="208" t="s">
        <v>911</v>
      </c>
      <c r="G1361" s="209"/>
      <c r="H1361" s="209"/>
      <c r="I1361" s="209"/>
      <c r="K1361" s="132"/>
      <c r="N1361" s="132"/>
      <c r="R1361" s="133"/>
      <c r="T1361" s="134"/>
      <c r="AA1361" s="135"/>
      <c r="AT1361" s="132" t="s">
        <v>220</v>
      </c>
      <c r="AU1361" s="132" t="s">
        <v>191</v>
      </c>
      <c r="AV1361" s="136" t="s">
        <v>78</v>
      </c>
      <c r="AW1361" s="136" t="s">
        <v>165</v>
      </c>
      <c r="AX1361" s="136" t="s">
        <v>135</v>
      </c>
      <c r="AY1361" s="132" t="s">
        <v>213</v>
      </c>
    </row>
    <row r="1362" spans="2:51" s="6" customFormat="1" ht="15.75" customHeight="1">
      <c r="B1362" s="137"/>
      <c r="E1362" s="138"/>
      <c r="F1362" s="203" t="s">
        <v>912</v>
      </c>
      <c r="G1362" s="204"/>
      <c r="H1362" s="204"/>
      <c r="I1362" s="204"/>
      <c r="K1362" s="139">
        <v>109.102</v>
      </c>
      <c r="N1362" s="138"/>
      <c r="R1362" s="140"/>
      <c r="T1362" s="141"/>
      <c r="AA1362" s="142"/>
      <c r="AT1362" s="138" t="s">
        <v>220</v>
      </c>
      <c r="AU1362" s="138" t="s">
        <v>191</v>
      </c>
      <c r="AV1362" s="143" t="s">
        <v>191</v>
      </c>
      <c r="AW1362" s="143" t="s">
        <v>165</v>
      </c>
      <c r="AX1362" s="143" t="s">
        <v>135</v>
      </c>
      <c r="AY1362" s="138" t="s">
        <v>213</v>
      </c>
    </row>
    <row r="1363" spans="2:51" s="6" customFormat="1" ht="15.75" customHeight="1">
      <c r="B1363" s="144"/>
      <c r="E1363" s="145"/>
      <c r="F1363" s="205" t="s">
        <v>222</v>
      </c>
      <c r="G1363" s="206"/>
      <c r="H1363" s="206"/>
      <c r="I1363" s="206"/>
      <c r="K1363" s="146">
        <v>592.477</v>
      </c>
      <c r="N1363" s="145"/>
      <c r="R1363" s="147"/>
      <c r="T1363" s="148"/>
      <c r="AA1363" s="149"/>
      <c r="AT1363" s="145" t="s">
        <v>220</v>
      </c>
      <c r="AU1363" s="145" t="s">
        <v>191</v>
      </c>
      <c r="AV1363" s="150" t="s">
        <v>218</v>
      </c>
      <c r="AW1363" s="150" t="s">
        <v>165</v>
      </c>
      <c r="AX1363" s="150" t="s">
        <v>78</v>
      </c>
      <c r="AY1363" s="145" t="s">
        <v>213</v>
      </c>
    </row>
    <row r="1364" spans="2:63" s="6" customFormat="1" ht="51" customHeight="1">
      <c r="B1364" s="22"/>
      <c r="D1364" s="115" t="s">
        <v>48</v>
      </c>
      <c r="N1364" s="199">
        <f>$BK$1364</f>
        <v>0</v>
      </c>
      <c r="O1364" s="181"/>
      <c r="P1364" s="181"/>
      <c r="Q1364" s="181"/>
      <c r="R1364" s="23"/>
      <c r="T1364" s="156"/>
      <c r="U1364" s="41"/>
      <c r="V1364" s="41"/>
      <c r="W1364" s="41"/>
      <c r="X1364" s="41"/>
      <c r="Y1364" s="41"/>
      <c r="Z1364" s="41"/>
      <c r="AA1364" s="43"/>
      <c r="AT1364" s="6" t="s">
        <v>134</v>
      </c>
      <c r="AU1364" s="6" t="s">
        <v>135</v>
      </c>
      <c r="AY1364" s="6" t="s">
        <v>49</v>
      </c>
      <c r="BK1364" s="80">
        <v>0</v>
      </c>
    </row>
    <row r="1365" spans="2:46" s="6" customFormat="1" ht="7.5" customHeight="1">
      <c r="B1365" s="44"/>
      <c r="C1365" s="45"/>
      <c r="D1365" s="45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6"/>
      <c r="AT1365" s="2"/>
    </row>
    <row r="65535" ht="14.25" customHeight="1">
      <c r="N65535" s="2">
        <f>$N$1364</f>
        <v>0</v>
      </c>
    </row>
  </sheetData>
  <mergeCells count="1768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M23:P23"/>
    <mergeCell ref="M24:P24"/>
    <mergeCell ref="M26:P26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L34:P34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1:Q111"/>
    <mergeCell ref="D112:H112"/>
    <mergeCell ref="N112:Q112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N117:Q117"/>
    <mergeCell ref="L119:Q119"/>
    <mergeCell ref="C125:Q125"/>
    <mergeCell ref="F127:P127"/>
    <mergeCell ref="M129:P129"/>
    <mergeCell ref="M131:Q131"/>
    <mergeCell ref="M132:Q132"/>
    <mergeCell ref="F134:I134"/>
    <mergeCell ref="L134:M134"/>
    <mergeCell ref="N134:Q134"/>
    <mergeCell ref="F138:I138"/>
    <mergeCell ref="L138:M138"/>
    <mergeCell ref="N138:Q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7:I167"/>
    <mergeCell ref="L167:M167"/>
    <mergeCell ref="N167:Q167"/>
    <mergeCell ref="F168:I168"/>
    <mergeCell ref="F169:I169"/>
    <mergeCell ref="F170:I170"/>
    <mergeCell ref="F172:I172"/>
    <mergeCell ref="L172:M172"/>
    <mergeCell ref="N172:Q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F219:I219"/>
    <mergeCell ref="F220:I220"/>
    <mergeCell ref="L220:M220"/>
    <mergeCell ref="N220:Q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L228:M228"/>
    <mergeCell ref="N228:Q228"/>
    <mergeCell ref="F229:I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F236:I236"/>
    <mergeCell ref="L236:M236"/>
    <mergeCell ref="N236:Q236"/>
    <mergeCell ref="F237:I237"/>
    <mergeCell ref="F238:I238"/>
    <mergeCell ref="F239:I239"/>
    <mergeCell ref="F240:I240"/>
    <mergeCell ref="L240:M240"/>
    <mergeCell ref="N240:Q240"/>
    <mergeCell ref="F241:I241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F248:I248"/>
    <mergeCell ref="L248:M248"/>
    <mergeCell ref="N248:Q248"/>
    <mergeCell ref="F249:I249"/>
    <mergeCell ref="F250:I250"/>
    <mergeCell ref="F251:I251"/>
    <mergeCell ref="F252:I252"/>
    <mergeCell ref="L252:M252"/>
    <mergeCell ref="N252:Q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L260:M260"/>
    <mergeCell ref="N260:Q260"/>
    <mergeCell ref="F261:I261"/>
    <mergeCell ref="F262:I262"/>
    <mergeCell ref="F263:I263"/>
    <mergeCell ref="F264:I264"/>
    <mergeCell ref="F265:I265"/>
    <mergeCell ref="F266:I266"/>
    <mergeCell ref="L266:M266"/>
    <mergeCell ref="N266:Q266"/>
    <mergeCell ref="F267:I267"/>
    <mergeCell ref="F268:I268"/>
    <mergeCell ref="F269:I269"/>
    <mergeCell ref="F270:I270"/>
    <mergeCell ref="F271:I271"/>
    <mergeCell ref="L271:M271"/>
    <mergeCell ref="N271:Q271"/>
    <mergeCell ref="F272:I272"/>
    <mergeCell ref="F273:I273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L284:M284"/>
    <mergeCell ref="N284:Q284"/>
    <mergeCell ref="F285:I285"/>
    <mergeCell ref="F286:I286"/>
    <mergeCell ref="F287:I287"/>
    <mergeCell ref="F288:I288"/>
    <mergeCell ref="F289:I289"/>
    <mergeCell ref="F290:I290"/>
    <mergeCell ref="F291:I291"/>
    <mergeCell ref="L291:M291"/>
    <mergeCell ref="N291:Q291"/>
    <mergeCell ref="F292:I292"/>
    <mergeCell ref="F293:I293"/>
    <mergeCell ref="F294:I294"/>
    <mergeCell ref="F295:I295"/>
    <mergeCell ref="F296:I296"/>
    <mergeCell ref="F297:I297"/>
    <mergeCell ref="F298:I298"/>
    <mergeCell ref="L298:M298"/>
    <mergeCell ref="N298:Q298"/>
    <mergeCell ref="F299:I299"/>
    <mergeCell ref="F300:I300"/>
    <mergeCell ref="F301:I301"/>
    <mergeCell ref="F303:I303"/>
    <mergeCell ref="L303:M303"/>
    <mergeCell ref="N303:Q303"/>
    <mergeCell ref="F304:I304"/>
    <mergeCell ref="F305:I305"/>
    <mergeCell ref="F306:I306"/>
    <mergeCell ref="F307:I307"/>
    <mergeCell ref="L307:M307"/>
    <mergeCell ref="N307:Q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F315:I315"/>
    <mergeCell ref="L315:M315"/>
    <mergeCell ref="N315:Q315"/>
    <mergeCell ref="F316:I316"/>
    <mergeCell ref="F317:I317"/>
    <mergeCell ref="F318:I318"/>
    <mergeCell ref="F319:I319"/>
    <mergeCell ref="L319:M319"/>
    <mergeCell ref="N319:Q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L327:M327"/>
    <mergeCell ref="N327:Q327"/>
    <mergeCell ref="F328:I328"/>
    <mergeCell ref="F329:I329"/>
    <mergeCell ref="F330:I330"/>
    <mergeCell ref="F331:I331"/>
    <mergeCell ref="L331:M331"/>
    <mergeCell ref="N331:Q331"/>
    <mergeCell ref="F332:I332"/>
    <mergeCell ref="F333:I333"/>
    <mergeCell ref="F334:I334"/>
    <mergeCell ref="F335:I335"/>
    <mergeCell ref="F336:I336"/>
    <mergeCell ref="F337:I337"/>
    <mergeCell ref="L337:M337"/>
    <mergeCell ref="N337:Q337"/>
    <mergeCell ref="F338:I338"/>
    <mergeCell ref="F339:I339"/>
    <mergeCell ref="F340:I340"/>
    <mergeCell ref="F341:I341"/>
    <mergeCell ref="L341:M341"/>
    <mergeCell ref="N341:Q341"/>
    <mergeCell ref="F342:I342"/>
    <mergeCell ref="F343:I343"/>
    <mergeCell ref="F344:I344"/>
    <mergeCell ref="F345:I345"/>
    <mergeCell ref="L345:M345"/>
    <mergeCell ref="N345:Q345"/>
    <mergeCell ref="F346:I346"/>
    <mergeCell ref="F347:I347"/>
    <mergeCell ref="F348:I348"/>
    <mergeCell ref="F349:I349"/>
    <mergeCell ref="L349:M349"/>
    <mergeCell ref="N349:Q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L361:M361"/>
    <mergeCell ref="N361:Q361"/>
    <mergeCell ref="F362:I362"/>
    <mergeCell ref="F363:I363"/>
    <mergeCell ref="F364:I364"/>
    <mergeCell ref="F365:I365"/>
    <mergeCell ref="F366:I366"/>
    <mergeCell ref="F367:I367"/>
    <mergeCell ref="F368:I368"/>
    <mergeCell ref="L368:M368"/>
    <mergeCell ref="N368:Q368"/>
    <mergeCell ref="F369:I369"/>
    <mergeCell ref="F370:I370"/>
    <mergeCell ref="F371:I371"/>
    <mergeCell ref="F372:I372"/>
    <mergeCell ref="F373:I373"/>
    <mergeCell ref="F374:I374"/>
    <mergeCell ref="L374:M374"/>
    <mergeCell ref="N374:Q374"/>
    <mergeCell ref="F375:I375"/>
    <mergeCell ref="F376:I376"/>
    <mergeCell ref="F377:I377"/>
    <mergeCell ref="F378:I378"/>
    <mergeCell ref="F379:I379"/>
    <mergeCell ref="F380:I380"/>
    <mergeCell ref="L380:M380"/>
    <mergeCell ref="N380:Q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L398:M398"/>
    <mergeCell ref="N398:Q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L416:M416"/>
    <mergeCell ref="N416:Q416"/>
    <mergeCell ref="F417:I417"/>
    <mergeCell ref="F418:I418"/>
    <mergeCell ref="F419:I419"/>
    <mergeCell ref="F420:I420"/>
    <mergeCell ref="L420:M420"/>
    <mergeCell ref="N420:Q420"/>
    <mergeCell ref="F421:I421"/>
    <mergeCell ref="F422:I422"/>
    <mergeCell ref="F423:I423"/>
    <mergeCell ref="F424:I424"/>
    <mergeCell ref="L424:M424"/>
    <mergeCell ref="N424:Q424"/>
    <mergeCell ref="F426:I426"/>
    <mergeCell ref="L426:M426"/>
    <mergeCell ref="N426:Q426"/>
    <mergeCell ref="F427:I427"/>
    <mergeCell ref="F428:I428"/>
    <mergeCell ref="F429:I429"/>
    <mergeCell ref="F430:I430"/>
    <mergeCell ref="L430:M430"/>
    <mergeCell ref="N430:Q430"/>
    <mergeCell ref="F431:I431"/>
    <mergeCell ref="F432:I432"/>
    <mergeCell ref="F433:I433"/>
    <mergeCell ref="F434:I434"/>
    <mergeCell ref="L434:M434"/>
    <mergeCell ref="N434:Q434"/>
    <mergeCell ref="F435:I435"/>
    <mergeCell ref="F436:I436"/>
    <mergeCell ref="F437:I437"/>
    <mergeCell ref="F438:I438"/>
    <mergeCell ref="L438:M438"/>
    <mergeCell ref="N438:Q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L447:M447"/>
    <mergeCell ref="N447:Q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70:I470"/>
    <mergeCell ref="F471:I471"/>
    <mergeCell ref="L471:M471"/>
    <mergeCell ref="N471:Q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L495:M495"/>
    <mergeCell ref="N495:Q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L508:M508"/>
    <mergeCell ref="N508:Q508"/>
    <mergeCell ref="F509:I509"/>
    <mergeCell ref="F510:I510"/>
    <mergeCell ref="F511:I511"/>
    <mergeCell ref="F512:I512"/>
    <mergeCell ref="F513:I513"/>
    <mergeCell ref="L513:M513"/>
    <mergeCell ref="N513:Q513"/>
    <mergeCell ref="F514:I514"/>
    <mergeCell ref="F515:I515"/>
    <mergeCell ref="F516:I516"/>
    <mergeCell ref="F517:I517"/>
    <mergeCell ref="F518:I518"/>
    <mergeCell ref="L518:M518"/>
    <mergeCell ref="N518:Q518"/>
    <mergeCell ref="F519:I519"/>
    <mergeCell ref="F520:I520"/>
    <mergeCell ref="F521:I521"/>
    <mergeCell ref="F522:I522"/>
    <mergeCell ref="F523:I523"/>
    <mergeCell ref="L523:M523"/>
    <mergeCell ref="N523:Q523"/>
    <mergeCell ref="F524:I524"/>
    <mergeCell ref="F525:I525"/>
    <mergeCell ref="F526:I526"/>
    <mergeCell ref="F527:I527"/>
    <mergeCell ref="F528:I528"/>
    <mergeCell ref="F529:I529"/>
    <mergeCell ref="F530:I530"/>
    <mergeCell ref="F531:I531"/>
    <mergeCell ref="L531:M531"/>
    <mergeCell ref="N531:Q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L539:M539"/>
    <mergeCell ref="N539:Q539"/>
    <mergeCell ref="F540:I540"/>
    <mergeCell ref="F541:I541"/>
    <mergeCell ref="F542:I542"/>
    <mergeCell ref="F543:I543"/>
    <mergeCell ref="F544:I544"/>
    <mergeCell ref="F545:I545"/>
    <mergeCell ref="L545:M545"/>
    <mergeCell ref="N545:Q545"/>
    <mergeCell ref="F546:I546"/>
    <mergeCell ref="F547:I547"/>
    <mergeCell ref="F548:I548"/>
    <mergeCell ref="F549:I549"/>
    <mergeCell ref="F550:I550"/>
    <mergeCell ref="F551:I551"/>
    <mergeCell ref="L551:M551"/>
    <mergeCell ref="N551:Q551"/>
    <mergeCell ref="F552:I552"/>
    <mergeCell ref="F553:I553"/>
    <mergeCell ref="F554:I554"/>
    <mergeCell ref="F555:I555"/>
    <mergeCell ref="F556:I556"/>
    <mergeCell ref="L556:M556"/>
    <mergeCell ref="N556:Q556"/>
    <mergeCell ref="F557:I557"/>
    <mergeCell ref="F558:I558"/>
    <mergeCell ref="F559:I559"/>
    <mergeCell ref="F560:I560"/>
    <mergeCell ref="F561:I561"/>
    <mergeCell ref="L561:M561"/>
    <mergeCell ref="N561:Q561"/>
    <mergeCell ref="F562:I562"/>
    <mergeCell ref="F563:I563"/>
    <mergeCell ref="F564:I564"/>
    <mergeCell ref="F565:I565"/>
    <mergeCell ref="F566:I566"/>
    <mergeCell ref="F567:I567"/>
    <mergeCell ref="F568:I568"/>
    <mergeCell ref="F569:I569"/>
    <mergeCell ref="F570:I570"/>
    <mergeCell ref="F571:I571"/>
    <mergeCell ref="F572:I572"/>
    <mergeCell ref="F573:I573"/>
    <mergeCell ref="F574:I574"/>
    <mergeCell ref="F575:I575"/>
    <mergeCell ref="L575:M575"/>
    <mergeCell ref="N575:Q575"/>
    <mergeCell ref="F576:I576"/>
    <mergeCell ref="F577:I577"/>
    <mergeCell ref="F578:I578"/>
    <mergeCell ref="F579:I579"/>
    <mergeCell ref="F580:I580"/>
    <mergeCell ref="F581:I581"/>
    <mergeCell ref="F582:I582"/>
    <mergeCell ref="F583:I583"/>
    <mergeCell ref="F584:I584"/>
    <mergeCell ref="F585:I585"/>
    <mergeCell ref="F586:I586"/>
    <mergeCell ref="F587:I587"/>
    <mergeCell ref="F588:I588"/>
    <mergeCell ref="F589:I589"/>
    <mergeCell ref="L589:M589"/>
    <mergeCell ref="N589:Q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F600:I600"/>
    <mergeCell ref="F601:I601"/>
    <mergeCell ref="L601:M601"/>
    <mergeCell ref="N601:Q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L611:M611"/>
    <mergeCell ref="N611:Q611"/>
    <mergeCell ref="F612:I612"/>
    <mergeCell ref="F613:I613"/>
    <mergeCell ref="F614:I614"/>
    <mergeCell ref="F615:I615"/>
    <mergeCell ref="F616:I616"/>
    <mergeCell ref="L616:M616"/>
    <mergeCell ref="N616:Q616"/>
    <mergeCell ref="F617:I617"/>
    <mergeCell ref="F618:I618"/>
    <mergeCell ref="F619:I619"/>
    <mergeCell ref="F620:I620"/>
    <mergeCell ref="L620:M620"/>
    <mergeCell ref="N620:Q620"/>
    <mergeCell ref="F621:I621"/>
    <mergeCell ref="F622:I622"/>
    <mergeCell ref="F623:I623"/>
    <mergeCell ref="F624:I624"/>
    <mergeCell ref="L624:M624"/>
    <mergeCell ref="N624:Q624"/>
    <mergeCell ref="F625:I625"/>
    <mergeCell ref="F626:I626"/>
    <mergeCell ref="F627:I627"/>
    <mergeCell ref="F628:I628"/>
    <mergeCell ref="F629:I629"/>
    <mergeCell ref="F630:I630"/>
    <mergeCell ref="F631:I631"/>
    <mergeCell ref="F632:I632"/>
    <mergeCell ref="F633:I633"/>
    <mergeCell ref="F634:I634"/>
    <mergeCell ref="F635:I635"/>
    <mergeCell ref="F636:I636"/>
    <mergeCell ref="F637:I637"/>
    <mergeCell ref="F638:I638"/>
    <mergeCell ref="F639:I639"/>
    <mergeCell ref="F640:I640"/>
    <mergeCell ref="F641:I641"/>
    <mergeCell ref="F642:I642"/>
    <mergeCell ref="F643:I643"/>
    <mergeCell ref="F644:I644"/>
    <mergeCell ref="L644:M644"/>
    <mergeCell ref="N644:Q644"/>
    <mergeCell ref="F645:I645"/>
    <mergeCell ref="F646:I646"/>
    <mergeCell ref="F647:I647"/>
    <mergeCell ref="F648:I648"/>
    <mergeCell ref="F649:I649"/>
    <mergeCell ref="F650:I650"/>
    <mergeCell ref="F651:I651"/>
    <mergeCell ref="F652:I652"/>
    <mergeCell ref="F653:I653"/>
    <mergeCell ref="F654:I654"/>
    <mergeCell ref="F655:I655"/>
    <mergeCell ref="F656:I656"/>
    <mergeCell ref="L656:M656"/>
    <mergeCell ref="N656:Q656"/>
    <mergeCell ref="F657:I657"/>
    <mergeCell ref="F658:I658"/>
    <mergeCell ref="F659:I659"/>
    <mergeCell ref="F660:I660"/>
    <mergeCell ref="F661:I661"/>
    <mergeCell ref="F662:I662"/>
    <mergeCell ref="F663:I663"/>
    <mergeCell ref="F664:I664"/>
    <mergeCell ref="F665:I665"/>
    <mergeCell ref="F666:I666"/>
    <mergeCell ref="F667:I667"/>
    <mergeCell ref="F668:I668"/>
    <mergeCell ref="F669:I669"/>
    <mergeCell ref="F670:I670"/>
    <mergeCell ref="F671:I671"/>
    <mergeCell ref="F672:I672"/>
    <mergeCell ref="L672:M672"/>
    <mergeCell ref="N672:Q672"/>
    <mergeCell ref="F673:I673"/>
    <mergeCell ref="F674:I674"/>
    <mergeCell ref="F675:I675"/>
    <mergeCell ref="F676:I676"/>
    <mergeCell ref="F677:I677"/>
    <mergeCell ref="F678:I678"/>
    <mergeCell ref="F679:I679"/>
    <mergeCell ref="F680:I680"/>
    <mergeCell ref="L680:M680"/>
    <mergeCell ref="N680:Q680"/>
    <mergeCell ref="F681:I681"/>
    <mergeCell ref="F682:I682"/>
    <mergeCell ref="F683:I683"/>
    <mergeCell ref="F684:I684"/>
    <mergeCell ref="F685:I685"/>
    <mergeCell ref="F686:I686"/>
    <mergeCell ref="F687:I687"/>
    <mergeCell ref="F688:I688"/>
    <mergeCell ref="F689:I689"/>
    <mergeCell ref="F690:I690"/>
    <mergeCell ref="F691:I691"/>
    <mergeCell ref="F692:I692"/>
    <mergeCell ref="F693:I693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L702:M702"/>
    <mergeCell ref="N702:Q702"/>
    <mergeCell ref="F703:I703"/>
    <mergeCell ref="F704:I704"/>
    <mergeCell ref="F705:I705"/>
    <mergeCell ref="F706:I706"/>
    <mergeCell ref="L706:M706"/>
    <mergeCell ref="N706:Q706"/>
    <mergeCell ref="F707:I707"/>
    <mergeCell ref="F708:I708"/>
    <mergeCell ref="F709:I709"/>
    <mergeCell ref="F710:I710"/>
    <mergeCell ref="F711:I711"/>
    <mergeCell ref="F712:I712"/>
    <mergeCell ref="F713:I713"/>
    <mergeCell ref="L713:M713"/>
    <mergeCell ref="N713:Q713"/>
    <mergeCell ref="F714:I714"/>
    <mergeCell ref="F715:I715"/>
    <mergeCell ref="F716:I716"/>
    <mergeCell ref="F717:I717"/>
    <mergeCell ref="F718:I718"/>
    <mergeCell ref="F719:I719"/>
    <mergeCell ref="F720:I720"/>
    <mergeCell ref="F721:I721"/>
    <mergeCell ref="F722:I722"/>
    <mergeCell ref="L722:M722"/>
    <mergeCell ref="N722:Q722"/>
    <mergeCell ref="F723:I723"/>
    <mergeCell ref="F724:I724"/>
    <mergeCell ref="F725:I725"/>
    <mergeCell ref="F726:I726"/>
    <mergeCell ref="F727:I727"/>
    <mergeCell ref="F728:I728"/>
    <mergeCell ref="F729:I729"/>
    <mergeCell ref="F730:I730"/>
    <mergeCell ref="F731:I731"/>
    <mergeCell ref="F732:I732"/>
    <mergeCell ref="F733:I733"/>
    <mergeCell ref="F734:I734"/>
    <mergeCell ref="F735:I735"/>
    <mergeCell ref="F736:I736"/>
    <mergeCell ref="F737:I737"/>
    <mergeCell ref="L737:M737"/>
    <mergeCell ref="N737:Q737"/>
    <mergeCell ref="F738:I738"/>
    <mergeCell ref="F739:I739"/>
    <mergeCell ref="F740:I740"/>
    <mergeCell ref="F741:I741"/>
    <mergeCell ref="L741:M741"/>
    <mergeCell ref="N741:Q741"/>
    <mergeCell ref="F742:I742"/>
    <mergeCell ref="F743:I743"/>
    <mergeCell ref="F744:I744"/>
    <mergeCell ref="F745:I745"/>
    <mergeCell ref="F746:I746"/>
    <mergeCell ref="F748:I748"/>
    <mergeCell ref="L748:M748"/>
    <mergeCell ref="N748:Q748"/>
    <mergeCell ref="F749:I749"/>
    <mergeCell ref="F750:I750"/>
    <mergeCell ref="F751:I751"/>
    <mergeCell ref="F752:I752"/>
    <mergeCell ref="L752:M752"/>
    <mergeCell ref="N752:Q752"/>
    <mergeCell ref="F753:I753"/>
    <mergeCell ref="F754:I754"/>
    <mergeCell ref="F755:I755"/>
    <mergeCell ref="F756:I756"/>
    <mergeCell ref="L756:M756"/>
    <mergeCell ref="N756:Q756"/>
    <mergeCell ref="F757:I757"/>
    <mergeCell ref="F758:I758"/>
    <mergeCell ref="F759:I759"/>
    <mergeCell ref="F760:I760"/>
    <mergeCell ref="L760:M760"/>
    <mergeCell ref="N760:Q760"/>
    <mergeCell ref="F761:I761"/>
    <mergeCell ref="F762:I762"/>
    <mergeCell ref="F763:I763"/>
    <mergeCell ref="F764:I764"/>
    <mergeCell ref="F765:I765"/>
    <mergeCell ref="F766:I766"/>
    <mergeCell ref="F767:I767"/>
    <mergeCell ref="F768:I768"/>
    <mergeCell ref="F769:I769"/>
    <mergeCell ref="F770:I770"/>
    <mergeCell ref="L770:M770"/>
    <mergeCell ref="N770:Q770"/>
    <mergeCell ref="F771:I771"/>
    <mergeCell ref="F772:I772"/>
    <mergeCell ref="F773:I773"/>
    <mergeCell ref="F774:I774"/>
    <mergeCell ref="F775:I775"/>
    <mergeCell ref="F776:I776"/>
    <mergeCell ref="L776:M776"/>
    <mergeCell ref="N776:Q776"/>
    <mergeCell ref="F777:I777"/>
    <mergeCell ref="F778:I778"/>
    <mergeCell ref="F779:I779"/>
    <mergeCell ref="F780:I780"/>
    <mergeCell ref="F781:I781"/>
    <mergeCell ref="F782:I782"/>
    <mergeCell ref="L782:M782"/>
    <mergeCell ref="N782:Q782"/>
    <mergeCell ref="F783:I783"/>
    <mergeCell ref="F784:I784"/>
    <mergeCell ref="F785:I785"/>
    <mergeCell ref="F786:I786"/>
    <mergeCell ref="F787:I787"/>
    <mergeCell ref="F788:I788"/>
    <mergeCell ref="F789:I789"/>
    <mergeCell ref="F790:I790"/>
    <mergeCell ref="L790:M790"/>
    <mergeCell ref="N790:Q790"/>
    <mergeCell ref="F791:I791"/>
    <mergeCell ref="F792:I792"/>
    <mergeCell ref="F793:I793"/>
    <mergeCell ref="F794:I794"/>
    <mergeCell ref="F795:I795"/>
    <mergeCell ref="F796:I796"/>
    <mergeCell ref="F797:I797"/>
    <mergeCell ref="F798:I798"/>
    <mergeCell ref="F799:I799"/>
    <mergeCell ref="L799:M799"/>
    <mergeCell ref="N799:Q799"/>
    <mergeCell ref="F800:I800"/>
    <mergeCell ref="F801:I801"/>
    <mergeCell ref="F802:I802"/>
    <mergeCell ref="F803:I803"/>
    <mergeCell ref="L803:M803"/>
    <mergeCell ref="N803:Q803"/>
    <mergeCell ref="F804:I804"/>
    <mergeCell ref="F805:I805"/>
    <mergeCell ref="F806:I806"/>
    <mergeCell ref="F807:I807"/>
    <mergeCell ref="L807:M807"/>
    <mergeCell ref="N807:Q807"/>
    <mergeCell ref="F808:I808"/>
    <mergeCell ref="F809:I809"/>
    <mergeCell ref="F810:I810"/>
    <mergeCell ref="F811:I811"/>
    <mergeCell ref="L811:M811"/>
    <mergeCell ref="N811:Q811"/>
    <mergeCell ref="F812:I812"/>
    <mergeCell ref="F813:I813"/>
    <mergeCell ref="F814:I814"/>
    <mergeCell ref="F815:I815"/>
    <mergeCell ref="L815:M815"/>
    <mergeCell ref="N815:Q815"/>
    <mergeCell ref="F816:I816"/>
    <mergeCell ref="F817:I817"/>
    <mergeCell ref="F818:I818"/>
    <mergeCell ref="F819:I819"/>
    <mergeCell ref="L819:M819"/>
    <mergeCell ref="N819:Q819"/>
    <mergeCell ref="F820:I820"/>
    <mergeCell ref="F821:I821"/>
    <mergeCell ref="F822:I822"/>
    <mergeCell ref="F824:I824"/>
    <mergeCell ref="L824:M824"/>
    <mergeCell ref="N824:Q824"/>
    <mergeCell ref="F825:I825"/>
    <mergeCell ref="L825:M825"/>
    <mergeCell ref="N825:Q825"/>
    <mergeCell ref="F826:I826"/>
    <mergeCell ref="L826:M826"/>
    <mergeCell ref="N826:Q826"/>
    <mergeCell ref="F827:I827"/>
    <mergeCell ref="L827:M827"/>
    <mergeCell ref="N827:Q827"/>
    <mergeCell ref="F828:I828"/>
    <mergeCell ref="L828:M828"/>
    <mergeCell ref="N828:Q828"/>
    <mergeCell ref="F829:I829"/>
    <mergeCell ref="L829:M829"/>
    <mergeCell ref="N829:Q829"/>
    <mergeCell ref="F832:I832"/>
    <mergeCell ref="L832:M832"/>
    <mergeCell ref="N832:Q832"/>
    <mergeCell ref="F833:I833"/>
    <mergeCell ref="F834:I834"/>
    <mergeCell ref="F835:I835"/>
    <mergeCell ref="F836:I836"/>
    <mergeCell ref="L836:M836"/>
    <mergeCell ref="N836:Q836"/>
    <mergeCell ref="F837:I837"/>
    <mergeCell ref="F838:I838"/>
    <mergeCell ref="F839:I839"/>
    <mergeCell ref="F840:I840"/>
    <mergeCell ref="F841:I841"/>
    <mergeCell ref="L841:M841"/>
    <mergeCell ref="N841:Q841"/>
    <mergeCell ref="F842:I842"/>
    <mergeCell ref="L842:M842"/>
    <mergeCell ref="N842:Q842"/>
    <mergeCell ref="F844:I844"/>
    <mergeCell ref="L844:M844"/>
    <mergeCell ref="N844:Q844"/>
    <mergeCell ref="F845:I845"/>
    <mergeCell ref="F846:I846"/>
    <mergeCell ref="F847:I847"/>
    <mergeCell ref="F848:I848"/>
    <mergeCell ref="F849:I849"/>
    <mergeCell ref="F850:I850"/>
    <mergeCell ref="L850:M850"/>
    <mergeCell ref="N850:Q850"/>
    <mergeCell ref="F851:I851"/>
    <mergeCell ref="F852:I852"/>
    <mergeCell ref="F853:I853"/>
    <mergeCell ref="F854:I854"/>
    <mergeCell ref="L854:M854"/>
    <mergeCell ref="N854:Q854"/>
    <mergeCell ref="F855:I855"/>
    <mergeCell ref="F856:I856"/>
    <mergeCell ref="F857:I857"/>
    <mergeCell ref="F858:I858"/>
    <mergeCell ref="L858:M858"/>
    <mergeCell ref="N858:Q858"/>
    <mergeCell ref="F859:I859"/>
    <mergeCell ref="F860:I860"/>
    <mergeCell ref="F861:I861"/>
    <mergeCell ref="F862:I862"/>
    <mergeCell ref="F863:I863"/>
    <mergeCell ref="F864:I864"/>
    <mergeCell ref="L864:M864"/>
    <mergeCell ref="N864:Q864"/>
    <mergeCell ref="F865:I865"/>
    <mergeCell ref="F866:I866"/>
    <mergeCell ref="F867:I867"/>
    <mergeCell ref="F868:I868"/>
    <mergeCell ref="F869:I869"/>
    <mergeCell ref="F870:I870"/>
    <mergeCell ref="L870:M870"/>
    <mergeCell ref="N870:Q870"/>
    <mergeCell ref="F871:I871"/>
    <mergeCell ref="F872:I872"/>
    <mergeCell ref="F873:I873"/>
    <mergeCell ref="F874:I874"/>
    <mergeCell ref="F875:I875"/>
    <mergeCell ref="F876:I876"/>
    <mergeCell ref="L876:M876"/>
    <mergeCell ref="N876:Q876"/>
    <mergeCell ref="F877:I877"/>
    <mergeCell ref="F878:I878"/>
    <mergeCell ref="F879:I879"/>
    <mergeCell ref="F880:I880"/>
    <mergeCell ref="F881:I881"/>
    <mergeCell ref="F882:I882"/>
    <mergeCell ref="L882:M882"/>
    <mergeCell ref="N882:Q882"/>
    <mergeCell ref="F883:I883"/>
    <mergeCell ref="L883:M883"/>
    <mergeCell ref="N883:Q883"/>
    <mergeCell ref="F885:I885"/>
    <mergeCell ref="L885:M885"/>
    <mergeCell ref="N885:Q885"/>
    <mergeCell ref="N884:Q884"/>
    <mergeCell ref="F886:I886"/>
    <mergeCell ref="F887:I887"/>
    <mergeCell ref="F888:I888"/>
    <mergeCell ref="F889:I889"/>
    <mergeCell ref="L889:M889"/>
    <mergeCell ref="N889:Q889"/>
    <mergeCell ref="F890:I890"/>
    <mergeCell ref="F891:I891"/>
    <mergeCell ref="F892:I892"/>
    <mergeCell ref="F893:I893"/>
    <mergeCell ref="L893:M893"/>
    <mergeCell ref="N893:Q893"/>
    <mergeCell ref="F894:I894"/>
    <mergeCell ref="F895:I895"/>
    <mergeCell ref="F896:I896"/>
    <mergeCell ref="F897:I897"/>
    <mergeCell ref="L897:M897"/>
    <mergeCell ref="N897:Q897"/>
    <mergeCell ref="F898:I898"/>
    <mergeCell ref="F899:I899"/>
    <mergeCell ref="F900:I900"/>
    <mergeCell ref="F901:I901"/>
    <mergeCell ref="L901:M901"/>
    <mergeCell ref="N901:Q901"/>
    <mergeCell ref="F902:I902"/>
    <mergeCell ref="F903:I903"/>
    <mergeCell ref="F904:I904"/>
    <mergeCell ref="F905:I905"/>
    <mergeCell ref="L905:M905"/>
    <mergeCell ref="N905:Q905"/>
    <mergeCell ref="F906:I906"/>
    <mergeCell ref="F907:I907"/>
    <mergeCell ref="F908:I908"/>
    <mergeCell ref="F909:I909"/>
    <mergeCell ref="F910:I910"/>
    <mergeCell ref="L910:M910"/>
    <mergeCell ref="N910:Q910"/>
    <mergeCell ref="F911:I911"/>
    <mergeCell ref="F912:I912"/>
    <mergeCell ref="F913:I913"/>
    <mergeCell ref="F914:I914"/>
    <mergeCell ref="L914:M914"/>
    <mergeCell ref="N914:Q914"/>
    <mergeCell ref="F915:I915"/>
    <mergeCell ref="L915:M915"/>
    <mergeCell ref="N915:Q915"/>
    <mergeCell ref="F916:I916"/>
    <mergeCell ref="L916:M916"/>
    <mergeCell ref="N916:Q916"/>
    <mergeCell ref="F917:I917"/>
    <mergeCell ref="L917:M917"/>
    <mergeCell ref="N917:Q917"/>
    <mergeCell ref="F918:I918"/>
    <mergeCell ref="L918:M918"/>
    <mergeCell ref="N918:Q918"/>
    <mergeCell ref="F919:I919"/>
    <mergeCell ref="F920:I920"/>
    <mergeCell ref="F921:I921"/>
    <mergeCell ref="F922:I922"/>
    <mergeCell ref="L922:M922"/>
    <mergeCell ref="N922:Q922"/>
    <mergeCell ref="F923:I923"/>
    <mergeCell ref="F924:I924"/>
    <mergeCell ref="F925:I925"/>
    <mergeCell ref="F926:I926"/>
    <mergeCell ref="L926:M926"/>
    <mergeCell ref="N926:Q926"/>
    <mergeCell ref="F927:I927"/>
    <mergeCell ref="F928:I928"/>
    <mergeCell ref="F929:I929"/>
    <mergeCell ref="F930:I930"/>
    <mergeCell ref="F931:I931"/>
    <mergeCell ref="L931:M931"/>
    <mergeCell ref="N931:Q931"/>
    <mergeCell ref="F932:I932"/>
    <mergeCell ref="L932:M932"/>
    <mergeCell ref="N932:Q932"/>
    <mergeCell ref="F933:I933"/>
    <mergeCell ref="L933:M933"/>
    <mergeCell ref="N933:Q933"/>
    <mergeCell ref="F934:I934"/>
    <mergeCell ref="F935:I935"/>
    <mergeCell ref="F936:I936"/>
    <mergeCell ref="F937:I937"/>
    <mergeCell ref="F938:I938"/>
    <mergeCell ref="F939:I939"/>
    <mergeCell ref="F940:I940"/>
    <mergeCell ref="F941:I941"/>
    <mergeCell ref="F942:I942"/>
    <mergeCell ref="F943:I943"/>
    <mergeCell ref="F944:I944"/>
    <mergeCell ref="F945:I945"/>
    <mergeCell ref="F946:I946"/>
    <mergeCell ref="F947:I947"/>
    <mergeCell ref="F948:I948"/>
    <mergeCell ref="F949:I949"/>
    <mergeCell ref="F950:I950"/>
    <mergeCell ref="F951:I951"/>
    <mergeCell ref="L951:M951"/>
    <mergeCell ref="N951:Q951"/>
    <mergeCell ref="F952:I952"/>
    <mergeCell ref="L952:M952"/>
    <mergeCell ref="N952:Q952"/>
    <mergeCell ref="F953:I953"/>
    <mergeCell ref="L953:M953"/>
    <mergeCell ref="N953:Q953"/>
    <mergeCell ref="F954:I954"/>
    <mergeCell ref="F955:I955"/>
    <mergeCell ref="F956:I956"/>
    <mergeCell ref="F957:I957"/>
    <mergeCell ref="F958:I958"/>
    <mergeCell ref="F959:I959"/>
    <mergeCell ref="L959:M959"/>
    <mergeCell ref="N959:Q959"/>
    <mergeCell ref="F960:I960"/>
    <mergeCell ref="F961:I961"/>
    <mergeCell ref="F962:I962"/>
    <mergeCell ref="F963:I963"/>
    <mergeCell ref="L963:M963"/>
    <mergeCell ref="N963:Q963"/>
    <mergeCell ref="F964:I964"/>
    <mergeCell ref="F965:I965"/>
    <mergeCell ref="F966:I966"/>
    <mergeCell ref="F967:I967"/>
    <mergeCell ref="L967:M967"/>
    <mergeCell ref="N967:Q967"/>
    <mergeCell ref="F968:I968"/>
    <mergeCell ref="F969:I969"/>
    <mergeCell ref="F970:I970"/>
    <mergeCell ref="F971:I971"/>
    <mergeCell ref="L971:M971"/>
    <mergeCell ref="N971:Q971"/>
    <mergeCell ref="F972:I972"/>
    <mergeCell ref="F973:I973"/>
    <mergeCell ref="F974:I974"/>
    <mergeCell ref="F975:I975"/>
    <mergeCell ref="L975:M975"/>
    <mergeCell ref="N975:Q975"/>
    <mergeCell ref="F976:I976"/>
    <mergeCell ref="F977:I977"/>
    <mergeCell ref="F978:I978"/>
    <mergeCell ref="F979:I979"/>
    <mergeCell ref="L979:M979"/>
    <mergeCell ref="N979:Q979"/>
    <mergeCell ref="F980:I980"/>
    <mergeCell ref="F981:I981"/>
    <mergeCell ref="F982:I982"/>
    <mergeCell ref="F983:I983"/>
    <mergeCell ref="L983:M983"/>
    <mergeCell ref="N983:Q983"/>
    <mergeCell ref="F985:I985"/>
    <mergeCell ref="L985:M985"/>
    <mergeCell ref="N985:Q985"/>
    <mergeCell ref="N984:Q984"/>
    <mergeCell ref="F986:I986"/>
    <mergeCell ref="F987:I987"/>
    <mergeCell ref="F988:I988"/>
    <mergeCell ref="F989:I989"/>
    <mergeCell ref="L989:M989"/>
    <mergeCell ref="N989:Q989"/>
    <mergeCell ref="F990:I990"/>
    <mergeCell ref="F991:I991"/>
    <mergeCell ref="F992:I992"/>
    <mergeCell ref="F993:I993"/>
    <mergeCell ref="L993:M993"/>
    <mergeCell ref="N993:Q993"/>
    <mergeCell ref="F994:I994"/>
    <mergeCell ref="F995:I995"/>
    <mergeCell ref="F996:I996"/>
    <mergeCell ref="F997:I997"/>
    <mergeCell ref="L997:M997"/>
    <mergeCell ref="N997:Q997"/>
    <mergeCell ref="F998:I998"/>
    <mergeCell ref="F999:I999"/>
    <mergeCell ref="F1000:I1000"/>
    <mergeCell ref="F1001:I1001"/>
    <mergeCell ref="L1001:M1001"/>
    <mergeCell ref="N1001:Q1001"/>
    <mergeCell ref="F1002:I1002"/>
    <mergeCell ref="F1003:I1003"/>
    <mergeCell ref="F1004:I1004"/>
    <mergeCell ref="F1005:I1005"/>
    <mergeCell ref="L1005:M1005"/>
    <mergeCell ref="N1005:Q1005"/>
    <mergeCell ref="F1006:I1006"/>
    <mergeCell ref="F1007:I1007"/>
    <mergeCell ref="F1008:I1008"/>
    <mergeCell ref="F1009:I1009"/>
    <mergeCell ref="L1009:M1009"/>
    <mergeCell ref="N1009:Q1009"/>
    <mergeCell ref="F1010:I1010"/>
    <mergeCell ref="F1011:I1011"/>
    <mergeCell ref="F1012:I1012"/>
    <mergeCell ref="F1013:I1013"/>
    <mergeCell ref="L1013:M1013"/>
    <mergeCell ref="N1013:Q1013"/>
    <mergeCell ref="F1014:I1014"/>
    <mergeCell ref="F1015:I1015"/>
    <mergeCell ref="F1016:I1016"/>
    <mergeCell ref="F1017:I1017"/>
    <mergeCell ref="F1018:I1018"/>
    <mergeCell ref="L1018:M1018"/>
    <mergeCell ref="N1018:Q1018"/>
    <mergeCell ref="F1019:I1019"/>
    <mergeCell ref="L1019:M1019"/>
    <mergeCell ref="N1019:Q1019"/>
    <mergeCell ref="F1021:I1021"/>
    <mergeCell ref="L1021:M1021"/>
    <mergeCell ref="N1021:Q1021"/>
    <mergeCell ref="F1022:I1022"/>
    <mergeCell ref="F1023:I1023"/>
    <mergeCell ref="F1024:I1024"/>
    <mergeCell ref="F1025:I1025"/>
    <mergeCell ref="L1025:M1025"/>
    <mergeCell ref="N1025:Q1025"/>
    <mergeCell ref="F1026:I1026"/>
    <mergeCell ref="F1027:I1027"/>
    <mergeCell ref="F1028:I1028"/>
    <mergeCell ref="F1029:I1029"/>
    <mergeCell ref="L1029:M1029"/>
    <mergeCell ref="N1029:Q1029"/>
    <mergeCell ref="F1030:I1030"/>
    <mergeCell ref="F1031:I1031"/>
    <mergeCell ref="F1032:I1032"/>
    <mergeCell ref="F1033:I1033"/>
    <mergeCell ref="L1033:M1033"/>
    <mergeCell ref="N1033:Q1033"/>
    <mergeCell ref="F1034:I1034"/>
    <mergeCell ref="F1035:I1035"/>
    <mergeCell ref="F1036:I1036"/>
    <mergeCell ref="F1037:I1037"/>
    <mergeCell ref="L1037:M1037"/>
    <mergeCell ref="N1037:Q1037"/>
    <mergeCell ref="F1038:I1038"/>
    <mergeCell ref="F1039:I1039"/>
    <mergeCell ref="F1040:I1040"/>
    <mergeCell ref="F1041:I1041"/>
    <mergeCell ref="L1041:M1041"/>
    <mergeCell ref="N1041:Q1041"/>
    <mergeCell ref="F1042:I1042"/>
    <mergeCell ref="F1043:I1043"/>
    <mergeCell ref="F1044:I1044"/>
    <mergeCell ref="F1045:I1045"/>
    <mergeCell ref="L1045:M1045"/>
    <mergeCell ref="N1045:Q1045"/>
    <mergeCell ref="F1046:I1046"/>
    <mergeCell ref="F1047:I1047"/>
    <mergeCell ref="F1048:I1048"/>
    <mergeCell ref="F1049:I1049"/>
    <mergeCell ref="L1049:M1049"/>
    <mergeCell ref="N1049:Q1049"/>
    <mergeCell ref="F1050:I1050"/>
    <mergeCell ref="L1050:M1050"/>
    <mergeCell ref="N1050:Q1050"/>
    <mergeCell ref="F1051:I1051"/>
    <mergeCell ref="F1052:I1052"/>
    <mergeCell ref="F1053:I1053"/>
    <mergeCell ref="F1054:I1054"/>
    <mergeCell ref="L1054:M1054"/>
    <mergeCell ref="N1054:Q1054"/>
    <mergeCell ref="F1055:I1055"/>
    <mergeCell ref="L1055:M1055"/>
    <mergeCell ref="N1055:Q1055"/>
    <mergeCell ref="F1056:I1056"/>
    <mergeCell ref="L1056:M1056"/>
    <mergeCell ref="N1056:Q1056"/>
    <mergeCell ref="F1057:I1057"/>
    <mergeCell ref="F1058:I1058"/>
    <mergeCell ref="F1059:I1059"/>
    <mergeCell ref="F1060:I1060"/>
    <mergeCell ref="L1060:M1060"/>
    <mergeCell ref="N1060:Q1060"/>
    <mergeCell ref="F1061:I1061"/>
    <mergeCell ref="F1062:I1062"/>
    <mergeCell ref="F1063:I1063"/>
    <mergeCell ref="F1064:I1064"/>
    <mergeCell ref="L1064:M1064"/>
    <mergeCell ref="N1064:Q1064"/>
    <mergeCell ref="F1065:I1065"/>
    <mergeCell ref="F1066:I1066"/>
    <mergeCell ref="F1067:I1067"/>
    <mergeCell ref="F1068:I1068"/>
    <mergeCell ref="L1068:M1068"/>
    <mergeCell ref="N1068:Q1068"/>
    <mergeCell ref="F1069:I1069"/>
    <mergeCell ref="F1070:I1070"/>
    <mergeCell ref="F1071:I1071"/>
    <mergeCell ref="F1072:I1072"/>
    <mergeCell ref="L1072:M1072"/>
    <mergeCell ref="N1072:Q1072"/>
    <mergeCell ref="F1073:I1073"/>
    <mergeCell ref="F1074:I1074"/>
    <mergeCell ref="F1075:I1075"/>
    <mergeCell ref="F1076:I1076"/>
    <mergeCell ref="L1076:M1076"/>
    <mergeCell ref="N1076:Q1076"/>
    <mergeCell ref="F1077:I1077"/>
    <mergeCell ref="F1078:I1078"/>
    <mergeCell ref="F1079:I1079"/>
    <mergeCell ref="F1080:I1080"/>
    <mergeCell ref="F1081:I1081"/>
    <mergeCell ref="F1082:I1082"/>
    <mergeCell ref="F1083:I1083"/>
    <mergeCell ref="F1084:I1084"/>
    <mergeCell ref="F1085:I1085"/>
    <mergeCell ref="L1085:M1085"/>
    <mergeCell ref="N1085:Q1085"/>
    <mergeCell ref="F1086:I1086"/>
    <mergeCell ref="L1086:M1086"/>
    <mergeCell ref="N1086:Q1086"/>
    <mergeCell ref="F1087:I1087"/>
    <mergeCell ref="L1087:M1087"/>
    <mergeCell ref="N1087:Q1087"/>
    <mergeCell ref="F1089:I1089"/>
    <mergeCell ref="L1089:M1089"/>
    <mergeCell ref="N1089:Q1089"/>
    <mergeCell ref="F1090:I1090"/>
    <mergeCell ref="F1091:I1091"/>
    <mergeCell ref="F1092:I1092"/>
    <mergeCell ref="F1093:I1093"/>
    <mergeCell ref="L1093:M1093"/>
    <mergeCell ref="N1093:Q1093"/>
    <mergeCell ref="F1094:I1094"/>
    <mergeCell ref="F1095:I1095"/>
    <mergeCell ref="F1096:I1096"/>
    <mergeCell ref="F1097:I1097"/>
    <mergeCell ref="L1097:M1097"/>
    <mergeCell ref="N1097:Q1097"/>
    <mergeCell ref="F1098:I1098"/>
    <mergeCell ref="F1099:I1099"/>
    <mergeCell ref="F1100:I1100"/>
    <mergeCell ref="F1101:I1101"/>
    <mergeCell ref="L1101:M1101"/>
    <mergeCell ref="N1101:Q1101"/>
    <mergeCell ref="F1102:I1102"/>
    <mergeCell ref="F1103:I1103"/>
    <mergeCell ref="F1104:I1104"/>
    <mergeCell ref="L1109:M1109"/>
    <mergeCell ref="F1105:I1105"/>
    <mergeCell ref="L1105:M1105"/>
    <mergeCell ref="N1105:Q1105"/>
    <mergeCell ref="F1106:I1106"/>
    <mergeCell ref="F1110:I1110"/>
    <mergeCell ref="F1111:I1111"/>
    <mergeCell ref="F1112:I1112"/>
    <mergeCell ref="F1107:I1107"/>
    <mergeCell ref="F1108:I1108"/>
    <mergeCell ref="F1109:I1109"/>
    <mergeCell ref="L1117:M1117"/>
    <mergeCell ref="F1113:I1113"/>
    <mergeCell ref="L1113:M1113"/>
    <mergeCell ref="N1113:Q1113"/>
    <mergeCell ref="F1114:I1114"/>
    <mergeCell ref="F1118:I1118"/>
    <mergeCell ref="F1119:I1119"/>
    <mergeCell ref="F1120:I1120"/>
    <mergeCell ref="F1115:I1115"/>
    <mergeCell ref="F1116:I1116"/>
    <mergeCell ref="F1117:I1117"/>
    <mergeCell ref="L1125:M1125"/>
    <mergeCell ref="F1121:I1121"/>
    <mergeCell ref="L1121:M1121"/>
    <mergeCell ref="N1121:Q1121"/>
    <mergeCell ref="F1122:I1122"/>
    <mergeCell ref="F1126:I1126"/>
    <mergeCell ref="F1127:I1127"/>
    <mergeCell ref="F1128:I1128"/>
    <mergeCell ref="F1123:I1123"/>
    <mergeCell ref="F1124:I1124"/>
    <mergeCell ref="F1125:I1125"/>
    <mergeCell ref="F1129:I1129"/>
    <mergeCell ref="L1129:M1129"/>
    <mergeCell ref="N1129:Q1129"/>
    <mergeCell ref="F1130:I1130"/>
    <mergeCell ref="F1134:I1134"/>
    <mergeCell ref="L1134:M1134"/>
    <mergeCell ref="N1134:Q1134"/>
    <mergeCell ref="F1131:I1131"/>
    <mergeCell ref="F1132:I1132"/>
    <mergeCell ref="F1133:I1133"/>
    <mergeCell ref="L1133:M1133"/>
    <mergeCell ref="F1136:I1136"/>
    <mergeCell ref="L1136:M1136"/>
    <mergeCell ref="N1136:Q1136"/>
    <mergeCell ref="F1137:I1137"/>
    <mergeCell ref="L1137:M1137"/>
    <mergeCell ref="N1137:Q1137"/>
    <mergeCell ref="F1138:I1138"/>
    <mergeCell ref="F1139:I1139"/>
    <mergeCell ref="F1140:I1140"/>
    <mergeCell ref="F1141:I1141"/>
    <mergeCell ref="F1142:I1142"/>
    <mergeCell ref="F1143:I1143"/>
    <mergeCell ref="L1143:M1143"/>
    <mergeCell ref="N1143:Q1143"/>
    <mergeCell ref="F1144:I1144"/>
    <mergeCell ref="F1145:I1145"/>
    <mergeCell ref="F1146:I1146"/>
    <mergeCell ref="F1147:I1147"/>
    <mergeCell ref="L1147:M1147"/>
    <mergeCell ref="N1147:Q1147"/>
    <mergeCell ref="F1148:I1148"/>
    <mergeCell ref="F1149:I1149"/>
    <mergeCell ref="F1150:I1150"/>
    <mergeCell ref="F1151:I1151"/>
    <mergeCell ref="L1151:M1151"/>
    <mergeCell ref="N1151:Q1151"/>
    <mergeCell ref="F1152:I1152"/>
    <mergeCell ref="F1153:I1153"/>
    <mergeCell ref="F1154:I1154"/>
    <mergeCell ref="F1155:I1155"/>
    <mergeCell ref="L1155:M1155"/>
    <mergeCell ref="N1155:Q1155"/>
    <mergeCell ref="F1156:I1156"/>
    <mergeCell ref="F1157:I1157"/>
    <mergeCell ref="F1158:I1158"/>
    <mergeCell ref="F1159:I1159"/>
    <mergeCell ref="F1160:I1160"/>
    <mergeCell ref="F1161:I1161"/>
    <mergeCell ref="L1161:M1161"/>
    <mergeCell ref="N1161:Q1161"/>
    <mergeCell ref="F1162:I1162"/>
    <mergeCell ref="F1163:I1163"/>
    <mergeCell ref="F1164:I1164"/>
    <mergeCell ref="F1165:I1165"/>
    <mergeCell ref="L1165:M1165"/>
    <mergeCell ref="N1165:Q1165"/>
    <mergeCell ref="F1166:I1166"/>
    <mergeCell ref="L1166:M1166"/>
    <mergeCell ref="N1166:Q1166"/>
    <mergeCell ref="F1167:I1167"/>
    <mergeCell ref="L1167:M1167"/>
    <mergeCell ref="N1167:Q1167"/>
    <mergeCell ref="L1174:M1174"/>
    <mergeCell ref="F1168:I1168"/>
    <mergeCell ref="F1169:I1169"/>
    <mergeCell ref="F1170:I1170"/>
    <mergeCell ref="F1171:I1171"/>
    <mergeCell ref="F1175:I1175"/>
    <mergeCell ref="F1176:I1176"/>
    <mergeCell ref="F1177:I1177"/>
    <mergeCell ref="F1172:I1172"/>
    <mergeCell ref="F1173:I1173"/>
    <mergeCell ref="F1174:I1174"/>
    <mergeCell ref="F1178:I1178"/>
    <mergeCell ref="F1179:I1179"/>
    <mergeCell ref="F1180:I1180"/>
    <mergeCell ref="F1181:I1181"/>
    <mergeCell ref="L1181:M1181"/>
    <mergeCell ref="N1181:Q1181"/>
    <mergeCell ref="F1182:I1182"/>
    <mergeCell ref="F1183:I1183"/>
    <mergeCell ref="F1184:I1184"/>
    <mergeCell ref="F1185:I1185"/>
    <mergeCell ref="F1186:I1186"/>
    <mergeCell ref="F1187:I1187"/>
    <mergeCell ref="F1188:I1188"/>
    <mergeCell ref="L1188:M1188"/>
    <mergeCell ref="N1188:Q1188"/>
    <mergeCell ref="F1190:I1190"/>
    <mergeCell ref="L1190:M1190"/>
    <mergeCell ref="N1190:Q1190"/>
    <mergeCell ref="F1191:I1191"/>
    <mergeCell ref="F1192:I1192"/>
    <mergeCell ref="F1193:I1193"/>
    <mergeCell ref="F1194:I1194"/>
    <mergeCell ref="L1194:M1194"/>
    <mergeCell ref="N1194:Q1194"/>
    <mergeCell ref="F1195:I1195"/>
    <mergeCell ref="F1196:I1196"/>
    <mergeCell ref="F1197:I1197"/>
    <mergeCell ref="F1198:I1198"/>
    <mergeCell ref="L1198:M1198"/>
    <mergeCell ref="N1198:Q1198"/>
    <mergeCell ref="F1199:I1199"/>
    <mergeCell ref="F1200:I1200"/>
    <mergeCell ref="F1201:I1201"/>
    <mergeCell ref="F1202:I1202"/>
    <mergeCell ref="L1202:M1202"/>
    <mergeCell ref="N1202:Q1202"/>
    <mergeCell ref="F1203:I1203"/>
    <mergeCell ref="F1204:I1204"/>
    <mergeCell ref="F1205:I1205"/>
    <mergeCell ref="F1206:I1206"/>
    <mergeCell ref="L1206:M1206"/>
    <mergeCell ref="N1206:Q1206"/>
    <mergeCell ref="F1207:I1207"/>
    <mergeCell ref="L1207:M1207"/>
    <mergeCell ref="N1207:Q1207"/>
    <mergeCell ref="F1209:I1209"/>
    <mergeCell ref="L1209:M1209"/>
    <mergeCell ref="N1209:Q1209"/>
    <mergeCell ref="N1208:Q1208"/>
    <mergeCell ref="F1210:I1210"/>
    <mergeCell ref="F1211:I1211"/>
    <mergeCell ref="F1212:I1212"/>
    <mergeCell ref="F1213:I1213"/>
    <mergeCell ref="F1214:I1214"/>
    <mergeCell ref="F1215:I1215"/>
    <mergeCell ref="L1215:M1215"/>
    <mergeCell ref="N1215:Q1215"/>
    <mergeCell ref="F1216:I1216"/>
    <mergeCell ref="F1217:I1217"/>
    <mergeCell ref="F1218:I1218"/>
    <mergeCell ref="F1219:I1219"/>
    <mergeCell ref="F1220:I1220"/>
    <mergeCell ref="F1221:I1221"/>
    <mergeCell ref="L1221:M1221"/>
    <mergeCell ref="N1221:Q1221"/>
    <mergeCell ref="F1222:I1222"/>
    <mergeCell ref="F1223:I1223"/>
    <mergeCell ref="F1224:I1224"/>
    <mergeCell ref="F1225:I1225"/>
    <mergeCell ref="L1225:M1225"/>
    <mergeCell ref="N1225:Q1225"/>
    <mergeCell ref="F1226:I1226"/>
    <mergeCell ref="F1227:I1227"/>
    <mergeCell ref="F1228:I1228"/>
    <mergeCell ref="F1229:I1229"/>
    <mergeCell ref="L1229:M1229"/>
    <mergeCell ref="N1229:Q1229"/>
    <mergeCell ref="F1230:I1230"/>
    <mergeCell ref="F1231:I1231"/>
    <mergeCell ref="F1232:I1232"/>
    <mergeCell ref="F1233:I1233"/>
    <mergeCell ref="L1233:M1233"/>
    <mergeCell ref="N1233:Q1233"/>
    <mergeCell ref="F1234:I1234"/>
    <mergeCell ref="F1235:I1235"/>
    <mergeCell ref="F1236:I1236"/>
    <mergeCell ref="F1237:I1237"/>
    <mergeCell ref="L1237:M1237"/>
    <mergeCell ref="N1237:Q1237"/>
    <mergeCell ref="F1238:I1238"/>
    <mergeCell ref="F1239:I1239"/>
    <mergeCell ref="F1240:I1240"/>
    <mergeCell ref="F1241:I1241"/>
    <mergeCell ref="F1242:I1242"/>
    <mergeCell ref="F1243:I1243"/>
    <mergeCell ref="L1243:M1243"/>
    <mergeCell ref="N1243:Q1243"/>
    <mergeCell ref="F1244:I1244"/>
    <mergeCell ref="F1245:I1245"/>
    <mergeCell ref="F1246:I1246"/>
    <mergeCell ref="F1247:I1247"/>
    <mergeCell ref="F1248:I1248"/>
    <mergeCell ref="F1249:I1249"/>
    <mergeCell ref="L1249:M1249"/>
    <mergeCell ref="N1249:Q1249"/>
    <mergeCell ref="F1250:I1250"/>
    <mergeCell ref="F1251:I1251"/>
    <mergeCell ref="F1252:I1252"/>
    <mergeCell ref="F1253:I1253"/>
    <mergeCell ref="F1254:I1254"/>
    <mergeCell ref="F1255:I1255"/>
    <mergeCell ref="F1256:I1256"/>
    <mergeCell ref="F1257:I1257"/>
    <mergeCell ref="F1258:I1258"/>
    <mergeCell ref="F1259:I1259"/>
    <mergeCell ref="F1260:I1260"/>
    <mergeCell ref="F1261:I1261"/>
    <mergeCell ref="F1262:I1262"/>
    <mergeCell ref="L1262:M1262"/>
    <mergeCell ref="N1262:Q1262"/>
    <mergeCell ref="F1263:I1263"/>
    <mergeCell ref="F1264:I1264"/>
    <mergeCell ref="F1265:I1265"/>
    <mergeCell ref="F1266:I1266"/>
    <mergeCell ref="F1267:I1267"/>
    <mergeCell ref="F1268:I1268"/>
    <mergeCell ref="F1269:I1269"/>
    <mergeCell ref="F1270:I1270"/>
    <mergeCell ref="L1270:M1270"/>
    <mergeCell ref="N1270:Q1270"/>
    <mergeCell ref="F1271:I1271"/>
    <mergeCell ref="L1271:M1271"/>
    <mergeCell ref="N1271:Q1271"/>
    <mergeCell ref="F1273:I1273"/>
    <mergeCell ref="L1273:M1273"/>
    <mergeCell ref="N1273:Q1273"/>
    <mergeCell ref="F1274:I1274"/>
    <mergeCell ref="F1275:I1275"/>
    <mergeCell ref="F1276:I1276"/>
    <mergeCell ref="F1277:I1277"/>
    <mergeCell ref="F1278:I1278"/>
    <mergeCell ref="F1279:I1279"/>
    <mergeCell ref="L1279:M1279"/>
    <mergeCell ref="N1279:Q1279"/>
    <mergeCell ref="F1281:I1281"/>
    <mergeCell ref="L1281:M1281"/>
    <mergeCell ref="N1281:Q1281"/>
    <mergeCell ref="F1282:I1282"/>
    <mergeCell ref="L1282:M1282"/>
    <mergeCell ref="N1282:Q1282"/>
    <mergeCell ref="F1283:I1283"/>
    <mergeCell ref="L1283:M1283"/>
    <mergeCell ref="N1283:Q1283"/>
    <mergeCell ref="F1284:I1284"/>
    <mergeCell ref="F1285:I1285"/>
    <mergeCell ref="F1286:I1286"/>
    <mergeCell ref="F1287:I1287"/>
    <mergeCell ref="F1288:I1288"/>
    <mergeCell ref="L1288:M1288"/>
    <mergeCell ref="N1288:Q1288"/>
    <mergeCell ref="F1289:I1289"/>
    <mergeCell ref="F1290:I1290"/>
    <mergeCell ref="F1291:I1291"/>
    <mergeCell ref="F1292:I1292"/>
    <mergeCell ref="F1293:I1293"/>
    <mergeCell ref="F1294:I1294"/>
    <mergeCell ref="F1295:I1295"/>
    <mergeCell ref="F1296:I1296"/>
    <mergeCell ref="F1297:I1297"/>
    <mergeCell ref="L1297:M1297"/>
    <mergeCell ref="N1297:Q1297"/>
    <mergeCell ref="F1298:I1298"/>
    <mergeCell ref="F1299:I1299"/>
    <mergeCell ref="F1300:I1300"/>
    <mergeCell ref="F1301:I1301"/>
    <mergeCell ref="F1302:I1302"/>
    <mergeCell ref="F1303:I1303"/>
    <mergeCell ref="F1304:I1304"/>
    <mergeCell ref="F1305:I1305"/>
    <mergeCell ref="F1306:I1306"/>
    <mergeCell ref="L1306:M1306"/>
    <mergeCell ref="N1306:Q1306"/>
    <mergeCell ref="F1307:I1307"/>
    <mergeCell ref="L1307:M1307"/>
    <mergeCell ref="N1307:Q1307"/>
    <mergeCell ref="F1309:I1309"/>
    <mergeCell ref="L1309:M1309"/>
    <mergeCell ref="N1309:Q1309"/>
    <mergeCell ref="F1310:I1310"/>
    <mergeCell ref="F1311:I1311"/>
    <mergeCell ref="F1312:I1312"/>
    <mergeCell ref="F1313:I1313"/>
    <mergeCell ref="F1314:I1314"/>
    <mergeCell ref="F1315:I1315"/>
    <mergeCell ref="L1315:M1315"/>
    <mergeCell ref="N1315:Q1315"/>
    <mergeCell ref="F1316:I1316"/>
    <mergeCell ref="F1317:I1317"/>
    <mergeCell ref="F1318:I1318"/>
    <mergeCell ref="F1319:I1319"/>
    <mergeCell ref="F1320:I1320"/>
    <mergeCell ref="F1321:I1321"/>
    <mergeCell ref="L1321:M1321"/>
    <mergeCell ref="N1321:Q1321"/>
    <mergeCell ref="F1322:I1322"/>
    <mergeCell ref="F1323:I1323"/>
    <mergeCell ref="F1324:I1324"/>
    <mergeCell ref="F1325:I1325"/>
    <mergeCell ref="F1326:I1326"/>
    <mergeCell ref="F1327:I1327"/>
    <mergeCell ref="F1328:I1328"/>
    <mergeCell ref="F1329:I1329"/>
    <mergeCell ref="F1330:I1330"/>
    <mergeCell ref="F1331:I1331"/>
    <mergeCell ref="F1332:I1332"/>
    <mergeCell ref="F1333:I1333"/>
    <mergeCell ref="F1334:I1334"/>
    <mergeCell ref="F1335:I1335"/>
    <mergeCell ref="F1336:I1336"/>
    <mergeCell ref="F1337:I1337"/>
    <mergeCell ref="F1338:I1338"/>
    <mergeCell ref="F1339:I1339"/>
    <mergeCell ref="F1340:I1340"/>
    <mergeCell ref="F1341:I1341"/>
    <mergeCell ref="F1342:I1342"/>
    <mergeCell ref="F1344:I1344"/>
    <mergeCell ref="L1344:M1344"/>
    <mergeCell ref="N1344:Q1344"/>
    <mergeCell ref="F1345:I1345"/>
    <mergeCell ref="F1346:I1346"/>
    <mergeCell ref="F1347:I1347"/>
    <mergeCell ref="F1348:I1348"/>
    <mergeCell ref="F1349:I1349"/>
    <mergeCell ref="F1350:I1350"/>
    <mergeCell ref="F1351:I1351"/>
    <mergeCell ref="F1352:I1352"/>
    <mergeCell ref="F1353:I1353"/>
    <mergeCell ref="F1354:I1354"/>
    <mergeCell ref="F1355:I1355"/>
    <mergeCell ref="F1356:I1356"/>
    <mergeCell ref="F1357:I1357"/>
    <mergeCell ref="F1358:I1358"/>
    <mergeCell ref="F1359:I1359"/>
    <mergeCell ref="F1360:I1360"/>
    <mergeCell ref="F1361:I1361"/>
    <mergeCell ref="F1362:I1362"/>
    <mergeCell ref="F1363:I1363"/>
    <mergeCell ref="N135:Q135"/>
    <mergeCell ref="N136:Q136"/>
    <mergeCell ref="N137:Q137"/>
    <mergeCell ref="N166:Q166"/>
    <mergeCell ref="N171:Q171"/>
    <mergeCell ref="N302:Q302"/>
    <mergeCell ref="N425:Q425"/>
    <mergeCell ref="N747:Q747"/>
    <mergeCell ref="N1189:Q1189"/>
    <mergeCell ref="N823:Q823"/>
    <mergeCell ref="N830:Q830"/>
    <mergeCell ref="N831:Q831"/>
    <mergeCell ref="N843:Q843"/>
    <mergeCell ref="N1174:Q1174"/>
    <mergeCell ref="N1133:Q1133"/>
    <mergeCell ref="N1125:Q1125"/>
    <mergeCell ref="N1117:Q1117"/>
    <mergeCell ref="N1109:Q1109"/>
    <mergeCell ref="N1364:Q1364"/>
    <mergeCell ref="H1:K1"/>
    <mergeCell ref="S2:AC2"/>
    <mergeCell ref="N1272:Q1272"/>
    <mergeCell ref="N1280:Q1280"/>
    <mergeCell ref="N1308:Q1308"/>
    <mergeCell ref="N1343:Q1343"/>
    <mergeCell ref="N1020:Q1020"/>
    <mergeCell ref="N1088:Q1088"/>
    <mergeCell ref="N1135:Q1135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3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Zdeny</cp:lastModifiedBy>
  <dcterms:modified xsi:type="dcterms:W3CDTF">2014-06-25T07:18:06Z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