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JP121411 - C100 - Dopravn..." sheetId="2" r:id="rId2"/>
    <sheet name="JP1214VON1 - Vedlejší a o..." sheetId="3" r:id="rId3"/>
    <sheet name="Pokyny pro vyplnění" sheetId="4" r:id="rId4"/>
  </sheets>
  <definedNames>
    <definedName name="_xlnm._FilterDatabase" localSheetId="1" hidden="1">'JP121411 - C100 - Dopravn...'!$C$90:$K$90</definedName>
    <definedName name="_xlnm._FilterDatabase" localSheetId="2" hidden="1">'JP1214VON1 - Vedlejší a o...'!$C$86:$K$86</definedName>
    <definedName name="_xlnm.Print_Titles" localSheetId="1">'JP121411 - C100 - Dopravn...'!$90:$90</definedName>
    <definedName name="_xlnm.Print_Titles" localSheetId="2">'JP1214VON1 - Vedlejší a o...'!$86:$86</definedName>
    <definedName name="_xlnm.Print_Titles" localSheetId="0">'Rekapitulace stavby'!$49:$49</definedName>
    <definedName name="_xlnm.Print_Area" localSheetId="1">'JP121411 - C100 - Dopravn...'!$C$4:$J$38,'JP121411 - C100 - Dopravn...'!$C$44:$J$70,'JP121411 - C100 - Dopravn...'!$C$76:$K$488</definedName>
    <definedName name="_xlnm.Print_Area" localSheetId="2">'JP1214VON1 - Vedlejší a o...'!$C$4:$J$38,'JP1214VON1 - Vedlejší a o...'!$C$44:$J$66,'JP1214VON1 - Vedlejší a o...'!$C$72:$K$104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<sst xmlns="http://schemas.openxmlformats.org/spreadsheetml/2006/main" count="4266" uniqueCount="712">
  <si>
    <t>Export VZ</t>
  </si>
  <si>
    <t>List obsahuje:</t>
  </si>
  <si>
    <t>3.0</t>
  </si>
  <si>
    <t>ODOM</t>
  </si>
  <si>
    <t>False</t>
  </si>
  <si>
    <t>{81A6C2C2-EE7F-4754-9E79-DB3F96648392}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</si>
  <si>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</si>
  <si>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</si>
  <si>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</si>
  <si>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</si>
  <si>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</si>
  <si>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</si>
  <si>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</si>
  <si>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</si>
  <si>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</si>
  <si>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JP1214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</si>
  <si>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</si>
  <si>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</si>
  <si>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návsi obce Blatnice</t>
  </si>
  <si>
    <t>0.1</t>
  </si>
  <si>
    <t>KSO:</t>
  </si>
  <si>
    <t>CC-CZ:</t>
  </si>
  <si>
    <t>1</t>
  </si>
  <si>
    <t>Místo:</t>
  </si>
  <si>
    <t>Blatnice u Nýřan</t>
  </si>
  <si>
    <t>Datum:</t>
  </si>
  <si>
    <t>25.06.2014</t>
  </si>
  <si>
    <t>10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</si>
  <si>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</si>
  <si>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</si>
  <si>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</si>
  <si>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</si>
  <si>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</si>
  <si>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</si>
  <si>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</si>
  <si>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</si>
  <si>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</si>
  <si>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</si>
  <si>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</si>
  <si>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</si>
  <si>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</si>
  <si>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</si>
  <si>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</si>
  <si>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</si>
  <si>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</si>
  <si>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</si>
  <si>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</si>
  <si>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</si>
  <si>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</si>
  <si>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</si>
  <si>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</si>
  <si>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</si>
  <si>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</si>
  <si>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</si>
  <si>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</si>
  <si>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</si>
  <si>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</si>
  <si>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</si>
  <si>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</si>
  <si>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</si>
  <si>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</si>
  <si>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</si>
  <si>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</si>
  <si>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</si>
  <si>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</si>
  <si>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</si>
  <si>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</si>
  <si>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</si>
  <si>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</si>
  <si>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</si>
  <si>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</si>
  <si>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</si>
  <si>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</si>
  <si>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</si>
  <si>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</si>
  <si>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JP12141</t>
  </si>
  <si>
    <t>C100 - Dopravní řešení</t>
  </si>
  <si>
    <t>STA</t>
  </si>
  <si>
    <t>{CB602D40-5C63-438D-8829-A57A8A242C81}</t>
  </si>
  <si>
    <t>2</t>
  </si>
  <si>
    <t>JP121411</t>
  </si>
  <si>
    <t>C100 - Dopravní řešení - soupis prací</t>
  </si>
  <si>
    <t>Soupis</t>
  </si>
  <si>
    <t>{078F1574-DB56-4CC0-835C-5C050ECEFCB8}</t>
  </si>
  <si>
    <t>JP1214VON</t>
  </si>
  <si>
    <t>Vedlejší a ostatní náklady</t>
  </si>
  <si>
    <t>VON</t>
  </si>
  <si>
    <t>{324EB9B8-25B4-4D30-AC9E-F2A46AEEB256}</t>
  </si>
  <si>
    <t>JP1214VON1</t>
  </si>
  <si>
    <t>Vedlejší a ostatní náklady - soupis prací</t>
  </si>
  <si>
    <t>{9C8CB20A-8373-4208-8197-364CF57978BF}</t>
  </si>
  <si>
    <t>Zpět na list:</t>
  </si>
  <si>
    <t>F1</t>
  </si>
  <si>
    <t xml:space="preserve">Plocha živičné komunikace </t>
  </si>
  <si>
    <t>m2</t>
  </si>
  <si>
    <t>1622.5</t>
  </si>
  <si>
    <t>3</t>
  </si>
  <si>
    <t>F10</t>
  </si>
  <si>
    <t>Délka silničních obrub</t>
  </si>
  <si>
    <t>m</t>
  </si>
  <si>
    <t>1282</t>
  </si>
  <si>
    <t>KRYCÍ LIST SOUPISU</t>
  </si>
  <si>
    <t>F11</t>
  </si>
  <si>
    <t>Délka chodníkových obrub</t>
  </si>
  <si>
    <t>744</t>
  </si>
  <si>
    <t>F12</t>
  </si>
  <si>
    <t>Plocha hmatové dlažby - přechody, nástupiště autobusu</t>
  </si>
  <si>
    <t>25</t>
  </si>
  <si>
    <t>F13</t>
  </si>
  <si>
    <t>Délka drenáže pod komunikací</t>
  </si>
  <si>
    <t>297.5</t>
  </si>
  <si>
    <t>F14</t>
  </si>
  <si>
    <t>Délka ochrany nopovou folií-plochy u stávající fasády</t>
  </si>
  <si>
    <t>254</t>
  </si>
  <si>
    <t>Objekt:</t>
  </si>
  <si>
    <t>F15</t>
  </si>
  <si>
    <t>Délka přídlažby</t>
  </si>
  <si>
    <t>715</t>
  </si>
  <si>
    <t>JP12141 - C100 - Dopravní řešení</t>
  </si>
  <si>
    <t>F2</t>
  </si>
  <si>
    <t>Plocha kolem kostela</t>
  </si>
  <si>
    <t>79.9</t>
  </si>
  <si>
    <t>Soupis:</t>
  </si>
  <si>
    <t>F3</t>
  </si>
  <si>
    <t>Plocha parkovacích stání</t>
  </si>
  <si>
    <t>594.57</t>
  </si>
  <si>
    <t>JP121411 - C100 - Dopravní řešení - soupis prací</t>
  </si>
  <si>
    <t>F4</t>
  </si>
  <si>
    <t>Plocha chodníkových přejezdů a prahů</t>
  </si>
  <si>
    <t>114.54</t>
  </si>
  <si>
    <t>F5</t>
  </si>
  <si>
    <t>Plocha vjezdů na pozemek</t>
  </si>
  <si>
    <t>280.9</t>
  </si>
  <si>
    <t>F6</t>
  </si>
  <si>
    <t>Plocha hmatové dlažby - vjezdy</t>
  </si>
  <si>
    <t>91.9</t>
  </si>
  <si>
    <t>F7</t>
  </si>
  <si>
    <t xml:space="preserve">Plocha chodníků </t>
  </si>
  <si>
    <t>1517.23</t>
  </si>
  <si>
    <t>F8</t>
  </si>
  <si>
    <t>Plocha okapních chodníků</t>
  </si>
  <si>
    <t>13</t>
  </si>
  <si>
    <t>F9</t>
  </si>
  <si>
    <t>Délka řezu stávající komunikace-u nových obrubníků</t>
  </si>
  <si>
    <t>669</t>
  </si>
  <si>
    <t xml:space="preserve"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
Jsou-li ve výkresové dokumentaci odkazy na obchodní jméno (konkrétní výrobek), projektant v souladu s §44, odst. 9, zákona č.137/2006 sb., připouští použití jiných, kvalitativně a technicky obdobných řešení s tím, že uvedený výrobek je nutno chápat jako minimální technický standard.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</si>
  <si>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</si>
  <si>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</si>
  <si>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</si>
  <si>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</si>
  <si>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</si>
  <si>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</si>
  <si>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</si>
  <si>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</si>
  <si>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</si>
  <si>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</si>
  <si>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</si>
  <si>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</si>
  <si>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</si>
  <si>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</si>
  <si>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</si>
  <si>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</si>
  <si>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</si>
  <si>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</si>
  <si>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</si>
  <si>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</si>
  <si>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</si>
  <si>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</si>
  <si>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</si>
  <si>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</si>
  <si>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</si>
  <si>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</si>
  <si>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</si>
  <si>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</si>
  <si>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</si>
  <si>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</si>
  <si>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</si>
  <si>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</si>
  <si>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</si>
  <si>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</si>
  <si>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113107023</t>
  </si>
  <si>
    <t>Odstranění podkladu plochy do 15 m2 z kameniva drceného tl 300 mm při překopech inž sítí</t>
  </si>
  <si>
    <t>CS ÚRS 2014 01</t>
  </si>
  <si>
    <t>4</t>
  </si>
  <si>
    <t>1678984</t>
  </si>
  <si>
    <t>PP</t>
  </si>
  <si>
    <t>Odstranění podkladů nebo krytů při překopech inženýrských sítí v ploše jednotlivě do 15 m2 s přemístěním hmot na skládku ve vzdálenosti do 3 m nebo s naložením na dopravní prostředek z kameniva hrubého drceného, o tl. vrstvy přes 200 do 300 mm</t>
  </si>
  <si>
    <t>VV</t>
  </si>
  <si>
    <t>napojení na stávající komunikace</t>
  </si>
  <si>
    <t>F9*0,3</t>
  </si>
  <si>
    <t>Součet</t>
  </si>
  <si>
    <t>113107042</t>
  </si>
  <si>
    <t>Odstranění podkladu plochy do 15 m2 živičných tl 100 mm při překopech inž sítí</t>
  </si>
  <si>
    <t>-1204565127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</si>
  <si>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</si>
  <si>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121101102</t>
  </si>
  <si>
    <t>Sejmutí ornice s přemístěním na vzdálenost do 100 m</t>
  </si>
  <si>
    <t>m3</t>
  </si>
  <si>
    <t>1375659101</t>
  </si>
  <si>
    <t>Sejmutí ornice nebo lesní půdy s vodorovným přemístěním na hromady v místě upotřebení nebo na dočasné či trvalé skládky se složením, na vzdálenost přes 50 do 100 m</t>
  </si>
  <si>
    <t>živičná komunikace</t>
  </si>
  <si>
    <t>F1*0,15</t>
  </si>
  <si>
    <t>parkovací stání</t>
  </si>
  <si>
    <t>F3*0,15</t>
  </si>
  <si>
    <t>chodníkové přejezdy a prahy</t>
  </si>
  <si>
    <t>F4*0,15</t>
  </si>
  <si>
    <t>vjezdy na pozemky</t>
  </si>
  <si>
    <t>F5*0,15</t>
  </si>
  <si>
    <t>chodníky</t>
  </si>
  <si>
    <t>F7*0,15</t>
  </si>
  <si>
    <t>hmatová dlažba-vjezdy</t>
  </si>
  <si>
    <t>F6*0,15</t>
  </si>
  <si>
    <t>hmatová dlažba-přechody, nástupiště autobusu</t>
  </si>
  <si>
    <t>F12*0,15</t>
  </si>
  <si>
    <t>kolem kostela</t>
  </si>
  <si>
    <t>F2*0,15</t>
  </si>
  <si>
    <t>okapové chodníky</t>
  </si>
  <si>
    <t>F8*0,15</t>
  </si>
  <si>
    <t>122202203</t>
  </si>
  <si>
    <t>Odkopávky a prokopávky nezapažené pro silnice objemu do 5000 m3 v hornině tř. 3</t>
  </si>
  <si>
    <t>-1115926303</t>
  </si>
  <si>
    <t>Odkopávky a prokopávky nezapažené pro silnice s přemístěním výkopku v příčných profilech na vzdálenost do 15 m nebo s naložením na dopravní prostředek v hornině tř. 3 přes 1 000 do 5 000 m3</t>
  </si>
  <si>
    <t>F1*0,31</t>
  </si>
  <si>
    <t>F3*0,31</t>
  </si>
  <si>
    <t>F4*0,31</t>
  </si>
  <si>
    <t>F5*0,31</t>
  </si>
  <si>
    <t>F7*0,19</t>
  </si>
  <si>
    <t>F6*0,31</t>
  </si>
  <si>
    <t>F12*0,19</t>
  </si>
  <si>
    <t>F2*0,19</t>
  </si>
  <si>
    <t>5</t>
  </si>
  <si>
    <t>132203302</t>
  </si>
  <si>
    <t>Hloubení rýh pro sběrné a svodné drény hl do 1,1 m v hornině tř. 3</t>
  </si>
  <si>
    <t>1499985473</t>
  </si>
  <si>
    <t>Hloubení rýh pro drény ve sklonu terénu do 15 st. v jakémkoliv množství, s úpravou do předepsaného spádu, v suchu, mokru i ve vodě sběrné i svodné DN do 200 hloubky do 1,10 m v hornině tř. 3</t>
  </si>
  <si>
    <t xml:space="preserve">drenáž v komunikaci </t>
  </si>
  <si>
    <t>6</t>
  </si>
  <si>
    <t>162601102</t>
  </si>
  <si>
    <t>Vodorovné přemístění do 5000 m výkopku/sypaniny z horniny tř. 1 až 4</t>
  </si>
  <si>
    <t>1518368150</t>
  </si>
  <si>
    <t>Vodorovné přemístění výkopku nebo sypaniny po suchu na obvyklém dopravním prostředku, bez naložení výkopku, avšak se složením bez rozhrnutí z horniny tř. 1 až 4 na vzdálenost přes 4 000 do 5 000 m</t>
  </si>
  <si>
    <t>F13*0,2*0,2</t>
  </si>
  <si>
    <t>7</t>
  </si>
  <si>
    <t>171201201</t>
  </si>
  <si>
    <t>Uložení sypaniny na skládky</t>
  </si>
  <si>
    <t>1521690166</t>
  </si>
  <si>
    <t>8</t>
  </si>
  <si>
    <t>171201211</t>
  </si>
  <si>
    <t>Poplatek za uložení odpadu ze sypaniny na skládce (skládkovné)</t>
  </si>
  <si>
    <t>t</t>
  </si>
  <si>
    <t>-913907629</t>
  </si>
  <si>
    <t>Uložení sypaniny poplatek za uložení sypaniny na skládce ( skládkovné )</t>
  </si>
  <si>
    <t>1158.472*1.6 'Přepočtené koeficientem množství</t>
  </si>
  <si>
    <t>9</t>
  </si>
  <si>
    <t>181951102</t>
  </si>
  <si>
    <t>Úprava pláně v hornině tř. 1 až 4 se zhutněním</t>
  </si>
  <si>
    <t>-1890562863</t>
  </si>
  <si>
    <t>Úprava pláně vyrovnáním výškových rozdílů v hornině tř. 1 až 4 se zhutněním</t>
  </si>
  <si>
    <t>Zakládání</t>
  </si>
  <si>
    <t>211971121</t>
  </si>
  <si>
    <t>Zřízení opláštění žeber nebo trativodů geotextilií v rýze nebo zářezu sklonu přes 1:2 š do 2,5 m</t>
  </si>
  <si>
    <t>-331916908</t>
  </si>
  <si>
    <t>Zřízení opláštění výplně z geotextilie odvodňovacích žeber nebo trativodů v rýze nebo zářezu se stěnami svislými nebo šikmými o sklonu přes 1:2 při rozvinuté šířce opláštění do 2,5 m</t>
  </si>
  <si>
    <t>F13*0,2*4</t>
  </si>
  <si>
    <t>11</t>
  </si>
  <si>
    <t>M</t>
  </si>
  <si>
    <t>693111460</t>
  </si>
  <si>
    <t>textilie GEOFILTEX 63 63/30 300 g/m2 do š 8,8 m</t>
  </si>
  <si>
    <t>1677879380</t>
  </si>
  <si>
    <t>geotextilie geotextilie netkané GEOFILTEX 63 (polypropylenová vlákna) se základní ÚV stabilizací šíře do 8,8 m textilie GEOFILTEX 63 63/30 300 g/m2 do š 8,8 m</t>
  </si>
  <si>
    <t>238*1.1 'Přepočtené koeficientem množství</t>
  </si>
  <si>
    <t>12</t>
  </si>
  <si>
    <t>212752212</t>
  </si>
  <si>
    <t>Trativod z drenážních trubek plastových flexibilních D do 100 mm včetně lože otevřený výkop</t>
  </si>
  <si>
    <t>1508269222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</si>
  <si>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</si>
  <si>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Komunikace</t>
  </si>
  <si>
    <t>564831111</t>
  </si>
  <si>
    <t>Podklad ze štěrkodrtě ŠD tl 100 mm</t>
  </si>
  <si>
    <t>-2135947271</t>
  </si>
  <si>
    <t>Podklad ze štěrkodrti ŠD s rozprostřením a zhutněním, po zhutnění tl. 100 mm</t>
  </si>
  <si>
    <t>14</t>
  </si>
  <si>
    <t>564861111</t>
  </si>
  <si>
    <t>Podklad ze štěrkodrtě ŠD tl 200 mm</t>
  </si>
  <si>
    <t>-584793714</t>
  </si>
  <si>
    <t>Podklad ze štěrkodrti ŠD s rozprostřením a zhutněním, po zhutnění tl. 200 mm</t>
  </si>
  <si>
    <t>564871111</t>
  </si>
  <si>
    <t>Podklad ze štěrkodrtě ŠD tl 250 mm</t>
  </si>
  <si>
    <t>1098391795</t>
  </si>
  <si>
    <t>Podklad ze štěrkodrti ŠD s rozprostřením a zhutněním, po zhutnění tl. 250 mm</t>
  </si>
  <si>
    <t>16</t>
  </si>
  <si>
    <t>564952111</t>
  </si>
  <si>
    <t>Podklad z mechanicky zpevněného kameniva MZK tl 150 mm</t>
  </si>
  <si>
    <t>1858584372</t>
  </si>
  <si>
    <t>Podklad z mechanicky zpevněného kameniva MZK (minerální beton) s rozprostřením a s hutněním, po zhutnění tl. 150 mm</t>
  </si>
  <si>
    <t>17</t>
  </si>
  <si>
    <t>565135111</t>
  </si>
  <si>
    <t>Asfaltový beton vrstva podkladní ACP 16 (obalované kamenivo OKS) tl 50 mm š do 3 m</t>
  </si>
  <si>
    <t>-820098422</t>
  </si>
  <si>
    <t>Asfaltový beton vrstva podkladní ACP 16 (obalované kamenivo střednězrnné - OKS) s rozprostřením a zhutněním v pruhu šířky do 3 m, po zhutnění tl. 50 mm</t>
  </si>
  <si>
    <t>18</t>
  </si>
  <si>
    <t>566901244</t>
  </si>
  <si>
    <t>Vyspravení podkladu po překopech ing sítí plochy přes 15 m2 kamenivem hrubým drceným tl. 250 mm</t>
  </si>
  <si>
    <t>1548888228</t>
  </si>
  <si>
    <t>Vyspravení podkladu po překopech inženýrských sítí plochy přes 15 m2 s rozprostřením a zhutněním kamenivem hrubým drceným tl. 250 mm</t>
  </si>
  <si>
    <t>19</t>
  </si>
  <si>
    <t>566901261</t>
  </si>
  <si>
    <t>Vyspravení podkladu po překopech ing sítí plochy přes 15 m2 obalovaným kamenivem ACP (OK) tl. 100 mm</t>
  </si>
  <si>
    <t>1729629690</t>
  </si>
  <si>
    <t>Vyspravení podkladu po překopech inženýrských sítí plochy přes 15 m2 s rozprostřením a zhutněním obalovaným kamenivem ACP (OK) tl. 100 mm</t>
  </si>
  <si>
    <t>20</t>
  </si>
  <si>
    <t>572341111</t>
  </si>
  <si>
    <t>Vyspravení krytu komunikací po překopech plochy přes 15 m2 asfalt betonem ACO (AB) tl 50 mm</t>
  </si>
  <si>
    <t>358913822</t>
  </si>
  <si>
    <t>Vyspravení krytu komunikací po překopech inženýrských sítí plochy přes 15 m2 asfaltovým betonem ACO (AB), po zhutnění tl. přes 30 do 50 mm</t>
  </si>
  <si>
    <t>573211111</t>
  </si>
  <si>
    <t>Postřik živičný spojovací z asfaltu v množství do 0,70 kg/m2</t>
  </si>
  <si>
    <t>-271858738</t>
  </si>
  <si>
    <t>Postřik živičný spojovací bez posypu kamenivem z asfaltu silničního, v množství od 0,50 do 0,70 kg/m2</t>
  </si>
  <si>
    <t>22</t>
  </si>
  <si>
    <t>577154211</t>
  </si>
  <si>
    <t>Asfaltový beton vrstva obrusná ACO 11 (ABS) tř. II tl 60 mm š do 3 m z nemodifikovaného asfaltu</t>
  </si>
  <si>
    <t>1492124602</t>
  </si>
  <si>
    <t>Asfaltový beton vrstva obrusná ACO 11 (ABS) s rozprostřením a se zhutněním z nemodifikovaného asfaltu v pruhu šířky do 3 m tř. II, po zhutnění tl. 60 mm</t>
  </si>
  <si>
    <t>23</t>
  </si>
  <si>
    <t>596211110</t>
  </si>
  <si>
    <t>Kladení zámkové dlažby komunikací pro pěší tl 60 mm skupiny A pl do 50 m2</t>
  </si>
  <si>
    <t>-918225044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</si>
  <si>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</si>
  <si>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24</t>
  </si>
  <si>
    <t>592453081-01</t>
  </si>
  <si>
    <t>dlažba BEST-KLASIKO 20 x 10 x 4 cm přírodní</t>
  </si>
  <si>
    <t>-1251949218</t>
  </si>
  <si>
    <t>dlaždice betonové dlažba zámková (ČSN EN 1338) dlažba vibrolisovaná BEST standardní povrch (uzavřený hladký povrch) provedení: přírodní tvarově jednoduchá dlažba dlažba BEST-KLASIKO 20 x 10 x 4 cm přírodní</t>
  </si>
  <si>
    <t>13*1.02 'Přepočtené koeficientem množství</t>
  </si>
  <si>
    <t>592452670</t>
  </si>
  <si>
    <t>dlažba BEST-KLASIKO pro nevidomé 20 x 10 x 6 cm barevná</t>
  </si>
  <si>
    <t>715589327</t>
  </si>
  <si>
    <t>dlaždice betonové dlažba zámková (ČSN EN 1338) dlažba vibrolisovaná BEST standardní povrch (uzavřený hladký povrch) provedení: červená,hnědá,okrová,antracit tvarově jednoduchá dlažba dlažba BEST-KLASIKO pro nevidomé 20 x 10 x 6 cm barevná</t>
  </si>
  <si>
    <t>25*1.02 'Přepočtené koeficientem množství</t>
  </si>
  <si>
    <t>26</t>
  </si>
  <si>
    <t>596211111</t>
  </si>
  <si>
    <t>Kladení zámkové dlažby komunikací pro pěší tl 60 mm skupiny A pl do 100 m2</t>
  </si>
  <si>
    <t>1296497355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</si>
  <si>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</si>
  <si>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27</t>
  </si>
  <si>
    <t>592453080</t>
  </si>
  <si>
    <t>dlažba BEST-KLASIKO 20 x 10 x 6 cm přírodní</t>
  </si>
  <si>
    <t>560067893</t>
  </si>
  <si>
    <t>dlaždice betonové dlažba zámková (ČSN EN 1338) dlažba vibrolisovaná BEST standardní povrch (uzavřený hladký povrch) provedení: přírodní tvarově jednoduchá dlažba dlažba BEST-KLASIKO 20 x 10 x 6 cm přírodní</t>
  </si>
  <si>
    <t>1597.13*1.02 'Přepočtené koeficientem množství</t>
  </si>
  <si>
    <t>28</t>
  </si>
  <si>
    <t>596212210</t>
  </si>
  <si>
    <t>Kladení zámkové dlažby pozemních komunikací tl 80 mm skupiny A pl do 50 m2</t>
  </si>
  <si>
    <t>-1904405695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</si>
  <si>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</si>
  <si>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29</t>
  </si>
  <si>
    <t>592453110-01</t>
  </si>
  <si>
    <t>dlažba BEST-KLASIKO 20 x 10 x 8 cm barevná pro nevidomé</t>
  </si>
  <si>
    <t>-712215665</t>
  </si>
  <si>
    <t>dlaždice betonové dlažba zámková (ČSN EN 1338) dlažba vibrolisovaná BEST standardní povrch (uzavřený hladký povrch) provedení: přírodní tvarově jednoduchá dlažba dlažba BEST-KLASIKO 20 x 10 x 8 cm barevná pro nevidomé</t>
  </si>
  <si>
    <t>91.9*1.02 'Přepočtené koeficientem množství</t>
  </si>
  <si>
    <t>30</t>
  </si>
  <si>
    <t>592453110</t>
  </si>
  <si>
    <t>dlažba BEST-KLASIKO 20 x 10 x 8 cm přírodní</t>
  </si>
  <si>
    <t>2900191</t>
  </si>
  <si>
    <t>dlaždice betonové dlažba zámková (ČSN EN 1338) dlažba vibrolisovaná BEST standardní povrch (uzavřený hladký povrch) provedení: přírodní tvarově jednoduchá dlažba dlažba BEST-KLASIKO 20 x 10 x 8 cm přírodní</t>
  </si>
  <si>
    <t>395.44*1.02 'Přepočtené koeficientem množství</t>
  </si>
  <si>
    <t>31</t>
  </si>
  <si>
    <t>596212211</t>
  </si>
  <si>
    <t>Kladení zámkové dlažby pozemních komunikací tl 80 mm skupiny A pl do 100 m2</t>
  </si>
  <si>
    <t>634813656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</si>
  <si>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</si>
  <si>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32</t>
  </si>
  <si>
    <t>592452660</t>
  </si>
  <si>
    <t>dlažba BEST-KLASIKO 20 x 10 x 8 cm barevná</t>
  </si>
  <si>
    <t>-28649085</t>
  </si>
  <si>
    <t>dlaždice betonové dlažba zámková (ČSN EN 1338) dlažba vibrolisovaná BEST standardní povrch (uzavřený hladký povrch) provedení: červená,hnědá,okrová,antracit tvarově jednoduchá dlažba dlažba BEST-KLASIKO 20 x 10 x 8 cm barevná</t>
  </si>
  <si>
    <t>parkovací stání-dělící pruhy-barevná</t>
  </si>
  <si>
    <t>(5*19+5,5*14+2,5*2)*0,1</t>
  </si>
  <si>
    <t>17.7*1.02 'Přepočtené koeficientem množství</t>
  </si>
  <si>
    <t>33</t>
  </si>
  <si>
    <t>-1516081513</t>
  </si>
  <si>
    <t>odpočet-parkovací stání-dělící pruhy-barevná</t>
  </si>
  <si>
    <t>-(5*19+5,5*14+2,5*2)*0,1</t>
  </si>
  <si>
    <t>576.87*1.02 'Přepočtené koeficientem množství</t>
  </si>
  <si>
    <t>Ostatní konstrukce a práce-bourání</t>
  </si>
  <si>
    <t>34</t>
  </si>
  <si>
    <t>915491211</t>
  </si>
  <si>
    <t>Osazení vodícího proužku z betonových desek do betonového lože tl do 100 mm š proužku 250 mm</t>
  </si>
  <si>
    <t>CS ÚRS 2013 01</t>
  </si>
  <si>
    <t>626292812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</si>
  <si>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</si>
  <si>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přídlažba</t>
  </si>
  <si>
    <t>35</t>
  </si>
  <si>
    <t>592185840</t>
  </si>
  <si>
    <t>přídlažba Best Naviga 50x25x8 cm přírodní</t>
  </si>
  <si>
    <t>kus</t>
  </si>
  <si>
    <t>651248565</t>
  </si>
  <si>
    <t>krajníky a dílce pro horizontální značky betonové a železobetonové přídlažba přídlažba Best Naviga 50x25x8 cm přírodní</t>
  </si>
  <si>
    <t>F15*2</t>
  </si>
  <si>
    <t>1430*1.02 'Přepočtené koeficientem množství</t>
  </si>
  <si>
    <t>36</t>
  </si>
  <si>
    <t>916131213</t>
  </si>
  <si>
    <t>Osazení silničního obrubníku betonového stojatého s boční opěrou do lože z betonu prostého</t>
  </si>
  <si>
    <t>-680237857</t>
  </si>
  <si>
    <t>Osazení silničního obrubníku betonového se zřízením lože, s vyplněním a zatřením spár cementovou maltou stojatého s boční opěrou z betonu prostého tř. C 12/15, do lože z betonu prostého téže značky</t>
  </si>
  <si>
    <t>obrubníky silniční</t>
  </si>
  <si>
    <t>37</t>
  </si>
  <si>
    <t>592175040</t>
  </si>
  <si>
    <t>obrubník BEST-MONO II, přírodní 100x15/12x25 cm</t>
  </si>
  <si>
    <t>1516040449</t>
  </si>
  <si>
    <t>obrubníky betonové a železobetonové obrubníky BEST provedení: přírodní  (d x š x v) obrubník BEST-MONO II, přírodní 100x15/12x25 cm</t>
  </si>
  <si>
    <t>1282*1.02 'Přepočtené koeficientem množství</t>
  </si>
  <si>
    <t>38</t>
  </si>
  <si>
    <t>916231213</t>
  </si>
  <si>
    <t>Osazení chodníkového obrubníku betonového stojatého s boční opěrou do lože z betonu prostého</t>
  </si>
  <si>
    <t>-1177279913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</si>
  <si>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</si>
  <si>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obrubníky chodníkové</t>
  </si>
  <si>
    <t>39</t>
  </si>
  <si>
    <t>592175091-01</t>
  </si>
  <si>
    <t>obrubník BEST-LINEA 100x8x25 cm přírodní</t>
  </si>
  <si>
    <t>1589950441</t>
  </si>
  <si>
    <t>obrubníky betonové a železobetonové obrubníky BEST provedení: přírodní  (d x š x v) vnější poloměr r=200, d. vnějšího oblouku 78 obrubník BEST-LINEA 100x8x25 cm přírodní</t>
  </si>
  <si>
    <t>744*1.02 'Přepočtené koeficientem množství</t>
  </si>
  <si>
    <t>40</t>
  </si>
  <si>
    <t>916991121</t>
  </si>
  <si>
    <t>Lože pod obrubníky, krajníky nebo obruby z dlažebních kostek z betonu prostého</t>
  </si>
  <si>
    <t>79125036</t>
  </si>
  <si>
    <t>Lože pod obrubníky, krajníky nebo obruby z dlažebních kostek z betonu prostého tř. C 12/15</t>
  </si>
  <si>
    <t>F10*0,3*0,1</t>
  </si>
  <si>
    <t>F11*0,2*0,1</t>
  </si>
  <si>
    <t>41</t>
  </si>
  <si>
    <t>919122112</t>
  </si>
  <si>
    <t>Těsnění spár zálivkou za tepla pro komůrky š 10 mm hl 25 mm s těsnicím profilem</t>
  </si>
  <si>
    <t>-1279316226</t>
  </si>
  <si>
    <t>Utěsnění dilatačních spár zálivkou za tepla v cementobetonovém nebo živičném krytu včetně adhezního nátěru s těsnicím profilem pod zálivkou, pro komůrky šířky 10 mm, hloubky 25 mm</t>
  </si>
  <si>
    <t>42</t>
  </si>
  <si>
    <t>919726203</t>
  </si>
  <si>
    <t>Geotextilie pro vyztužení, separaci a filtraci tkaná z PP podélná pevnost v tahu do 80 kN/m</t>
  </si>
  <si>
    <t>52134131</t>
  </si>
  <si>
    <t>Geotextilie tkaná pro vyztužení, separaci nebo filtraci z polypropylenu, podélná pevnost v tahu přes 50 do 80 kN/m</t>
  </si>
  <si>
    <t>43</t>
  </si>
  <si>
    <t>919735112</t>
  </si>
  <si>
    <t>Řezání stávajícího živičného krytu hl do 100 mm</t>
  </si>
  <si>
    <t>-648051309</t>
  </si>
  <si>
    <t>997</t>
  </si>
  <si>
    <t>Přesun sutě</t>
  </si>
  <si>
    <t>44</t>
  </si>
  <si>
    <t>997221551</t>
  </si>
  <si>
    <t>Vodorovná doprava suti ze sypkých materiálů do 1 km</t>
  </si>
  <si>
    <t>-109932248</t>
  </si>
  <si>
    <t>Vodorovná doprava suti bez naložení, ale se složením a s hrubým urovnáním ze sypkých materiálů, na vzdálenost do 1 km</t>
  </si>
  <si>
    <t>45</t>
  </si>
  <si>
    <t>997221559</t>
  </si>
  <si>
    <t>Příplatek ZKD 1 km u vodorovné dopravy suti ze sypkých materiálů</t>
  </si>
  <si>
    <t>379060487</t>
  </si>
  <si>
    <t>Vodorovná doprava suti bez naložení, ale se složením a s hrubým urovnáním Příplatek k ceně za každý další i započatý 1 km přes 1 km</t>
  </si>
  <si>
    <t>80.28*9 'Přepočtené koeficientem množství</t>
  </si>
  <si>
    <t>46</t>
  </si>
  <si>
    <t>997221561</t>
  </si>
  <si>
    <t>Vodorovná doprava suti z kusových materiálů do 1 km</t>
  </si>
  <si>
    <t>2130544590</t>
  </si>
  <si>
    <t>Vodorovná doprava suti bez naložení, ale se složením a s hrubým urovnáním z kusových materiálů, na vzdálenost do 1 km</t>
  </si>
  <si>
    <t>47</t>
  </si>
  <si>
    <t>997221569</t>
  </si>
  <si>
    <t>Příplatek ZKD 1 km u vodorovné dopravy suti z kusových materiálů</t>
  </si>
  <si>
    <t>-479259064</t>
  </si>
  <si>
    <t>36.327*9 'Přepočtené koeficientem množství</t>
  </si>
  <si>
    <t>48</t>
  </si>
  <si>
    <t>997221845</t>
  </si>
  <si>
    <t>Poplatek za uložení odpadu z asfaltových povrchů na skládce (skládkovné)</t>
  </si>
  <si>
    <t>635121216</t>
  </si>
  <si>
    <t>Poplatek za uložení stavebního odpadu na skládce (skládkovné) z asfaltových povrchů</t>
  </si>
  <si>
    <t>49</t>
  </si>
  <si>
    <t>997221855</t>
  </si>
  <si>
    <t>Poplatek za uložení odpadu z kameniva na skládce (skládkovné)</t>
  </si>
  <si>
    <t>1108796769</t>
  </si>
  <si>
    <t>Poplatek za uložení stavebního odpadu na skládce (skládkovné) z kameniva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</si>
  <si>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</si>
  <si>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</si>
  <si>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</si>
  <si>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</si>
  <si>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</si>
  <si>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932901133</t>
  </si>
  <si>
    <t>Přesun hmot pro komunikace s krytem z kameniva, monolitickým betonovým nebo živičným dopravní vzdálenost do 200 m jakékoliv délky objektu</t>
  </si>
  <si>
    <t>PSV</t>
  </si>
  <si>
    <t>Práce a dodávky PSV</t>
  </si>
  <si>
    <t>711</t>
  </si>
  <si>
    <t>Izolace proti vodě, vlhkosti a plynům</t>
  </si>
  <si>
    <t>51</t>
  </si>
  <si>
    <t>711161532</t>
  </si>
  <si>
    <t>Izolace fóliemi nopovými pro pro spodní stavbu s filtrační textilií zatížitelnost 150 kN/m2</t>
  </si>
  <si>
    <t>629637934</t>
  </si>
  <si>
    <t>Izolace nopovými foliemi systém DELTA na ploše svislé i vodorovné drenážní a ochranný systém pro spodní stavbu s filtační textilií, zatížitelnost 150 kN/m2 (NP DRAIN)</t>
  </si>
  <si>
    <t>fasády stávajících objektů</t>
  </si>
  <si>
    <t>F14*0,5</t>
  </si>
  <si>
    <t>52</t>
  </si>
  <si>
    <t>998711101</t>
  </si>
  <si>
    <t>Přesun hmot tonážní pro izolace proti vodě, vlhkosti a plynům v objektech výšky do 6 m</t>
  </si>
  <si>
    <t>1970908461</t>
  </si>
  <si>
    <t>Přesun hmot pro izolace proti vodě, vlhkosti a plynům stanovený z hmotnosti přesunovaného materiálu vodorovná dopravní vzdálenost do 50 m v objektech výšky do 6 m</t>
  </si>
  <si>
    <t>JP1214VON - Vedlejší a ostatní náklady</t>
  </si>
  <si>
    <t>JP1214VON1 - Vedlejší a ostatní náklady - soupis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</si>
  <si>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</si>
  <si>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</si>
  <si>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</si>
  <si>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</si>
  <si>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</si>
  <si>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</si>
  <si>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</si>
  <si>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</si>
  <si>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</si>
  <si>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012002000-01</t>
  </si>
  <si>
    <t>Vytýčení inženýrských sítí</t>
  </si>
  <si>
    <t>ks</t>
  </si>
  <si>
    <t>1024</t>
  </si>
  <si>
    <t>-303759470</t>
  </si>
  <si>
    <t>012303000</t>
  </si>
  <si>
    <t>Geodetické zaměření provedeného díla - 2 vyhotovení</t>
  </si>
  <si>
    <t>781303940</t>
  </si>
  <si>
    <t>Průzkumné, geodetické a projektové práce geodetické práce po výstavbě</t>
  </si>
  <si>
    <t>013254000</t>
  </si>
  <si>
    <t>Dokumentace skutečného provedení stavby - 2 vyhotovení</t>
  </si>
  <si>
    <t>2076081517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</si>
  <si>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</si>
  <si>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</si>
  <si>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</si>
  <si>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</si>
  <si>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792606453</t>
  </si>
  <si>
    <t>Základní rozdělení průvodních činností a nákladů zařízení staveniště</t>
  </si>
  <si>
    <t>VRN4</t>
  </si>
  <si>
    <t>Inženýrská činnost</t>
  </si>
  <si>
    <t>043134000</t>
  </si>
  <si>
    <t>Zkoušky zatěžovací</t>
  </si>
  <si>
    <t>-13932004</t>
  </si>
  <si>
    <t>Inženýrská činnost zkoušky a ostatní měření zkoušky zatěžovací</t>
  </si>
  <si>
    <t>VRN9</t>
  </si>
  <si>
    <t>Ostatní náklady</t>
  </si>
  <si>
    <t>091504000</t>
  </si>
  <si>
    <t>Náklady související s publikační činností</t>
  </si>
  <si>
    <t>-993008953</t>
  </si>
  <si>
    <t>Ostatní náklady související s objektem náklady související s publikační činností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</si>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</sst>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\ &quot;EUR&quot;;\-#,##0\ &quot;EUR&quot;"/>
    <numFmt numFmtId="170" formatCode="#,##0\ &quot;EUR&quot;;[Red]\-#,##0\ &quot;EUR&quot;"/>
    <numFmt numFmtId="171" formatCode="#,##0.00\ &quot;EUR&quot;;\-#,##0.00\ &quot;EUR&quot;"/>
    <numFmt numFmtId="172" formatCode="#,##0.00\ &quot;EUR&quot;;[Red]\-#,##0.00\ &quot;EUR&quot;"/>
    <numFmt numFmtId="173" formatCode="_-* #,##0\ &quot;EUR&quot;_-;\-* #,##0\ &quot;EUR&quot;_-;_-* &quot;-&quot;\ &quot;EUR&quot;_-;_-@_-"/>
    <numFmt numFmtId="174" formatCode="_-* #,##0\ _E_U_R_-;\-* #,##0\ _E_U_R_-;_-* &quot;-&quot;\ _E_U_R_-;_-@_-"/>
    <numFmt numFmtId="175" formatCode="_-* #,##0.00\ &quot;EUR&quot;_-;\-* #,##0.00\ &quot;EUR&quot;_-;_-* &quot;-&quot;??\ &quot;EUR&quot;_-;_-@_-"/>
    <numFmt numFmtId="176" formatCode="_-* #,##0.00\ _E_U_R_-;\-* #,##0.00\ _E_U_R_-;_-* &quot;-&quot;??\ _E_U_R_-;_-@_-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5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4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8" applyNumberFormat="0" applyAlignment="0" applyProtection="0"/>
    <xf numFmtId="0" fontId="51" fillId="19" borderId="8" applyNumberFormat="0" applyAlignment="0" applyProtection="0"/>
    <xf numFmtId="0" fontId="52" fillId="19" borderId="9" applyNumberFormat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30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Border="1" applyAlignment="1">
      <alignment horizontal="left" vertical="center"/>
    </xf>
    <xf numFmtId="0" fontId="11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19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24" xfId="0" applyFont="1" applyBorder="1" applyAlignment="1">
      <alignment horizontal="right" vertical="center"/>
    </xf>
    <xf numFmtId="164" fontId="13" fillId="0" borderId="0" xfId="0" applyFont="1" applyAlignment="1">
      <alignment horizontal="right" vertical="center"/>
    </xf>
    <xf numFmtId="167" fontId="13" fillId="0" borderId="0" xfId="0" applyFont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Font="1" applyBorder="1" applyAlignment="1">
      <alignment horizontal="right" vertical="center"/>
    </xf>
    <xf numFmtId="164" fontId="20" fillId="0" borderId="0" xfId="0" applyFont="1" applyAlignment="1">
      <alignment horizontal="right" vertical="center"/>
    </xf>
    <xf numFmtId="167" fontId="20" fillId="0" borderId="0" xfId="0" applyFont="1" applyAlignment="1">
      <alignment horizontal="right" vertical="center"/>
    </xf>
    <xf numFmtId="164" fontId="20" fillId="0" borderId="25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Font="1" applyBorder="1" applyAlignment="1">
      <alignment horizontal="right" vertical="center"/>
    </xf>
    <xf numFmtId="164" fontId="23" fillId="0" borderId="0" xfId="0" applyFont="1" applyAlignment="1">
      <alignment horizontal="right" vertical="center"/>
    </xf>
    <xf numFmtId="167" fontId="23" fillId="0" borderId="0" xfId="0" applyFont="1" applyAlignment="1">
      <alignment horizontal="right" vertical="center"/>
    </xf>
    <xf numFmtId="164" fontId="23" fillId="0" borderId="25" xfId="0" applyFont="1" applyBorder="1" applyAlignment="1">
      <alignment horizontal="right" vertical="center"/>
    </xf>
    <xf numFmtId="164" fontId="23" fillId="0" borderId="31" xfId="0" applyFont="1" applyBorder="1" applyAlignment="1">
      <alignment horizontal="right" vertical="center"/>
    </xf>
    <xf numFmtId="164" fontId="23" fillId="0" borderId="32" xfId="0" applyFont="1" applyBorder="1" applyAlignment="1">
      <alignment horizontal="right" vertical="center"/>
    </xf>
    <xf numFmtId="167" fontId="23" fillId="0" borderId="32" xfId="0" applyFont="1" applyBorder="1" applyAlignment="1">
      <alignment horizontal="right" vertical="center"/>
    </xf>
    <xf numFmtId="164" fontId="23" fillId="0" borderId="33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Font="1" applyAlignment="1">
      <alignment horizontal="right" vertical="center"/>
    </xf>
    <xf numFmtId="165" fontId="11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0" fontId="7" fillId="19" borderId="29" xfId="0" applyFont="1" applyFill="1" applyBorder="1" applyAlignment="1">
      <alignment horizontal="center" vertical="center" wrapText="1"/>
    </xf>
    <xf numFmtId="164" fontId="14" fillId="0" borderId="0" xfId="0" applyFont="1" applyAlignment="1">
      <alignment horizontal="right"/>
    </xf>
    <xf numFmtId="167" fontId="25" fillId="0" borderId="22" xfId="0" applyFont="1" applyBorder="1" applyAlignment="1">
      <alignment horizontal="right"/>
    </xf>
    <xf numFmtId="167" fontId="25" fillId="0" borderId="23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Font="1" applyAlignment="1">
      <alignment horizontal="right"/>
    </xf>
    <xf numFmtId="0" fontId="27" fillId="0" borderId="24" xfId="0" applyBorder="1" applyAlignment="1">
      <alignment horizontal="left"/>
    </xf>
    <xf numFmtId="167" fontId="27" fillId="0" borderId="0" xfId="0" applyFont="1" applyAlignment="1">
      <alignment horizontal="right"/>
    </xf>
    <xf numFmtId="167" fontId="27" fillId="0" borderId="25" xfId="0" applyFont="1" applyBorder="1" applyAlignment="1">
      <alignment horizontal="right"/>
    </xf>
    <xf numFmtId="164" fontId="27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Font="1" applyBorder="1" applyAlignment="1">
      <alignment horizontal="right" vertical="center"/>
    </xf>
    <xf numFmtId="164" fontId="0" fillId="18" borderId="36" xfId="0" applyFont="1" applyFill="1" applyBorder="1" applyAlignment="1">
      <alignment horizontal="right" vertical="center"/>
    </xf>
    <xf numFmtId="164" fontId="0" fillId="0" borderId="36" xfId="0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Font="1" applyAlignment="1">
      <alignment horizontal="right" vertical="center"/>
    </xf>
    <xf numFmtId="167" fontId="11" fillId="0" borderId="25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13" xfId="0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24" xfId="0" applyBorder="1" applyAlignment="1">
      <alignment horizontal="left" vertical="center"/>
    </xf>
    <xf numFmtId="0" fontId="30" fillId="0" borderId="25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Font="1" applyAlignment="1">
      <alignment horizontal="right" vertical="center"/>
    </xf>
    <xf numFmtId="0" fontId="31" fillId="0" borderId="24" xfId="0" applyBorder="1" applyAlignment="1">
      <alignment horizontal="left" vertical="center"/>
    </xf>
    <xf numFmtId="0" fontId="31" fillId="0" borderId="25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13" xfId="0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Font="1" applyAlignment="1">
      <alignment horizontal="right" vertical="center"/>
    </xf>
    <xf numFmtId="0" fontId="32" fillId="0" borderId="24" xfId="0" applyBorder="1" applyAlignment="1">
      <alignment horizontal="left" vertical="center"/>
    </xf>
    <xf numFmtId="0" fontId="32" fillId="0" borderId="25" xfId="0" applyBorder="1" applyAlignment="1">
      <alignment horizontal="left" vertical="center"/>
    </xf>
    <xf numFmtId="0" fontId="32" fillId="0" borderId="0" xfId="0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49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168" fontId="33" fillId="0" borderId="36" xfId="0" applyFont="1" applyBorder="1" applyAlignment="1">
      <alignment horizontal="right" vertical="center"/>
    </xf>
    <xf numFmtId="164" fontId="33" fillId="18" borderId="36" xfId="0" applyFont="1" applyFill="1" applyBorder="1" applyAlignment="1">
      <alignment horizontal="right" vertical="center"/>
    </xf>
    <xf numFmtId="164" fontId="33" fillId="0" borderId="36" xfId="0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18" borderId="3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18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6" fillId="17" borderId="0" xfId="36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4" fillId="17" borderId="0" xfId="36" applyFill="1" applyAlignment="1">
      <alignment horizontal="left" vertical="top"/>
    </xf>
    <xf numFmtId="0" fontId="35" fillId="0" borderId="0" xfId="36" applyFont="1" applyAlignment="1">
      <alignment horizontal="center" vertical="center"/>
    </xf>
    <xf numFmtId="0" fontId="21" fillId="17" borderId="0" xfId="0" applyFont="1" applyFill="1" applyAlignment="1">
      <alignment horizontal="left" vertical="center"/>
    </xf>
    <xf numFmtId="0" fontId="2" fillId="17" borderId="0" xfId="0" applyFont="1" applyFill="1" applyAlignment="1">
      <alignment horizontal="left" vertical="center"/>
    </xf>
    <xf numFmtId="0" fontId="36" fillId="17" borderId="0" xfId="36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21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36" fillId="17" borderId="0" xfId="36" applyFont="1" applyFill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Font="1" applyFill="1" applyBorder="1" applyAlignment="1">
      <alignment horizontal="right" vertical="center"/>
    </xf>
    <xf numFmtId="0" fontId="0" fillId="19" borderId="26" xfId="0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11" fillId="0" borderId="0" xfId="0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64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9" fillId="0" borderId="43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81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4DCC.t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A7EA.t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F11" sqref="AF1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9" t="s">
        <v>0</v>
      </c>
      <c r="B1" s="190"/>
      <c r="C1" s="190"/>
      <c r="D1" s="191" t="s">
        <v>1</v>
      </c>
      <c r="E1" s="190"/>
      <c r="F1" s="190"/>
      <c r="G1" s="190"/>
      <c r="H1" s="190"/>
      <c r="I1" s="190"/>
      <c r="J1" s="190"/>
      <c r="K1" s="192" t="s">
        <v>544</v>
      </c>
      <c r="L1" s="192"/>
      <c r="M1" s="192"/>
      <c r="N1" s="192"/>
      <c r="O1" s="192"/>
      <c r="P1" s="192"/>
      <c r="Q1" s="192"/>
      <c r="R1" s="192"/>
      <c r="S1" s="192"/>
      <c r="T1" s="190"/>
      <c r="U1" s="190"/>
      <c r="V1" s="190"/>
      <c r="W1" s="192" t="s">
        <v>545</v>
      </c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8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78" t="s">
        <v>6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94" t="s">
        <v>15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Q5" s="12"/>
      <c r="BE5" s="204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173" t="s">
        <v>18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Q6" s="12"/>
      <c r="BE6" s="279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79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79"/>
      <c r="BS8" s="6" t="s">
        <v>22</v>
      </c>
    </row>
    <row r="9" spans="2:71" s="2" customFormat="1" ht="15" customHeight="1">
      <c r="B9" s="10"/>
      <c r="AQ9" s="12"/>
      <c r="BE9" s="279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79"/>
      <c r="BS10" s="6" t="s">
        <v>19</v>
      </c>
    </row>
    <row r="11" spans="2:71" s="2" customFormat="1" ht="19.5" customHeight="1">
      <c r="B11" s="10"/>
      <c r="E11" s="16"/>
      <c r="AK11" s="18" t="s">
        <v>30</v>
      </c>
      <c r="AN11" s="16"/>
      <c r="AQ11" s="12"/>
      <c r="BE11" s="279"/>
      <c r="BS11" s="6" t="s">
        <v>19</v>
      </c>
    </row>
    <row r="12" spans="2:71" s="2" customFormat="1" ht="7.5" customHeight="1">
      <c r="B12" s="10"/>
      <c r="AQ12" s="12"/>
      <c r="BE12" s="279"/>
      <c r="BS12" s="6" t="s">
        <v>19</v>
      </c>
    </row>
    <row r="13" spans="2:71" s="2" customFormat="1" ht="15" customHeight="1">
      <c r="B13" s="10"/>
      <c r="D13" s="18" t="s">
        <v>31</v>
      </c>
      <c r="AK13" s="18" t="s">
        <v>29</v>
      </c>
      <c r="AN13" s="20" t="s">
        <v>32</v>
      </c>
      <c r="AQ13" s="12"/>
      <c r="BE13" s="279"/>
      <c r="BS13" s="6" t="s">
        <v>19</v>
      </c>
    </row>
    <row r="14" spans="2:71" s="2" customFormat="1" ht="15.75" customHeight="1">
      <c r="B14" s="10"/>
      <c r="E14" s="174" t="s">
        <v>32</v>
      </c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18" t="s">
        <v>30</v>
      </c>
      <c r="AN14" s="20" t="s">
        <v>32</v>
      </c>
      <c r="AQ14" s="12"/>
      <c r="BE14" s="279"/>
      <c r="BS14" s="6" t="s">
        <v>19</v>
      </c>
    </row>
    <row r="15" spans="2:71" s="2" customFormat="1" ht="7.5" customHeight="1">
      <c r="B15" s="10"/>
      <c r="AQ15" s="12"/>
      <c r="BE15" s="279"/>
      <c r="BS15" s="6" t="s">
        <v>4</v>
      </c>
    </row>
    <row r="16" spans="2:71" s="2" customFormat="1" ht="15" customHeight="1">
      <c r="B16" s="10"/>
      <c r="D16" s="18" t="s">
        <v>33</v>
      </c>
      <c r="AK16" s="18" t="s">
        <v>29</v>
      </c>
      <c r="AN16" s="16"/>
      <c r="AQ16" s="12"/>
      <c r="BE16" s="279"/>
      <c r="BS16" s="6" t="s">
        <v>4</v>
      </c>
    </row>
    <row r="17" spans="2:71" ht="19.5" customHeight="1">
      <c r="B17" s="10"/>
      <c r="E17" s="16"/>
      <c r="AK17" s="18" t="s">
        <v>30</v>
      </c>
      <c r="AN17" s="16"/>
      <c r="AQ17" s="12"/>
      <c r="BE17" s="27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34</v>
      </c>
    </row>
    <row r="18" spans="2:71" ht="7.5" customHeight="1">
      <c r="B18" s="10"/>
      <c r="AQ18" s="12"/>
      <c r="BE18" s="27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8" t="s">
        <v>35</v>
      </c>
      <c r="AQ19" s="12"/>
      <c r="BE19" s="27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43.5" customHeight="1">
      <c r="B20" s="10"/>
      <c r="E20" s="175" t="s">
        <v>36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Q20" s="12"/>
      <c r="BE20" s="27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4</v>
      </c>
    </row>
    <row r="21" spans="2:70" ht="7.5" customHeight="1">
      <c r="B21" s="10"/>
      <c r="AQ21" s="12"/>
      <c r="BE21" s="27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7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6">
        <f>ROUND($AG$51,2)</f>
        <v>0</v>
      </c>
      <c r="AL23" s="177"/>
      <c r="AM23" s="177"/>
      <c r="AN23" s="177"/>
      <c r="AO23" s="177"/>
      <c r="AQ23" s="25"/>
      <c r="BE23" s="292"/>
    </row>
    <row r="24" spans="2:57" s="6" customFormat="1" ht="7.5" customHeight="1">
      <c r="B24" s="22"/>
      <c r="AQ24" s="25"/>
      <c r="BE24" s="292"/>
    </row>
    <row r="25" spans="2:57" s="6" customFormat="1" ht="14.25" customHeight="1">
      <c r="B25" s="22"/>
      <c r="L25" s="178" t="s">
        <v>38</v>
      </c>
      <c r="M25" s="292"/>
      <c r="N25" s="292"/>
      <c r="O25" s="292"/>
      <c r="W25" s="178" t="s">
        <v>39</v>
      </c>
      <c r="X25" s="292"/>
      <c r="Y25" s="292"/>
      <c r="Z25" s="292"/>
      <c r="AA25" s="292"/>
      <c r="AB25" s="292"/>
      <c r="AC25" s="292"/>
      <c r="AD25" s="292"/>
      <c r="AE25" s="292"/>
      <c r="AK25" s="178" t="s">
        <v>40</v>
      </c>
      <c r="AL25" s="292"/>
      <c r="AM25" s="292"/>
      <c r="AN25" s="292"/>
      <c r="AO25" s="292"/>
      <c r="AQ25" s="25"/>
      <c r="BE25" s="292"/>
    </row>
    <row r="26" spans="2:57" s="6" customFormat="1" ht="15" customHeight="1">
      <c r="B26" s="27"/>
      <c r="D26" s="28" t="s">
        <v>41</v>
      </c>
      <c r="F26" s="28" t="s">
        <v>42</v>
      </c>
      <c r="L26" s="233">
        <v>0.21</v>
      </c>
      <c r="M26" s="199"/>
      <c r="N26" s="199"/>
      <c r="O26" s="199"/>
      <c r="W26" s="200">
        <f>ROUND($AZ$51,2)</f>
        <v>0</v>
      </c>
      <c r="X26" s="199"/>
      <c r="Y26" s="199"/>
      <c r="Z26" s="199"/>
      <c r="AA26" s="199"/>
      <c r="AB26" s="199"/>
      <c r="AC26" s="199"/>
      <c r="AD26" s="199"/>
      <c r="AE26" s="199"/>
      <c r="AK26" s="200">
        <f>ROUND($AV$51,2)</f>
        <v>0</v>
      </c>
      <c r="AL26" s="199"/>
      <c r="AM26" s="199"/>
      <c r="AN26" s="199"/>
      <c r="AO26" s="199"/>
      <c r="AQ26" s="30"/>
      <c r="BE26" s="199"/>
    </row>
    <row r="27" spans="2:57" s="6" customFormat="1" ht="15" customHeight="1">
      <c r="B27" s="27"/>
      <c r="F27" s="28" t="s">
        <v>43</v>
      </c>
      <c r="L27" s="233">
        <v>0.15</v>
      </c>
      <c r="M27" s="199"/>
      <c r="N27" s="199"/>
      <c r="O27" s="199"/>
      <c r="W27" s="200">
        <f>ROUND($BA$51,2)</f>
        <v>0</v>
      </c>
      <c r="X27" s="199"/>
      <c r="Y27" s="199"/>
      <c r="Z27" s="199"/>
      <c r="AA27" s="199"/>
      <c r="AB27" s="199"/>
      <c r="AC27" s="199"/>
      <c r="AD27" s="199"/>
      <c r="AE27" s="199"/>
      <c r="AK27" s="200">
        <f>ROUND($AW$51,2)</f>
        <v>0</v>
      </c>
      <c r="AL27" s="199"/>
      <c r="AM27" s="199"/>
      <c r="AN27" s="199"/>
      <c r="AO27" s="199"/>
      <c r="AQ27" s="30"/>
      <c r="BE27" s="199"/>
    </row>
    <row r="28" spans="2:57" s="6" customFormat="1" ht="15" customHeight="1" hidden="1">
      <c r="B28" s="27"/>
      <c r="F28" s="28" t="s">
        <v>44</v>
      </c>
      <c r="L28" s="233">
        <v>0.21</v>
      </c>
      <c r="M28" s="199"/>
      <c r="N28" s="199"/>
      <c r="O28" s="199"/>
      <c r="W28" s="200">
        <f>ROUND($BB$51,2)</f>
        <v>0</v>
      </c>
      <c r="X28" s="199"/>
      <c r="Y28" s="199"/>
      <c r="Z28" s="199"/>
      <c r="AA28" s="199"/>
      <c r="AB28" s="199"/>
      <c r="AC28" s="199"/>
      <c r="AD28" s="199"/>
      <c r="AE28" s="199"/>
      <c r="AK28" s="200">
        <v>0</v>
      </c>
      <c r="AL28" s="199"/>
      <c r="AM28" s="199"/>
      <c r="AN28" s="199"/>
      <c r="AO28" s="199"/>
      <c r="AQ28" s="30"/>
      <c r="BE28" s="199"/>
    </row>
    <row r="29" spans="2:57" s="6" customFormat="1" ht="15" customHeight="1" hidden="1">
      <c r="B29" s="27"/>
      <c r="F29" s="28" t="s">
        <v>45</v>
      </c>
      <c r="L29" s="233">
        <v>0.15</v>
      </c>
      <c r="M29" s="199"/>
      <c r="N29" s="199"/>
      <c r="O29" s="199"/>
      <c r="W29" s="200">
        <f>ROUND($BC$51,2)</f>
        <v>0</v>
      </c>
      <c r="X29" s="199"/>
      <c r="Y29" s="199"/>
      <c r="Z29" s="199"/>
      <c r="AA29" s="199"/>
      <c r="AB29" s="199"/>
      <c r="AC29" s="199"/>
      <c r="AD29" s="199"/>
      <c r="AE29" s="199"/>
      <c r="AK29" s="200">
        <v>0</v>
      </c>
      <c r="AL29" s="199"/>
      <c r="AM29" s="199"/>
      <c r="AN29" s="199"/>
      <c r="AO29" s="199"/>
      <c r="AQ29" s="30"/>
      <c r="BE29" s="199"/>
    </row>
    <row r="30" spans="2:57" s="6" customFormat="1" ht="15" customHeight="1" hidden="1">
      <c r="B30" s="27"/>
      <c r="F30" s="28" t="s">
        <v>46</v>
      </c>
      <c r="L30" s="233">
        <v>0</v>
      </c>
      <c r="M30" s="199"/>
      <c r="N30" s="199"/>
      <c r="O30" s="199"/>
      <c r="W30" s="200">
        <f>ROUND($BD$51,2)</f>
        <v>0</v>
      </c>
      <c r="X30" s="199"/>
      <c r="Y30" s="199"/>
      <c r="Z30" s="199"/>
      <c r="AA30" s="199"/>
      <c r="AB30" s="199"/>
      <c r="AC30" s="199"/>
      <c r="AD30" s="199"/>
      <c r="AE30" s="199"/>
      <c r="AK30" s="200">
        <v>0</v>
      </c>
      <c r="AL30" s="199"/>
      <c r="AM30" s="199"/>
      <c r="AN30" s="199"/>
      <c r="AO30" s="199"/>
      <c r="AQ30" s="30"/>
      <c r="BE30" s="199"/>
    </row>
    <row r="31" spans="2:57" s="6" customFormat="1" ht="7.5" customHeight="1">
      <c r="B31" s="22"/>
      <c r="AQ31" s="25"/>
      <c r="BE31" s="292"/>
    </row>
    <row r="32" spans="2:57" s="6" customFormat="1" ht="27" customHeight="1">
      <c r="B32" s="22"/>
      <c r="C32" s="31"/>
      <c r="D32" s="32" t="s">
        <v>47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 t="s">
        <v>48</v>
      </c>
      <c r="U32" s="33"/>
      <c r="V32" s="33"/>
      <c r="W32" s="33"/>
      <c r="X32" s="201" t="s">
        <v>49</v>
      </c>
      <c r="Y32" s="288"/>
      <c r="Z32" s="288"/>
      <c r="AA32" s="288"/>
      <c r="AB32" s="288"/>
      <c r="AC32" s="33"/>
      <c r="AD32" s="33"/>
      <c r="AE32" s="33"/>
      <c r="AF32" s="33"/>
      <c r="AG32" s="33"/>
      <c r="AH32" s="33"/>
      <c r="AI32" s="33"/>
      <c r="AJ32" s="33"/>
      <c r="AK32" s="202">
        <f>ROUND(SUM($AK$23:$AK$30),2)</f>
        <v>0</v>
      </c>
      <c r="AL32" s="288"/>
      <c r="AM32" s="288"/>
      <c r="AN32" s="288"/>
      <c r="AO32" s="203"/>
      <c r="AP32" s="31"/>
      <c r="AQ32" s="36"/>
      <c r="BE32" s="292"/>
    </row>
    <row r="33" spans="2:43" s="6" customFormat="1" ht="7.5" customHeight="1">
      <c r="B33" s="22"/>
      <c r="AQ33" s="25"/>
    </row>
    <row r="34" spans="2:43" s="6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6" customFormat="1" ht="7.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2"/>
    </row>
    <row r="39" spans="2:44" s="6" customFormat="1" ht="37.5" customHeight="1">
      <c r="B39" s="22"/>
      <c r="C39" s="11" t="s">
        <v>50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2"/>
      <c r="C41" s="18" t="s">
        <v>14</v>
      </c>
      <c r="L41" s="16" t="str">
        <f>$K$5</f>
        <v>JP1214</v>
      </c>
      <c r="AR41" s="42"/>
    </row>
    <row r="42" spans="2:44" s="43" customFormat="1" ht="37.5" customHeight="1">
      <c r="B42" s="44"/>
      <c r="C42" s="43" t="s">
        <v>17</v>
      </c>
      <c r="L42" s="291" t="str">
        <f>$K$6</f>
        <v>Rekonstrukce návsi obce Blatnice</v>
      </c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R42" s="44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5" t="str">
        <f>IF($K$8="","",$K$8)</f>
        <v>Blatnice u Nýřan</v>
      </c>
      <c r="AI44" s="18" t="s">
        <v>25</v>
      </c>
      <c r="AM44" s="293" t="str">
        <f>IF($AN$8="","",$AN$8)</f>
        <v>25.06.2014</v>
      </c>
      <c r="AN44" s="292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>
        <f>IF($E$11="","",$E$11)</f>
      </c>
      <c r="AI46" s="18" t="s">
        <v>33</v>
      </c>
      <c r="AM46" s="294">
        <f>IF($E$17="","",$E$17)</f>
      </c>
      <c r="AN46" s="292"/>
      <c r="AO46" s="292"/>
      <c r="AP46" s="292"/>
      <c r="AR46" s="22"/>
      <c r="AS46" s="295" t="s">
        <v>51</v>
      </c>
      <c r="AT46" s="296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6" customFormat="1" ht="15.75" customHeight="1">
      <c r="B47" s="22"/>
      <c r="C47" s="18" t="s">
        <v>31</v>
      </c>
      <c r="L47" s="16">
        <f>IF($E$14="Vyplň údaj","",$E$14)</f>
      </c>
      <c r="AR47" s="22"/>
      <c r="AS47" s="297"/>
      <c r="AT47" s="292"/>
      <c r="BD47" s="50"/>
    </row>
    <row r="48" spans="2:56" s="6" customFormat="1" ht="12" customHeight="1">
      <c r="B48" s="22"/>
      <c r="AR48" s="22"/>
      <c r="AS48" s="297"/>
      <c r="AT48" s="292"/>
      <c r="BD48" s="50"/>
    </row>
    <row r="49" spans="2:57" s="6" customFormat="1" ht="30" customHeight="1">
      <c r="B49" s="22"/>
      <c r="C49" s="287" t="s">
        <v>52</v>
      </c>
      <c r="D49" s="288"/>
      <c r="E49" s="288"/>
      <c r="F49" s="288"/>
      <c r="G49" s="288"/>
      <c r="H49" s="33"/>
      <c r="I49" s="289" t="s">
        <v>53</v>
      </c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90" t="s">
        <v>54</v>
      </c>
      <c r="AH49" s="288"/>
      <c r="AI49" s="288"/>
      <c r="AJ49" s="288"/>
      <c r="AK49" s="288"/>
      <c r="AL49" s="288"/>
      <c r="AM49" s="288"/>
      <c r="AN49" s="289" t="s">
        <v>55</v>
      </c>
      <c r="AO49" s="288"/>
      <c r="AP49" s="288"/>
      <c r="AQ49" s="51" t="s">
        <v>56</v>
      </c>
      <c r="AR49" s="22"/>
      <c r="AS49" s="52" t="s">
        <v>57</v>
      </c>
      <c r="AT49" s="53" t="s">
        <v>58</v>
      </c>
      <c r="AU49" s="53" t="s">
        <v>59</v>
      </c>
      <c r="AV49" s="53" t="s">
        <v>60</v>
      </c>
      <c r="AW49" s="53" t="s">
        <v>61</v>
      </c>
      <c r="AX49" s="53" t="s">
        <v>62</v>
      </c>
      <c r="AY49" s="53" t="s">
        <v>63</v>
      </c>
      <c r="AZ49" s="53" t="s">
        <v>64</v>
      </c>
      <c r="BA49" s="53" t="s">
        <v>65</v>
      </c>
      <c r="BB49" s="53" t="s">
        <v>66</v>
      </c>
      <c r="BC49" s="53" t="s">
        <v>67</v>
      </c>
      <c r="BD49" s="54" t="s">
        <v>68</v>
      </c>
      <c r="BE49" s="55"/>
    </row>
    <row r="50" spans="2:56" s="6" customFormat="1" ht="12" customHeight="1">
      <c r="B50" s="22"/>
      <c r="AR50" s="22"/>
      <c r="AS50" s="5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76" s="43" customFormat="1" ht="33" customHeight="1">
      <c r="B51" s="44"/>
      <c r="C51" s="57" t="s">
        <v>69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76">
        <f>ROUND($AG$52+$AG$54,2)</f>
        <v>0</v>
      </c>
      <c r="AH51" s="277"/>
      <c r="AI51" s="277"/>
      <c r="AJ51" s="277"/>
      <c r="AK51" s="277"/>
      <c r="AL51" s="277"/>
      <c r="AM51" s="277"/>
      <c r="AN51" s="276">
        <f>ROUND(SUM($AG$51,$AT$51),2)</f>
        <v>0</v>
      </c>
      <c r="AO51" s="277"/>
      <c r="AP51" s="277"/>
      <c r="AQ51" s="59"/>
      <c r="AR51" s="44"/>
      <c r="AS51" s="60">
        <f>ROUND($AS$52+$AS$54,2)</f>
        <v>0</v>
      </c>
      <c r="AT51" s="61">
        <f>ROUND(SUM($AV$51:$AW$51),2)</f>
        <v>0</v>
      </c>
      <c r="AU51" s="62">
        <f>ROUND($AU$52+$AU$54,5)</f>
        <v>0</v>
      </c>
      <c r="AV51" s="61">
        <f>ROUND($AZ$51*$L$26,2)</f>
        <v>0</v>
      </c>
      <c r="AW51" s="61">
        <f>ROUND($BA$51*$L$27,2)</f>
        <v>0</v>
      </c>
      <c r="AX51" s="61">
        <f>ROUND($BB$51*$L$26,2)</f>
        <v>0</v>
      </c>
      <c r="AY51" s="61">
        <f>ROUND($BC$51*$L$27,2)</f>
        <v>0</v>
      </c>
      <c r="AZ51" s="61">
        <f>ROUND($AZ$52+$AZ$54,2)</f>
        <v>0</v>
      </c>
      <c r="BA51" s="61">
        <f>ROUND($BA$52+$BA$54,2)</f>
        <v>0</v>
      </c>
      <c r="BB51" s="61">
        <f>ROUND($BB$52+$BB$54,2)</f>
        <v>0</v>
      </c>
      <c r="BC51" s="61">
        <f>ROUND($BC$52+$BC$54,2)</f>
        <v>0</v>
      </c>
      <c r="BD51" s="63">
        <f>ROUND($BD$52+$BD$54,2)</f>
        <v>0</v>
      </c>
      <c r="BS51" s="43" t="s">
        <v>70</v>
      </c>
      <c r="BT51" s="43" t="s">
        <v>71</v>
      </c>
      <c r="BU51" s="64" t="s">
        <v>72</v>
      </c>
      <c r="BV51" s="43" t="s">
        <v>73</v>
      </c>
      <c r="BW51" s="43" t="s">
        <v>5</v>
      </c>
      <c r="BX51" s="43" t="s">
        <v>74</v>
      </c>
    </row>
    <row r="52" spans="2:91" s="65" customFormat="1" ht="28.5" customHeight="1">
      <c r="B52" s="66"/>
      <c r="C52" s="67"/>
      <c r="D52" s="285" t="s">
        <v>75</v>
      </c>
      <c r="E52" s="286"/>
      <c r="F52" s="286"/>
      <c r="G52" s="286"/>
      <c r="H52" s="286"/>
      <c r="I52" s="67"/>
      <c r="J52" s="285" t="s">
        <v>76</v>
      </c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3">
        <f>ROUND($AG$53,2)</f>
        <v>0</v>
      </c>
      <c r="AH52" s="284"/>
      <c r="AI52" s="284"/>
      <c r="AJ52" s="284"/>
      <c r="AK52" s="284"/>
      <c r="AL52" s="284"/>
      <c r="AM52" s="284"/>
      <c r="AN52" s="283">
        <f>ROUND(SUM($AG$52,$AT$52),2)</f>
        <v>0</v>
      </c>
      <c r="AO52" s="284"/>
      <c r="AP52" s="284"/>
      <c r="AQ52" s="68" t="s">
        <v>77</v>
      </c>
      <c r="AR52" s="66"/>
      <c r="AS52" s="69">
        <f>ROUND($AS$53,2)</f>
        <v>0</v>
      </c>
      <c r="AT52" s="70">
        <f>ROUND(SUM($AV$52:$AW$52),2)</f>
        <v>0</v>
      </c>
      <c r="AU52" s="71">
        <f>ROUND($AU$53,5)</f>
        <v>0</v>
      </c>
      <c r="AV52" s="70">
        <f>ROUND($AZ$52*$L$26,2)</f>
        <v>0</v>
      </c>
      <c r="AW52" s="70">
        <f>ROUND($BA$52*$L$27,2)</f>
        <v>0</v>
      </c>
      <c r="AX52" s="70">
        <f>ROUND($BB$52*$L$26,2)</f>
        <v>0</v>
      </c>
      <c r="AY52" s="70">
        <f>ROUND($BC$52*$L$27,2)</f>
        <v>0</v>
      </c>
      <c r="AZ52" s="70">
        <f>ROUND($AZ$53,2)</f>
        <v>0</v>
      </c>
      <c r="BA52" s="70">
        <f>ROUND($BA$53,2)</f>
        <v>0</v>
      </c>
      <c r="BB52" s="70">
        <f>ROUND($BB$53,2)</f>
        <v>0</v>
      </c>
      <c r="BC52" s="70">
        <f>ROUND($BC$53,2)</f>
        <v>0</v>
      </c>
      <c r="BD52" s="72">
        <f>ROUND($BD$53,2)</f>
        <v>0</v>
      </c>
      <c r="BS52" s="65" t="s">
        <v>70</v>
      </c>
      <c r="BT52" s="65" t="s">
        <v>22</v>
      </c>
      <c r="BU52" s="65" t="s">
        <v>72</v>
      </c>
      <c r="BV52" s="65" t="s">
        <v>73</v>
      </c>
      <c r="BW52" s="65" t="s">
        <v>78</v>
      </c>
      <c r="BX52" s="65" t="s">
        <v>5</v>
      </c>
      <c r="CM52" s="65" t="s">
        <v>79</v>
      </c>
    </row>
    <row r="53" spans="1:76" s="73" customFormat="1" ht="23.25" customHeight="1">
      <c r="A53" s="185" t="s">
        <v>546</v>
      </c>
      <c r="B53" s="74"/>
      <c r="C53" s="75"/>
      <c r="D53" s="75"/>
      <c r="E53" s="282" t="s">
        <v>80</v>
      </c>
      <c r="F53" s="281"/>
      <c r="G53" s="281"/>
      <c r="H53" s="281"/>
      <c r="I53" s="281"/>
      <c r="J53" s="75"/>
      <c r="K53" s="282" t="s">
        <v>81</v>
      </c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0">
        <f>'JP121411 - C100 - Dopravn...'!$J$29</f>
        <v>0</v>
      </c>
      <c r="AH53" s="281"/>
      <c r="AI53" s="281"/>
      <c r="AJ53" s="281"/>
      <c r="AK53" s="281"/>
      <c r="AL53" s="281"/>
      <c r="AM53" s="281"/>
      <c r="AN53" s="280">
        <f>ROUND(SUM($AG$53,$AT$53),2)</f>
        <v>0</v>
      </c>
      <c r="AO53" s="281"/>
      <c r="AP53" s="281"/>
      <c r="AQ53" s="76" t="s">
        <v>82</v>
      </c>
      <c r="AR53" s="74"/>
      <c r="AS53" s="77">
        <v>0</v>
      </c>
      <c r="AT53" s="78">
        <f>ROUND(SUM($AV$53:$AW$53),2)</f>
        <v>0</v>
      </c>
      <c r="AU53" s="79">
        <f>'JP121411 - C100 - Dopravn...'!$P$91</f>
        <v>0</v>
      </c>
      <c r="AV53" s="78">
        <f>'JP121411 - C100 - Dopravn...'!$J$32</f>
        <v>0</v>
      </c>
      <c r="AW53" s="78">
        <f>'JP121411 - C100 - Dopravn...'!$J$33</f>
        <v>0</v>
      </c>
      <c r="AX53" s="78">
        <f>'JP121411 - C100 - Dopravn...'!$J$34</f>
        <v>0</v>
      </c>
      <c r="AY53" s="78">
        <f>'JP121411 - C100 - Dopravn...'!$J$35</f>
        <v>0</v>
      </c>
      <c r="AZ53" s="78">
        <f>'JP121411 - C100 - Dopravn...'!$F$32</f>
        <v>0</v>
      </c>
      <c r="BA53" s="78">
        <f>'JP121411 - C100 - Dopravn...'!$F$33</f>
        <v>0</v>
      </c>
      <c r="BB53" s="78">
        <f>'JP121411 - C100 - Dopravn...'!$F$34</f>
        <v>0</v>
      </c>
      <c r="BC53" s="78">
        <f>'JP121411 - C100 - Dopravn...'!$F$35</f>
        <v>0</v>
      </c>
      <c r="BD53" s="80">
        <f>'JP121411 - C100 - Dopravn...'!$F$36</f>
        <v>0</v>
      </c>
      <c r="BT53" s="73" t="s">
        <v>79</v>
      </c>
      <c r="BV53" s="73" t="s">
        <v>73</v>
      </c>
      <c r="BW53" s="73" t="s">
        <v>83</v>
      </c>
      <c r="BX53" s="73" t="s">
        <v>78</v>
      </c>
    </row>
    <row r="54" spans="2:91" s="65" customFormat="1" ht="28.5" customHeight="1">
      <c r="B54" s="66"/>
      <c r="C54" s="67"/>
      <c r="D54" s="285" t="s">
        <v>84</v>
      </c>
      <c r="E54" s="286"/>
      <c r="F54" s="286"/>
      <c r="G54" s="286"/>
      <c r="H54" s="286"/>
      <c r="I54" s="67"/>
      <c r="J54" s="285" t="s">
        <v>85</v>
      </c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3">
        <f>ROUND($AG$55,2)</f>
        <v>0</v>
      </c>
      <c r="AH54" s="284"/>
      <c r="AI54" s="284"/>
      <c r="AJ54" s="284"/>
      <c r="AK54" s="284"/>
      <c r="AL54" s="284"/>
      <c r="AM54" s="284"/>
      <c r="AN54" s="283">
        <f>ROUND(SUM($AG$54,$AT$54),2)</f>
        <v>0</v>
      </c>
      <c r="AO54" s="284"/>
      <c r="AP54" s="284"/>
      <c r="AQ54" s="68" t="s">
        <v>86</v>
      </c>
      <c r="AR54" s="66"/>
      <c r="AS54" s="69">
        <f>ROUND($AS$55,2)</f>
        <v>0</v>
      </c>
      <c r="AT54" s="70">
        <f>ROUND(SUM($AV$54:$AW$54),2)</f>
        <v>0</v>
      </c>
      <c r="AU54" s="71">
        <f>ROUND($AU$55,5)</f>
        <v>0</v>
      </c>
      <c r="AV54" s="70">
        <f>ROUND($AZ$54*$L$26,2)</f>
        <v>0</v>
      </c>
      <c r="AW54" s="70">
        <f>ROUND($BA$54*$L$27,2)</f>
        <v>0</v>
      </c>
      <c r="AX54" s="70">
        <f>ROUND($BB$54*$L$26,2)</f>
        <v>0</v>
      </c>
      <c r="AY54" s="70">
        <f>ROUND($BC$54*$L$27,2)</f>
        <v>0</v>
      </c>
      <c r="AZ54" s="70">
        <f>ROUND($AZ$55,2)</f>
        <v>0</v>
      </c>
      <c r="BA54" s="70">
        <f>ROUND($BA$55,2)</f>
        <v>0</v>
      </c>
      <c r="BB54" s="70">
        <f>ROUND($BB$55,2)</f>
        <v>0</v>
      </c>
      <c r="BC54" s="70">
        <f>ROUND($BC$55,2)</f>
        <v>0</v>
      </c>
      <c r="BD54" s="72">
        <f>ROUND($BD$55,2)</f>
        <v>0</v>
      </c>
      <c r="BS54" s="65" t="s">
        <v>70</v>
      </c>
      <c r="BT54" s="65" t="s">
        <v>22</v>
      </c>
      <c r="BU54" s="65" t="s">
        <v>72</v>
      </c>
      <c r="BV54" s="65" t="s">
        <v>73</v>
      </c>
      <c r="BW54" s="65" t="s">
        <v>87</v>
      </c>
      <c r="BX54" s="65" t="s">
        <v>5</v>
      </c>
      <c r="CM54" s="65" t="s">
        <v>79</v>
      </c>
    </row>
    <row r="55" spans="1:76" s="73" customFormat="1" ht="23.25" customHeight="1">
      <c r="A55" s="185" t="s">
        <v>546</v>
      </c>
      <c r="B55" s="74"/>
      <c r="C55" s="75"/>
      <c r="D55" s="75"/>
      <c r="E55" s="282" t="s">
        <v>88</v>
      </c>
      <c r="F55" s="281"/>
      <c r="G55" s="281"/>
      <c r="H55" s="281"/>
      <c r="I55" s="281"/>
      <c r="J55" s="75"/>
      <c r="K55" s="282" t="s">
        <v>89</v>
      </c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0">
        <f>'JP1214VON1 - Vedlejší a o...'!$J$29</f>
        <v>0</v>
      </c>
      <c r="AH55" s="281"/>
      <c r="AI55" s="281"/>
      <c r="AJ55" s="281"/>
      <c r="AK55" s="281"/>
      <c r="AL55" s="281"/>
      <c r="AM55" s="281"/>
      <c r="AN55" s="280">
        <f>ROUND(SUM($AG$55,$AT$55),2)</f>
        <v>0</v>
      </c>
      <c r="AO55" s="281"/>
      <c r="AP55" s="281"/>
      <c r="AQ55" s="76" t="s">
        <v>82</v>
      </c>
      <c r="AR55" s="74"/>
      <c r="AS55" s="81">
        <v>0</v>
      </c>
      <c r="AT55" s="82">
        <f>ROUND(SUM($AV$55:$AW$55),2)</f>
        <v>0</v>
      </c>
      <c r="AU55" s="83">
        <f>'JP1214VON1 - Vedlejší a o...'!$P$87</f>
        <v>0</v>
      </c>
      <c r="AV55" s="82">
        <f>'JP1214VON1 - Vedlejší a o...'!$J$32</f>
        <v>0</v>
      </c>
      <c r="AW55" s="82">
        <f>'JP1214VON1 - Vedlejší a o...'!$J$33</f>
        <v>0</v>
      </c>
      <c r="AX55" s="82">
        <f>'JP1214VON1 - Vedlejší a o...'!$J$34</f>
        <v>0</v>
      </c>
      <c r="AY55" s="82">
        <f>'JP1214VON1 - Vedlejší a o...'!$J$35</f>
        <v>0</v>
      </c>
      <c r="AZ55" s="82">
        <f>'JP1214VON1 - Vedlejší a o...'!$F$32</f>
        <v>0</v>
      </c>
      <c r="BA55" s="82">
        <f>'JP1214VON1 - Vedlejší a o...'!$F$33</f>
        <v>0</v>
      </c>
      <c r="BB55" s="82">
        <f>'JP1214VON1 - Vedlejší a o...'!$F$34</f>
        <v>0</v>
      </c>
      <c r="BC55" s="82">
        <f>'JP1214VON1 - Vedlejší a o...'!$F$35</f>
        <v>0</v>
      </c>
      <c r="BD55" s="84">
        <f>'JP1214VON1 - Vedlejší a o...'!$F$36</f>
        <v>0</v>
      </c>
      <c r="BT55" s="73" t="s">
        <v>79</v>
      </c>
      <c r="BV55" s="73" t="s">
        <v>73</v>
      </c>
      <c r="BW55" s="73" t="s">
        <v>90</v>
      </c>
      <c r="BX55" s="73" t="s">
        <v>87</v>
      </c>
    </row>
    <row r="56" spans="2:44" s="6" customFormat="1" ht="30.75" customHeight="1">
      <c r="B56" s="22"/>
      <c r="AR56" s="22"/>
    </row>
    <row r="57" spans="2:44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22"/>
    </row>
  </sheetData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S46:AT48"/>
    <mergeCell ref="L30:O30"/>
    <mergeCell ref="W30:AE30"/>
    <mergeCell ref="AK30:AO30"/>
    <mergeCell ref="X32:AB32"/>
    <mergeCell ref="AK32:AO32"/>
    <mergeCell ref="C49:G49"/>
    <mergeCell ref="I49:AF49"/>
    <mergeCell ref="AG49:AM49"/>
    <mergeCell ref="AN49:AP49"/>
    <mergeCell ref="E53:I53"/>
    <mergeCell ref="K53:AF53"/>
    <mergeCell ref="AN52:AP52"/>
    <mergeCell ref="AG52:AM52"/>
    <mergeCell ref="D52:H52"/>
    <mergeCell ref="J52:AF52"/>
    <mergeCell ref="E55:I55"/>
    <mergeCell ref="K55:AF55"/>
    <mergeCell ref="AN54:AP54"/>
    <mergeCell ref="AG54:AM54"/>
    <mergeCell ref="D54:H54"/>
    <mergeCell ref="J54:AF54"/>
    <mergeCell ref="AG51:AM51"/>
    <mergeCell ref="AN51:AP51"/>
    <mergeCell ref="AR2:BE2"/>
    <mergeCell ref="AN55:AP55"/>
    <mergeCell ref="AG55:AM55"/>
    <mergeCell ref="AN53:AP53"/>
    <mergeCell ref="AG53:AM53"/>
    <mergeCell ref="L42:AO42"/>
    <mergeCell ref="AM44:AN44"/>
    <mergeCell ref="AM46:AP4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JP121411 - C100 - Dopravn...'!C2" tooltip="JP121411 - C100 - Dopravn..." display="/"/>
    <hyperlink ref="A55" location="'JP1214VON1 - Vedlejší a o...'!C2" tooltip="JP1214VON1 - Vedlejší a 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9"/>
  <sheetViews>
    <sheetView showGridLines="0" workbookViewId="0" topLeftCell="A1">
      <pane ySplit="1" topLeftCell="BM49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1</v>
      </c>
      <c r="E1" s="186"/>
      <c r="F1" s="188" t="s">
        <v>547</v>
      </c>
      <c r="G1" s="180" t="s">
        <v>548</v>
      </c>
      <c r="H1" s="180"/>
      <c r="I1" s="186"/>
      <c r="J1" s="188" t="s">
        <v>549</v>
      </c>
      <c r="K1" s="187" t="s">
        <v>91</v>
      </c>
      <c r="L1" s="188" t="s">
        <v>550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278" t="s">
        <v>6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83</v>
      </c>
      <c r="AZ2" s="6" t="s">
        <v>92</v>
      </c>
      <c r="BA2" s="6" t="s">
        <v>93</v>
      </c>
      <c r="BB2" s="6" t="s">
        <v>94</v>
      </c>
      <c r="BC2" s="6" t="s">
        <v>95</v>
      </c>
      <c r="BD2" s="6" t="s">
        <v>96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  <c r="AZ3" s="6" t="s">
        <v>97</v>
      </c>
      <c r="BA3" s="6" t="s">
        <v>98</v>
      </c>
      <c r="BB3" s="6" t="s">
        <v>99</v>
      </c>
      <c r="BC3" s="6" t="s">
        <v>100</v>
      </c>
      <c r="BD3" s="6" t="s">
        <v>96</v>
      </c>
    </row>
    <row r="4" spans="2:56" s="2" customFormat="1" ht="37.5" customHeight="1">
      <c r="B4" s="10"/>
      <c r="D4" s="11" t="s">
        <v>101</v>
      </c>
      <c r="K4" s="12"/>
      <c r="M4" s="13" t="s">
        <v>11</v>
      </c>
      <c r="AT4" s="2" t="s">
        <v>4</v>
      </c>
      <c r="AZ4" s="6" t="s">
        <v>102</v>
      </c>
      <c r="BA4" s="6" t="s">
        <v>103</v>
      </c>
      <c r="BB4" s="6" t="s">
        <v>99</v>
      </c>
      <c r="BC4" s="6" t="s">
        <v>104</v>
      </c>
      <c r="BD4" s="6" t="s">
        <v>96</v>
      </c>
    </row>
    <row r="5" spans="2:56" s="2" customFormat="1" ht="7.5" customHeight="1">
      <c r="B5" s="10"/>
      <c r="K5" s="12"/>
      <c r="AZ5" s="6" t="s">
        <v>105</v>
      </c>
      <c r="BA5" s="6" t="s">
        <v>106</v>
      </c>
      <c r="BB5" s="6" t="s">
        <v>94</v>
      </c>
      <c r="BC5" s="6" t="s">
        <v>107</v>
      </c>
      <c r="BD5" s="6" t="s">
        <v>96</v>
      </c>
    </row>
    <row r="6" spans="2:56" s="2" customFormat="1" ht="15.75" customHeight="1">
      <c r="B6" s="10"/>
      <c r="D6" s="18" t="s">
        <v>17</v>
      </c>
      <c r="K6" s="12"/>
      <c r="AZ6" s="6" t="s">
        <v>108</v>
      </c>
      <c r="BA6" s="6" t="s">
        <v>109</v>
      </c>
      <c r="BB6" s="6" t="s">
        <v>99</v>
      </c>
      <c r="BC6" s="6" t="s">
        <v>110</v>
      </c>
      <c r="BD6" s="6" t="s">
        <v>96</v>
      </c>
    </row>
    <row r="7" spans="2:56" s="2" customFormat="1" ht="15.75" customHeight="1">
      <c r="B7" s="10"/>
      <c r="E7" s="179" t="str">
        <f>'Rekapitulace stavby'!$K$6</f>
        <v>Rekonstrukce návsi obce Blatnice</v>
      </c>
      <c r="F7" s="279"/>
      <c r="G7" s="279"/>
      <c r="H7" s="279"/>
      <c r="K7" s="12"/>
      <c r="AZ7" s="6" t="s">
        <v>111</v>
      </c>
      <c r="BA7" s="6" t="s">
        <v>112</v>
      </c>
      <c r="BB7" s="6" t="s">
        <v>99</v>
      </c>
      <c r="BC7" s="6" t="s">
        <v>113</v>
      </c>
      <c r="BD7" s="6" t="s">
        <v>96</v>
      </c>
    </row>
    <row r="8" spans="2:56" s="2" customFormat="1" ht="15.75" customHeight="1">
      <c r="B8" s="10"/>
      <c r="D8" s="18" t="s">
        <v>114</v>
      </c>
      <c r="K8" s="12"/>
      <c r="AZ8" s="6" t="s">
        <v>115</v>
      </c>
      <c r="BA8" s="6" t="s">
        <v>116</v>
      </c>
      <c r="BB8" s="6" t="s">
        <v>99</v>
      </c>
      <c r="BC8" s="6" t="s">
        <v>117</v>
      </c>
      <c r="BD8" s="6" t="s">
        <v>96</v>
      </c>
    </row>
    <row r="9" spans="2:56" s="85" customFormat="1" ht="16.5" customHeight="1">
      <c r="B9" s="86"/>
      <c r="E9" s="179" t="s">
        <v>118</v>
      </c>
      <c r="F9" s="181"/>
      <c r="G9" s="181"/>
      <c r="H9" s="181"/>
      <c r="K9" s="87"/>
      <c r="AZ9" s="6" t="s">
        <v>119</v>
      </c>
      <c r="BA9" s="6" t="s">
        <v>120</v>
      </c>
      <c r="BB9" s="6" t="s">
        <v>94</v>
      </c>
      <c r="BC9" s="6" t="s">
        <v>121</v>
      </c>
      <c r="BD9" s="6" t="s">
        <v>96</v>
      </c>
    </row>
    <row r="10" spans="2:56" s="6" customFormat="1" ht="15.75" customHeight="1">
      <c r="B10" s="22"/>
      <c r="D10" s="18" t="s">
        <v>122</v>
      </c>
      <c r="K10" s="25"/>
      <c r="AZ10" s="6" t="s">
        <v>123</v>
      </c>
      <c r="BA10" s="6" t="s">
        <v>124</v>
      </c>
      <c r="BB10" s="6" t="s">
        <v>94</v>
      </c>
      <c r="BC10" s="6" t="s">
        <v>125</v>
      </c>
      <c r="BD10" s="6" t="s">
        <v>96</v>
      </c>
    </row>
    <row r="11" spans="2:56" s="6" customFormat="1" ht="37.5" customHeight="1">
      <c r="B11" s="22"/>
      <c r="E11" s="291" t="s">
        <v>126</v>
      </c>
      <c r="F11" s="292"/>
      <c r="G11" s="292"/>
      <c r="H11" s="292"/>
      <c r="K11" s="25"/>
      <c r="AZ11" s="6" t="s">
        <v>127</v>
      </c>
      <c r="BA11" s="6" t="s">
        <v>128</v>
      </c>
      <c r="BB11" s="6" t="s">
        <v>94</v>
      </c>
      <c r="BC11" s="6" t="s">
        <v>129</v>
      </c>
      <c r="BD11" s="6" t="s">
        <v>96</v>
      </c>
    </row>
    <row r="12" spans="2:56" s="6" customFormat="1" ht="14.25" customHeight="1">
      <c r="B12" s="22"/>
      <c r="K12" s="25"/>
      <c r="AZ12" s="6" t="s">
        <v>130</v>
      </c>
      <c r="BA12" s="6" t="s">
        <v>131</v>
      </c>
      <c r="BB12" s="6" t="s">
        <v>94</v>
      </c>
      <c r="BC12" s="6" t="s">
        <v>132</v>
      </c>
      <c r="BD12" s="6" t="s">
        <v>96</v>
      </c>
    </row>
    <row r="13" spans="2:56" s="6" customFormat="1" ht="15" customHeight="1">
      <c r="B13" s="22"/>
      <c r="D13" s="18" t="s">
        <v>20</v>
      </c>
      <c r="F13" s="16"/>
      <c r="I13" s="18" t="s">
        <v>21</v>
      </c>
      <c r="J13" s="16"/>
      <c r="K13" s="25"/>
      <c r="AZ13" s="6" t="s">
        <v>133</v>
      </c>
      <c r="BA13" s="6" t="s">
        <v>134</v>
      </c>
      <c r="BB13" s="6" t="s">
        <v>94</v>
      </c>
      <c r="BC13" s="6" t="s">
        <v>135</v>
      </c>
      <c r="BD13" s="6" t="s">
        <v>96</v>
      </c>
    </row>
    <row r="14" spans="2:56" s="6" customFormat="1" ht="15" customHeight="1">
      <c r="B14" s="22"/>
      <c r="D14" s="18" t="s">
        <v>23</v>
      </c>
      <c r="F14" s="16" t="s">
        <v>24</v>
      </c>
      <c r="I14" s="18" t="s">
        <v>25</v>
      </c>
      <c r="J14" s="46" t="str">
        <f>'Rekapitulace stavby'!$AN$8</f>
        <v>25.06.2014</v>
      </c>
      <c r="K14" s="25"/>
      <c r="AZ14" s="6" t="s">
        <v>136</v>
      </c>
      <c r="BA14" s="6" t="s">
        <v>137</v>
      </c>
      <c r="BB14" s="6" t="s">
        <v>94</v>
      </c>
      <c r="BC14" s="6" t="s">
        <v>138</v>
      </c>
      <c r="BD14" s="6" t="s">
        <v>96</v>
      </c>
    </row>
    <row r="15" spans="2:56" s="6" customFormat="1" ht="12" customHeight="1">
      <c r="B15" s="22"/>
      <c r="K15" s="25"/>
      <c r="AZ15" s="6" t="s">
        <v>139</v>
      </c>
      <c r="BA15" s="6" t="s">
        <v>140</v>
      </c>
      <c r="BB15" s="6" t="s">
        <v>94</v>
      </c>
      <c r="BC15" s="6" t="s">
        <v>141</v>
      </c>
      <c r="BD15" s="6" t="s">
        <v>96</v>
      </c>
    </row>
    <row r="16" spans="2:56" s="6" customFormat="1" ht="15" customHeight="1">
      <c r="B16" s="22"/>
      <c r="D16" s="18" t="s">
        <v>28</v>
      </c>
      <c r="I16" s="18" t="s">
        <v>29</v>
      </c>
      <c r="J16" s="16"/>
      <c r="K16" s="25"/>
      <c r="AZ16" s="6" t="s">
        <v>142</v>
      </c>
      <c r="BA16" s="6" t="s">
        <v>143</v>
      </c>
      <c r="BB16" s="6" t="s">
        <v>99</v>
      </c>
      <c r="BC16" s="6" t="s">
        <v>144</v>
      </c>
      <c r="BD16" s="6" t="s">
        <v>96</v>
      </c>
    </row>
    <row r="17" spans="2:11" s="6" customFormat="1" ht="18.75" customHeight="1">
      <c r="B17" s="22"/>
      <c r="E17" s="16"/>
      <c r="I17" s="18" t="s">
        <v>30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31</v>
      </c>
      <c r="I19" s="18" t="s">
        <v>29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30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33</v>
      </c>
      <c r="I22" s="18" t="s">
        <v>29</v>
      </c>
      <c r="J22" s="16"/>
      <c r="K22" s="25"/>
    </row>
    <row r="23" spans="2:11" s="6" customFormat="1" ht="18.75" customHeight="1">
      <c r="B23" s="22"/>
      <c r="E23" s="16"/>
      <c r="I23" s="18" t="s">
        <v>30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35</v>
      </c>
      <c r="K25" s="25"/>
    </row>
    <row r="26" spans="2:11" s="85" customFormat="1" ht="409.5" customHeight="1">
      <c r="B26" s="86"/>
      <c r="E26" s="175" t="s">
        <v>145</v>
      </c>
      <c r="F26" s="181"/>
      <c r="G26" s="181"/>
      <c r="H26" s="181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37</v>
      </c>
      <c r="J29" s="58">
        <f>ROUND($J$91,2)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39</v>
      </c>
      <c r="I31" s="26" t="s">
        <v>38</v>
      </c>
      <c r="J31" s="26" t="s">
        <v>40</v>
      </c>
      <c r="K31" s="25"/>
    </row>
    <row r="32" spans="2:11" s="6" customFormat="1" ht="15" customHeight="1">
      <c r="B32" s="22"/>
      <c r="D32" s="29" t="s">
        <v>41</v>
      </c>
      <c r="E32" s="29" t="s">
        <v>42</v>
      </c>
      <c r="F32" s="90">
        <f>ROUND(SUM($BE$91:$BE$488),2)</f>
        <v>0</v>
      </c>
      <c r="I32" s="91">
        <v>0.21</v>
      </c>
      <c r="J32" s="90">
        <f>ROUND(SUM($BE$91:$BE$488)*$I$32,2)</f>
        <v>0</v>
      </c>
      <c r="K32" s="25"/>
    </row>
    <row r="33" spans="2:11" s="6" customFormat="1" ht="15" customHeight="1">
      <c r="B33" s="22"/>
      <c r="E33" s="29" t="s">
        <v>43</v>
      </c>
      <c r="F33" s="90">
        <f>ROUND(SUM($BF$91:$BF$488),2)</f>
        <v>0</v>
      </c>
      <c r="I33" s="91">
        <v>0.15</v>
      </c>
      <c r="J33" s="90">
        <f>ROUND(SUM($BF$91:$BF$488)*$I$33,2)</f>
        <v>0</v>
      </c>
      <c r="K33" s="25"/>
    </row>
    <row r="34" spans="2:11" s="6" customFormat="1" ht="15" customHeight="1" hidden="1">
      <c r="B34" s="22"/>
      <c r="E34" s="29" t="s">
        <v>44</v>
      </c>
      <c r="F34" s="90">
        <f>ROUND(SUM($BG$91:$BG$488),2)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45</v>
      </c>
      <c r="F35" s="90">
        <f>ROUND(SUM($BH$91:$BH$488),2)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46</v>
      </c>
      <c r="F36" s="90">
        <f>ROUND(SUM($BI$91:$BI$488),2)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47</v>
      </c>
      <c r="E38" s="33"/>
      <c r="F38" s="33"/>
      <c r="G38" s="92" t="s">
        <v>48</v>
      </c>
      <c r="H38" s="34" t="s">
        <v>49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146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17</v>
      </c>
      <c r="K46" s="25"/>
    </row>
    <row r="47" spans="2:11" s="6" customFormat="1" ht="16.5" customHeight="1">
      <c r="B47" s="22"/>
      <c r="E47" s="179" t="str">
        <f>$E$7</f>
        <v>Rekonstrukce návsi obce Blatnice</v>
      </c>
      <c r="F47" s="292"/>
      <c r="G47" s="292"/>
      <c r="H47" s="292"/>
      <c r="K47" s="25"/>
    </row>
    <row r="48" spans="2:11" s="2" customFormat="1" ht="15.75" customHeight="1">
      <c r="B48" s="10"/>
      <c r="C48" s="18" t="s">
        <v>114</v>
      </c>
      <c r="K48" s="12"/>
    </row>
    <row r="49" spans="2:11" s="6" customFormat="1" ht="16.5" customHeight="1">
      <c r="B49" s="22"/>
      <c r="E49" s="179" t="s">
        <v>118</v>
      </c>
      <c r="F49" s="292"/>
      <c r="G49" s="292"/>
      <c r="H49" s="292"/>
      <c r="K49" s="25"/>
    </row>
    <row r="50" spans="2:11" s="6" customFormat="1" ht="15" customHeight="1">
      <c r="B50" s="22"/>
      <c r="C50" s="18" t="s">
        <v>122</v>
      </c>
      <c r="K50" s="25"/>
    </row>
    <row r="51" spans="2:11" s="6" customFormat="1" ht="19.5" customHeight="1">
      <c r="B51" s="22"/>
      <c r="E51" s="291" t="str">
        <f>$E$11</f>
        <v>JP121411 - C100 - Dopravní řešení - soupis prací</v>
      </c>
      <c r="F51" s="292"/>
      <c r="G51" s="292"/>
      <c r="H51" s="29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23</v>
      </c>
      <c r="F53" s="16" t="str">
        <f>$F$14</f>
        <v>Blatnice u Nýřan</v>
      </c>
      <c r="I53" s="18" t="s">
        <v>25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28</v>
      </c>
      <c r="F55" s="16">
        <f>$E$17</f>
        <v>0</v>
      </c>
      <c r="I55" s="18" t="s">
        <v>33</v>
      </c>
      <c r="J55" s="16">
        <f>$E$23</f>
        <v>0</v>
      </c>
      <c r="K55" s="25"/>
    </row>
    <row r="56" spans="2:11" s="6" customFormat="1" ht="15" customHeight="1">
      <c r="B56" s="22"/>
      <c r="C56" s="18" t="s">
        <v>31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147</v>
      </c>
      <c r="D58" s="31"/>
      <c r="E58" s="31"/>
      <c r="F58" s="31"/>
      <c r="G58" s="31"/>
      <c r="H58" s="31"/>
      <c r="I58" s="31"/>
      <c r="J58" s="96" t="s">
        <v>148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149</v>
      </c>
      <c r="J60" s="58">
        <f>ROUND($J$91,2)</f>
        <v>0</v>
      </c>
      <c r="K60" s="25"/>
      <c r="AU60" s="6" t="s">
        <v>150</v>
      </c>
    </row>
    <row r="61" spans="2:11" s="64" customFormat="1" ht="25.5" customHeight="1">
      <c r="B61" s="97"/>
      <c r="D61" s="98" t="s">
        <v>151</v>
      </c>
      <c r="E61" s="98"/>
      <c r="F61" s="98"/>
      <c r="G61" s="98"/>
      <c r="H61" s="98"/>
      <c r="I61" s="98"/>
      <c r="J61" s="99">
        <f>ROUND($J$92,2)</f>
        <v>0</v>
      </c>
      <c r="K61" s="100"/>
    </row>
    <row r="62" spans="2:11" s="73" customFormat="1" ht="21" customHeight="1">
      <c r="B62" s="101"/>
      <c r="D62" s="102" t="s">
        <v>152</v>
      </c>
      <c r="E62" s="102"/>
      <c r="F62" s="102"/>
      <c r="G62" s="102"/>
      <c r="H62" s="102"/>
      <c r="I62" s="102"/>
      <c r="J62" s="103">
        <f>ROUND($J$93,2)</f>
        <v>0</v>
      </c>
      <c r="K62" s="104"/>
    </row>
    <row r="63" spans="2:11" s="73" customFormat="1" ht="21" customHeight="1">
      <c r="B63" s="101"/>
      <c r="D63" s="102" t="s">
        <v>153</v>
      </c>
      <c r="E63" s="102"/>
      <c r="F63" s="102"/>
      <c r="G63" s="102"/>
      <c r="H63" s="102"/>
      <c r="I63" s="102"/>
      <c r="J63" s="103">
        <f>ROUND($J$234,2)</f>
        <v>0</v>
      </c>
      <c r="K63" s="104"/>
    </row>
    <row r="64" spans="2:11" s="73" customFormat="1" ht="21" customHeight="1">
      <c r="B64" s="101"/>
      <c r="D64" s="102" t="s">
        <v>154</v>
      </c>
      <c r="E64" s="102"/>
      <c r="F64" s="102"/>
      <c r="G64" s="102"/>
      <c r="H64" s="102"/>
      <c r="I64" s="102"/>
      <c r="J64" s="103">
        <f>ROUND($J$251,2)</f>
        <v>0</v>
      </c>
      <c r="K64" s="104"/>
    </row>
    <row r="65" spans="2:11" s="73" customFormat="1" ht="21" customHeight="1">
      <c r="B65" s="101"/>
      <c r="D65" s="102" t="s">
        <v>155</v>
      </c>
      <c r="E65" s="102"/>
      <c r="F65" s="102"/>
      <c r="G65" s="102"/>
      <c r="H65" s="102"/>
      <c r="I65" s="102"/>
      <c r="J65" s="103">
        <f>ROUND($J$400,2)</f>
        <v>0</v>
      </c>
      <c r="K65" s="104"/>
    </row>
    <row r="66" spans="2:11" s="73" customFormat="1" ht="21" customHeight="1">
      <c r="B66" s="101"/>
      <c r="D66" s="102" t="s">
        <v>156</v>
      </c>
      <c r="E66" s="102"/>
      <c r="F66" s="102"/>
      <c r="G66" s="102"/>
      <c r="H66" s="102"/>
      <c r="I66" s="102"/>
      <c r="J66" s="103">
        <f>ROUND($J$462,2)</f>
        <v>0</v>
      </c>
      <c r="K66" s="104"/>
    </row>
    <row r="67" spans="2:11" s="73" customFormat="1" ht="21" customHeight="1">
      <c r="B67" s="101"/>
      <c r="D67" s="102" t="s">
        <v>157</v>
      </c>
      <c r="E67" s="102"/>
      <c r="F67" s="102"/>
      <c r="G67" s="102"/>
      <c r="H67" s="102"/>
      <c r="I67" s="102"/>
      <c r="J67" s="103">
        <f>ROUND($J$477,2)</f>
        <v>0</v>
      </c>
      <c r="K67" s="104"/>
    </row>
    <row r="68" spans="2:11" s="64" customFormat="1" ht="25.5" customHeight="1">
      <c r="B68" s="97"/>
      <c r="D68" s="98" t="s">
        <v>158</v>
      </c>
      <c r="E68" s="98"/>
      <c r="F68" s="98"/>
      <c r="G68" s="98"/>
      <c r="H68" s="98"/>
      <c r="I68" s="98"/>
      <c r="J68" s="99">
        <f>ROUND($J$480,2)</f>
        <v>0</v>
      </c>
      <c r="K68" s="100"/>
    </row>
    <row r="69" spans="2:11" s="73" customFormat="1" ht="21" customHeight="1">
      <c r="B69" s="101"/>
      <c r="D69" s="102" t="s">
        <v>159</v>
      </c>
      <c r="E69" s="102"/>
      <c r="F69" s="102"/>
      <c r="G69" s="102"/>
      <c r="H69" s="102"/>
      <c r="I69" s="102"/>
      <c r="J69" s="103">
        <f>ROUND($J$481,2)</f>
        <v>0</v>
      </c>
      <c r="K69" s="104"/>
    </row>
    <row r="70" spans="2:11" s="6" customFormat="1" ht="22.5" customHeight="1">
      <c r="B70" s="22"/>
      <c r="K70" s="25"/>
    </row>
    <row r="71" spans="2:11" s="6" customFormat="1" ht="7.5" customHeight="1">
      <c r="B71" s="37"/>
      <c r="C71" s="38"/>
      <c r="D71" s="38"/>
      <c r="E71" s="38"/>
      <c r="F71" s="38"/>
      <c r="G71" s="38"/>
      <c r="H71" s="38"/>
      <c r="I71" s="38"/>
      <c r="J71" s="38"/>
      <c r="K71" s="39"/>
    </row>
    <row r="75" spans="2:12" s="6" customFormat="1" ht="7.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22"/>
    </row>
    <row r="76" spans="2:12" s="6" customFormat="1" ht="37.5" customHeight="1">
      <c r="B76" s="22"/>
      <c r="C76" s="11" t="s">
        <v>160</v>
      </c>
      <c r="L76" s="22"/>
    </row>
    <row r="77" spans="2:12" s="6" customFormat="1" ht="7.5" customHeight="1">
      <c r="B77" s="22"/>
      <c r="L77" s="22"/>
    </row>
    <row r="78" spans="2:12" s="6" customFormat="1" ht="15" customHeight="1">
      <c r="B78" s="22"/>
      <c r="C78" s="18" t="s">
        <v>17</v>
      </c>
      <c r="L78" s="22"/>
    </row>
    <row r="79" spans="2:12" s="6" customFormat="1" ht="16.5" customHeight="1">
      <c r="B79" s="22"/>
      <c r="E79" s="179" t="str">
        <f>$E$7</f>
        <v>Rekonstrukce návsi obce Blatnice</v>
      </c>
      <c r="F79" s="292"/>
      <c r="G79" s="292"/>
      <c r="H79" s="292"/>
      <c r="L79" s="22"/>
    </row>
    <row r="80" spans="2:12" ht="15.75" customHeight="1">
      <c r="B80" s="10"/>
      <c r="C80" s="18" t="s">
        <v>114</v>
      </c>
      <c r="L80" s="10"/>
    </row>
    <row r="81" spans="2:12" s="6" customFormat="1" ht="16.5" customHeight="1">
      <c r="B81" s="22"/>
      <c r="E81" s="179" t="s">
        <v>118</v>
      </c>
      <c r="F81" s="292"/>
      <c r="G81" s="292"/>
      <c r="H81" s="292"/>
      <c r="L81" s="22"/>
    </row>
    <row r="82" spans="2:12" s="6" customFormat="1" ht="15" customHeight="1">
      <c r="B82" s="22"/>
      <c r="C82" s="18" t="s">
        <v>122</v>
      </c>
      <c r="L82" s="22"/>
    </row>
    <row r="83" spans="2:12" s="6" customFormat="1" ht="19.5" customHeight="1">
      <c r="B83" s="22"/>
      <c r="E83" s="291" t="str">
        <f>$E$11</f>
        <v>JP121411 - C100 - Dopravní řešení - soupis prací</v>
      </c>
      <c r="F83" s="292"/>
      <c r="G83" s="292"/>
      <c r="H83" s="292"/>
      <c r="L83" s="22"/>
    </row>
    <row r="84" spans="2:12" s="6" customFormat="1" ht="7.5" customHeight="1">
      <c r="B84" s="22"/>
      <c r="L84" s="22"/>
    </row>
    <row r="85" spans="2:12" s="6" customFormat="1" ht="18.75" customHeight="1">
      <c r="B85" s="22"/>
      <c r="C85" s="18" t="s">
        <v>23</v>
      </c>
      <c r="F85" s="16" t="str">
        <f>$F$14</f>
        <v>Blatnice u Nýřan</v>
      </c>
      <c r="I85" s="18" t="s">
        <v>25</v>
      </c>
      <c r="J85" s="46" t="str">
        <f>IF($J$14="","",$J$14)</f>
        <v>25.06.2014</v>
      </c>
      <c r="L85" s="22"/>
    </row>
    <row r="86" spans="2:12" s="6" customFormat="1" ht="7.5" customHeight="1">
      <c r="B86" s="22"/>
      <c r="L86" s="22"/>
    </row>
    <row r="87" spans="2:12" s="6" customFormat="1" ht="15.75" customHeight="1">
      <c r="B87" s="22"/>
      <c r="C87" s="18" t="s">
        <v>28</v>
      </c>
      <c r="F87" s="16">
        <f>$E$17</f>
        <v>0</v>
      </c>
      <c r="I87" s="18" t="s">
        <v>33</v>
      </c>
      <c r="J87" s="16">
        <f>$E$23</f>
        <v>0</v>
      </c>
      <c r="L87" s="22"/>
    </row>
    <row r="88" spans="2:12" s="6" customFormat="1" ht="15" customHeight="1">
      <c r="B88" s="22"/>
      <c r="C88" s="18" t="s">
        <v>31</v>
      </c>
      <c r="F88" s="16">
        <f>IF($E$20="","",$E$20)</f>
      </c>
      <c r="L88" s="22"/>
    </row>
    <row r="89" spans="2:12" s="6" customFormat="1" ht="11.25" customHeight="1">
      <c r="B89" s="22"/>
      <c r="L89" s="22"/>
    </row>
    <row r="90" spans="2:20" s="105" customFormat="1" ht="30" customHeight="1">
      <c r="B90" s="106"/>
      <c r="C90" s="107" t="s">
        <v>161</v>
      </c>
      <c r="D90" s="108" t="s">
        <v>56</v>
      </c>
      <c r="E90" s="108" t="s">
        <v>52</v>
      </c>
      <c r="F90" s="108" t="s">
        <v>162</v>
      </c>
      <c r="G90" s="108" t="s">
        <v>163</v>
      </c>
      <c r="H90" s="108" t="s">
        <v>164</v>
      </c>
      <c r="I90" s="108" t="s">
        <v>165</v>
      </c>
      <c r="J90" s="108" t="s">
        <v>166</v>
      </c>
      <c r="K90" s="109" t="s">
        <v>167</v>
      </c>
      <c r="L90" s="106"/>
      <c r="M90" s="52" t="s">
        <v>168</v>
      </c>
      <c r="N90" s="53" t="s">
        <v>41</v>
      </c>
      <c r="O90" s="53" t="s">
        <v>169</v>
      </c>
      <c r="P90" s="53" t="s">
        <v>170</v>
      </c>
      <c r="Q90" s="53" t="s">
        <v>171</v>
      </c>
      <c r="R90" s="53" t="s">
        <v>172</v>
      </c>
      <c r="S90" s="53" t="s">
        <v>173</v>
      </c>
      <c r="T90" s="54" t="s">
        <v>174</v>
      </c>
    </row>
    <row r="91" spans="2:63" s="6" customFormat="1" ht="30" customHeight="1">
      <c r="B91" s="22"/>
      <c r="C91" s="57" t="s">
        <v>149</v>
      </c>
      <c r="J91" s="110">
        <f>$BK$91</f>
        <v>0</v>
      </c>
      <c r="L91" s="22"/>
      <c r="M91" s="56"/>
      <c r="N91" s="47"/>
      <c r="O91" s="47"/>
      <c r="P91" s="111">
        <f>$P$92+$P$480</f>
        <v>0</v>
      </c>
      <c r="Q91" s="47"/>
      <c r="R91" s="111">
        <f>$R$92+$R$480</f>
        <v>1515.342558565</v>
      </c>
      <c r="S91" s="47"/>
      <c r="T91" s="112">
        <f>$T$92+$T$480</f>
        <v>116.60669999999999</v>
      </c>
      <c r="AT91" s="6" t="s">
        <v>70</v>
      </c>
      <c r="AU91" s="6" t="s">
        <v>150</v>
      </c>
      <c r="BK91" s="113">
        <f>$BK$92+$BK$480</f>
        <v>0</v>
      </c>
    </row>
    <row r="92" spans="2:63" s="114" customFormat="1" ht="37.5" customHeight="1">
      <c r="B92" s="115"/>
      <c r="D92" s="116" t="s">
        <v>70</v>
      </c>
      <c r="E92" s="117" t="s">
        <v>175</v>
      </c>
      <c r="F92" s="117" t="s">
        <v>176</v>
      </c>
      <c r="J92" s="118">
        <f>$BK$92</f>
        <v>0</v>
      </c>
      <c r="L92" s="115"/>
      <c r="M92" s="119"/>
      <c r="P92" s="120">
        <f>$P$93+$P$234+$P$251+$P$400+$P$462+$P$477</f>
        <v>0</v>
      </c>
      <c r="R92" s="120">
        <f>$R$93+$R$234+$R$251+$R$400+$R$462+$R$477</f>
        <v>1515.284138565</v>
      </c>
      <c r="T92" s="121">
        <f>$T$93+$T$234+$T$251+$T$400+$T$462+$T$477</f>
        <v>116.60669999999999</v>
      </c>
      <c r="AR92" s="116" t="s">
        <v>22</v>
      </c>
      <c r="AT92" s="116" t="s">
        <v>70</v>
      </c>
      <c r="AU92" s="116" t="s">
        <v>71</v>
      </c>
      <c r="AY92" s="116" t="s">
        <v>177</v>
      </c>
      <c r="BK92" s="122">
        <f>$BK$93+$BK$234+$BK$251+$BK$400+$BK$462+$BK$477</f>
        <v>0</v>
      </c>
    </row>
    <row r="93" spans="2:63" s="114" customFormat="1" ht="21" customHeight="1">
      <c r="B93" s="115"/>
      <c r="D93" s="116" t="s">
        <v>70</v>
      </c>
      <c r="E93" s="123" t="s">
        <v>22</v>
      </c>
      <c r="F93" s="123" t="s">
        <v>178</v>
      </c>
      <c r="J93" s="124">
        <f>$BK$93</f>
        <v>0</v>
      </c>
      <c r="L93" s="115"/>
      <c r="M93" s="119"/>
      <c r="P93" s="120">
        <f>SUM($P$94:$P$233)</f>
        <v>0</v>
      </c>
      <c r="R93" s="120">
        <f>SUM($R$94:$R$233)</f>
        <v>0</v>
      </c>
      <c r="T93" s="121">
        <f>SUM($T$94:$T$233)</f>
        <v>116.60669999999999</v>
      </c>
      <c r="AR93" s="116" t="s">
        <v>22</v>
      </c>
      <c r="AT93" s="116" t="s">
        <v>70</v>
      </c>
      <c r="AU93" s="116" t="s">
        <v>22</v>
      </c>
      <c r="AY93" s="116" t="s">
        <v>177</v>
      </c>
      <c r="BK93" s="122">
        <f>SUM($BK$94:$BK$233)</f>
        <v>0</v>
      </c>
    </row>
    <row r="94" spans="2:65" s="6" customFormat="1" ht="15.75" customHeight="1">
      <c r="B94" s="22"/>
      <c r="C94" s="125" t="s">
        <v>22</v>
      </c>
      <c r="D94" s="125" t="s">
        <v>179</v>
      </c>
      <c r="E94" s="126" t="s">
        <v>180</v>
      </c>
      <c r="F94" s="127" t="s">
        <v>181</v>
      </c>
      <c r="G94" s="128" t="s">
        <v>94</v>
      </c>
      <c r="H94" s="129">
        <v>200.7</v>
      </c>
      <c r="I94" s="130"/>
      <c r="J94" s="131">
        <f>ROUND($I$94*$H$94,2)</f>
        <v>0</v>
      </c>
      <c r="K94" s="127" t="s">
        <v>182</v>
      </c>
      <c r="L94" s="22"/>
      <c r="M94" s="132"/>
      <c r="N94" s="133" t="s">
        <v>42</v>
      </c>
      <c r="Q94" s="134">
        <v>0</v>
      </c>
      <c r="R94" s="134">
        <f>$Q$94*$H$94</f>
        <v>0</v>
      </c>
      <c r="S94" s="134">
        <v>0.4</v>
      </c>
      <c r="T94" s="135">
        <f>$S$94*$H$94</f>
        <v>80.28</v>
      </c>
      <c r="AR94" s="85" t="s">
        <v>183</v>
      </c>
      <c r="AT94" s="85" t="s">
        <v>179</v>
      </c>
      <c r="AU94" s="85" t="s">
        <v>79</v>
      </c>
      <c r="AY94" s="6" t="s">
        <v>177</v>
      </c>
      <c r="BE94" s="136">
        <f>IF($N$94="základní",$J$94,0)</f>
        <v>0</v>
      </c>
      <c r="BF94" s="136">
        <f>IF($N$94="snížená",$J$94,0)</f>
        <v>0</v>
      </c>
      <c r="BG94" s="136">
        <f>IF($N$94="zákl. přenesená",$J$94,0)</f>
        <v>0</v>
      </c>
      <c r="BH94" s="136">
        <f>IF($N$94="sníž. přenesená",$J$94,0)</f>
        <v>0</v>
      </c>
      <c r="BI94" s="136">
        <f>IF($N$94="nulová",$J$94,0)</f>
        <v>0</v>
      </c>
      <c r="BJ94" s="85" t="s">
        <v>22</v>
      </c>
      <c r="BK94" s="136">
        <f>ROUND($I$94*$H$94,2)</f>
        <v>0</v>
      </c>
      <c r="BL94" s="85" t="s">
        <v>183</v>
      </c>
      <c r="BM94" s="85" t="s">
        <v>184</v>
      </c>
    </row>
    <row r="95" spans="2:47" s="6" customFormat="1" ht="38.25" customHeight="1">
      <c r="B95" s="22"/>
      <c r="D95" s="137" t="s">
        <v>185</v>
      </c>
      <c r="F95" s="138" t="s">
        <v>186</v>
      </c>
      <c r="L95" s="22"/>
      <c r="M95" s="49"/>
      <c r="T95" s="50"/>
      <c r="AT95" s="6" t="s">
        <v>185</v>
      </c>
      <c r="AU95" s="6" t="s">
        <v>79</v>
      </c>
    </row>
    <row r="96" spans="2:51" s="6" customFormat="1" ht="15.75" customHeight="1">
      <c r="B96" s="139"/>
      <c r="D96" s="140" t="s">
        <v>187</v>
      </c>
      <c r="E96" s="141"/>
      <c r="F96" s="142" t="s">
        <v>188</v>
      </c>
      <c r="H96" s="141"/>
      <c r="L96" s="139"/>
      <c r="M96" s="143"/>
      <c r="T96" s="144"/>
      <c r="AT96" s="141" t="s">
        <v>187</v>
      </c>
      <c r="AU96" s="141" t="s">
        <v>79</v>
      </c>
      <c r="AV96" s="145" t="s">
        <v>22</v>
      </c>
      <c r="AW96" s="145" t="s">
        <v>150</v>
      </c>
      <c r="AX96" s="145" t="s">
        <v>71</v>
      </c>
      <c r="AY96" s="141" t="s">
        <v>177</v>
      </c>
    </row>
    <row r="97" spans="2:51" s="6" customFormat="1" ht="15.75" customHeight="1">
      <c r="B97" s="146"/>
      <c r="D97" s="140" t="s">
        <v>187</v>
      </c>
      <c r="E97" s="147"/>
      <c r="F97" s="148" t="s">
        <v>189</v>
      </c>
      <c r="H97" s="149">
        <v>200.7</v>
      </c>
      <c r="L97" s="146"/>
      <c r="M97" s="150"/>
      <c r="T97" s="151"/>
      <c r="AT97" s="147" t="s">
        <v>187</v>
      </c>
      <c r="AU97" s="147" t="s">
        <v>79</v>
      </c>
      <c r="AV97" s="152" t="s">
        <v>79</v>
      </c>
      <c r="AW97" s="152" t="s">
        <v>150</v>
      </c>
      <c r="AX97" s="152" t="s">
        <v>71</v>
      </c>
      <c r="AY97" s="147" t="s">
        <v>177</v>
      </c>
    </row>
    <row r="98" spans="2:51" s="6" customFormat="1" ht="15.75" customHeight="1">
      <c r="B98" s="153"/>
      <c r="D98" s="140" t="s">
        <v>187</v>
      </c>
      <c r="E98" s="154"/>
      <c r="F98" s="155" t="s">
        <v>190</v>
      </c>
      <c r="H98" s="156">
        <v>200.7</v>
      </c>
      <c r="L98" s="153"/>
      <c r="M98" s="157"/>
      <c r="T98" s="158"/>
      <c r="AT98" s="154" t="s">
        <v>187</v>
      </c>
      <c r="AU98" s="154" t="s">
        <v>79</v>
      </c>
      <c r="AV98" s="159" t="s">
        <v>183</v>
      </c>
      <c r="AW98" s="159" t="s">
        <v>150</v>
      </c>
      <c r="AX98" s="159" t="s">
        <v>22</v>
      </c>
      <c r="AY98" s="154" t="s">
        <v>177</v>
      </c>
    </row>
    <row r="99" spans="2:65" s="6" customFormat="1" ht="15.75" customHeight="1">
      <c r="B99" s="22"/>
      <c r="C99" s="125" t="s">
        <v>79</v>
      </c>
      <c r="D99" s="125" t="s">
        <v>179</v>
      </c>
      <c r="E99" s="126" t="s">
        <v>191</v>
      </c>
      <c r="F99" s="127" t="s">
        <v>192</v>
      </c>
      <c r="G99" s="128" t="s">
        <v>94</v>
      </c>
      <c r="H99" s="129">
        <v>200.7</v>
      </c>
      <c r="I99" s="130"/>
      <c r="J99" s="131">
        <f>ROUND($I$99*$H$99,2)</f>
        <v>0</v>
      </c>
      <c r="K99" s="127" t="s">
        <v>182</v>
      </c>
      <c r="L99" s="22"/>
      <c r="M99" s="132"/>
      <c r="N99" s="133" t="s">
        <v>42</v>
      </c>
      <c r="Q99" s="134">
        <v>0</v>
      </c>
      <c r="R99" s="134">
        <f>$Q$99*$H$99</f>
        <v>0</v>
      </c>
      <c r="S99" s="134">
        <v>0.181</v>
      </c>
      <c r="T99" s="135">
        <f>$S$99*$H$99</f>
        <v>36.326699999999995</v>
      </c>
      <c r="AR99" s="85" t="s">
        <v>183</v>
      </c>
      <c r="AT99" s="85" t="s">
        <v>179</v>
      </c>
      <c r="AU99" s="85" t="s">
        <v>79</v>
      </c>
      <c r="AY99" s="6" t="s">
        <v>177</v>
      </c>
      <c r="BE99" s="136">
        <f>IF($N$99="základní",$J$99,0)</f>
        <v>0</v>
      </c>
      <c r="BF99" s="136">
        <f>IF($N$99="snížená",$J$99,0)</f>
        <v>0</v>
      </c>
      <c r="BG99" s="136">
        <f>IF($N$99="zákl. přenesená",$J$99,0)</f>
        <v>0</v>
      </c>
      <c r="BH99" s="136">
        <f>IF($N$99="sníž. přenesená",$J$99,0)</f>
        <v>0</v>
      </c>
      <c r="BI99" s="136">
        <f>IF($N$99="nulová",$J$99,0)</f>
        <v>0</v>
      </c>
      <c r="BJ99" s="85" t="s">
        <v>22</v>
      </c>
      <c r="BK99" s="136">
        <f>ROUND($I$99*$H$99,2)</f>
        <v>0</v>
      </c>
      <c r="BL99" s="85" t="s">
        <v>183</v>
      </c>
      <c r="BM99" s="85" t="s">
        <v>193</v>
      </c>
    </row>
    <row r="100" spans="2:47" s="6" customFormat="1" ht="27" customHeight="1">
      <c r="B100" s="22"/>
      <c r="D100" s="137" t="s">
        <v>185</v>
      </c>
      <c r="F100" s="138" t="s">
        <v>194</v>
      </c>
      <c r="L100" s="22"/>
      <c r="M100" s="49"/>
      <c r="T100" s="50"/>
      <c r="AT100" s="6" t="s">
        <v>185</v>
      </c>
      <c r="AU100" s="6" t="s">
        <v>79</v>
      </c>
    </row>
    <row r="101" spans="2:51" s="6" customFormat="1" ht="15.75" customHeight="1">
      <c r="B101" s="139"/>
      <c r="D101" s="140" t="s">
        <v>187</v>
      </c>
      <c r="E101" s="141"/>
      <c r="F101" s="142" t="s">
        <v>188</v>
      </c>
      <c r="H101" s="141"/>
      <c r="L101" s="139"/>
      <c r="M101" s="143"/>
      <c r="T101" s="144"/>
      <c r="AT101" s="141" t="s">
        <v>187</v>
      </c>
      <c r="AU101" s="141" t="s">
        <v>79</v>
      </c>
      <c r="AV101" s="145" t="s">
        <v>22</v>
      </c>
      <c r="AW101" s="145" t="s">
        <v>150</v>
      </c>
      <c r="AX101" s="145" t="s">
        <v>71</v>
      </c>
      <c r="AY101" s="141" t="s">
        <v>177</v>
      </c>
    </row>
    <row r="102" spans="2:51" s="6" customFormat="1" ht="15.75" customHeight="1">
      <c r="B102" s="146"/>
      <c r="D102" s="140" t="s">
        <v>187</v>
      </c>
      <c r="E102" s="147"/>
      <c r="F102" s="148" t="s">
        <v>189</v>
      </c>
      <c r="H102" s="149">
        <v>200.7</v>
      </c>
      <c r="L102" s="146"/>
      <c r="M102" s="150"/>
      <c r="T102" s="151"/>
      <c r="AT102" s="147" t="s">
        <v>187</v>
      </c>
      <c r="AU102" s="147" t="s">
        <v>79</v>
      </c>
      <c r="AV102" s="152" t="s">
        <v>79</v>
      </c>
      <c r="AW102" s="152" t="s">
        <v>150</v>
      </c>
      <c r="AX102" s="152" t="s">
        <v>71</v>
      </c>
      <c r="AY102" s="147" t="s">
        <v>177</v>
      </c>
    </row>
    <row r="103" spans="2:51" s="6" customFormat="1" ht="15.75" customHeight="1">
      <c r="B103" s="153"/>
      <c r="D103" s="140" t="s">
        <v>187</v>
      </c>
      <c r="E103" s="154"/>
      <c r="F103" s="155" t="s">
        <v>190</v>
      </c>
      <c r="H103" s="156">
        <v>200.7</v>
      </c>
      <c r="L103" s="153"/>
      <c r="M103" s="157"/>
      <c r="T103" s="158"/>
      <c r="AT103" s="154" t="s">
        <v>187</v>
      </c>
      <c r="AU103" s="154" t="s">
        <v>79</v>
      </c>
      <c r="AV103" s="159" t="s">
        <v>183</v>
      </c>
      <c r="AW103" s="159" t="s">
        <v>150</v>
      </c>
      <c r="AX103" s="159" t="s">
        <v>22</v>
      </c>
      <c r="AY103" s="154" t="s">
        <v>177</v>
      </c>
    </row>
    <row r="104" spans="2:65" s="6" customFormat="1" ht="15.75" customHeight="1">
      <c r="B104" s="22"/>
      <c r="C104" s="125" t="s">
        <v>96</v>
      </c>
      <c r="D104" s="125" t="s">
        <v>179</v>
      </c>
      <c r="E104" s="126" t="s">
        <v>195</v>
      </c>
      <c r="F104" s="127" t="s">
        <v>196</v>
      </c>
      <c r="G104" s="128" t="s">
        <v>197</v>
      </c>
      <c r="H104" s="129">
        <v>650.932</v>
      </c>
      <c r="I104" s="130"/>
      <c r="J104" s="131">
        <f>ROUND($I$104*$H$104,2)</f>
        <v>0</v>
      </c>
      <c r="K104" s="127" t="s">
        <v>182</v>
      </c>
      <c r="L104" s="22"/>
      <c r="M104" s="132"/>
      <c r="N104" s="133" t="s">
        <v>42</v>
      </c>
      <c r="Q104" s="134">
        <v>0</v>
      </c>
      <c r="R104" s="134">
        <f>$Q$104*$H$104</f>
        <v>0</v>
      </c>
      <c r="S104" s="134">
        <v>0</v>
      </c>
      <c r="T104" s="135">
        <f>$S$104*$H$104</f>
        <v>0</v>
      </c>
      <c r="AR104" s="85" t="s">
        <v>183</v>
      </c>
      <c r="AT104" s="85" t="s">
        <v>179</v>
      </c>
      <c r="AU104" s="85" t="s">
        <v>79</v>
      </c>
      <c r="AY104" s="6" t="s">
        <v>177</v>
      </c>
      <c r="BE104" s="136">
        <f>IF($N$104="základní",$J$104,0)</f>
        <v>0</v>
      </c>
      <c r="BF104" s="136">
        <f>IF($N$104="snížená",$J$104,0)</f>
        <v>0</v>
      </c>
      <c r="BG104" s="136">
        <f>IF($N$104="zákl. přenesená",$J$104,0)</f>
        <v>0</v>
      </c>
      <c r="BH104" s="136">
        <f>IF($N$104="sníž. přenesená",$J$104,0)</f>
        <v>0</v>
      </c>
      <c r="BI104" s="136">
        <f>IF($N$104="nulová",$J$104,0)</f>
        <v>0</v>
      </c>
      <c r="BJ104" s="85" t="s">
        <v>22</v>
      </c>
      <c r="BK104" s="136">
        <f>ROUND($I$104*$H$104,2)</f>
        <v>0</v>
      </c>
      <c r="BL104" s="85" t="s">
        <v>183</v>
      </c>
      <c r="BM104" s="85" t="s">
        <v>198</v>
      </c>
    </row>
    <row r="105" spans="2:47" s="6" customFormat="1" ht="27" customHeight="1">
      <c r="B105" s="22"/>
      <c r="D105" s="137" t="s">
        <v>185</v>
      </c>
      <c r="F105" s="138" t="s">
        <v>199</v>
      </c>
      <c r="L105" s="22"/>
      <c r="M105" s="49"/>
      <c r="T105" s="50"/>
      <c r="AT105" s="6" t="s">
        <v>185</v>
      </c>
      <c r="AU105" s="6" t="s">
        <v>79</v>
      </c>
    </row>
    <row r="106" spans="2:51" s="6" customFormat="1" ht="15.75" customHeight="1">
      <c r="B106" s="139"/>
      <c r="D106" s="140" t="s">
        <v>187</v>
      </c>
      <c r="E106" s="141"/>
      <c r="F106" s="142" t="s">
        <v>200</v>
      </c>
      <c r="H106" s="141"/>
      <c r="L106" s="139"/>
      <c r="M106" s="143"/>
      <c r="T106" s="144"/>
      <c r="AT106" s="141" t="s">
        <v>187</v>
      </c>
      <c r="AU106" s="141" t="s">
        <v>79</v>
      </c>
      <c r="AV106" s="145" t="s">
        <v>22</v>
      </c>
      <c r="AW106" s="145" t="s">
        <v>150</v>
      </c>
      <c r="AX106" s="145" t="s">
        <v>71</v>
      </c>
      <c r="AY106" s="141" t="s">
        <v>177</v>
      </c>
    </row>
    <row r="107" spans="2:51" s="6" customFormat="1" ht="15.75" customHeight="1">
      <c r="B107" s="146"/>
      <c r="D107" s="140" t="s">
        <v>187</v>
      </c>
      <c r="E107" s="147"/>
      <c r="F107" s="148" t="s">
        <v>201</v>
      </c>
      <c r="H107" s="149">
        <v>243.375</v>
      </c>
      <c r="L107" s="146"/>
      <c r="M107" s="150"/>
      <c r="T107" s="151"/>
      <c r="AT107" s="147" t="s">
        <v>187</v>
      </c>
      <c r="AU107" s="147" t="s">
        <v>79</v>
      </c>
      <c r="AV107" s="152" t="s">
        <v>79</v>
      </c>
      <c r="AW107" s="152" t="s">
        <v>150</v>
      </c>
      <c r="AX107" s="152" t="s">
        <v>71</v>
      </c>
      <c r="AY107" s="147" t="s">
        <v>177</v>
      </c>
    </row>
    <row r="108" spans="2:51" s="6" customFormat="1" ht="15.75" customHeight="1">
      <c r="B108" s="139"/>
      <c r="D108" s="140" t="s">
        <v>187</v>
      </c>
      <c r="E108" s="141"/>
      <c r="F108" s="142" t="s">
        <v>202</v>
      </c>
      <c r="H108" s="141"/>
      <c r="L108" s="139"/>
      <c r="M108" s="143"/>
      <c r="T108" s="144"/>
      <c r="AT108" s="141" t="s">
        <v>187</v>
      </c>
      <c r="AU108" s="141" t="s">
        <v>79</v>
      </c>
      <c r="AV108" s="145" t="s">
        <v>22</v>
      </c>
      <c r="AW108" s="145" t="s">
        <v>150</v>
      </c>
      <c r="AX108" s="145" t="s">
        <v>71</v>
      </c>
      <c r="AY108" s="141" t="s">
        <v>177</v>
      </c>
    </row>
    <row r="109" spans="2:51" s="6" customFormat="1" ht="15.75" customHeight="1">
      <c r="B109" s="146"/>
      <c r="D109" s="140" t="s">
        <v>187</v>
      </c>
      <c r="E109" s="147"/>
      <c r="F109" s="148" t="s">
        <v>203</v>
      </c>
      <c r="H109" s="149">
        <v>89.186</v>
      </c>
      <c r="L109" s="146"/>
      <c r="M109" s="150"/>
      <c r="T109" s="151"/>
      <c r="AT109" s="147" t="s">
        <v>187</v>
      </c>
      <c r="AU109" s="147" t="s">
        <v>79</v>
      </c>
      <c r="AV109" s="152" t="s">
        <v>79</v>
      </c>
      <c r="AW109" s="152" t="s">
        <v>150</v>
      </c>
      <c r="AX109" s="152" t="s">
        <v>71</v>
      </c>
      <c r="AY109" s="147" t="s">
        <v>177</v>
      </c>
    </row>
    <row r="110" spans="2:51" s="6" customFormat="1" ht="15.75" customHeight="1">
      <c r="B110" s="139"/>
      <c r="D110" s="140" t="s">
        <v>187</v>
      </c>
      <c r="E110" s="141"/>
      <c r="F110" s="142" t="s">
        <v>204</v>
      </c>
      <c r="H110" s="141"/>
      <c r="L110" s="139"/>
      <c r="M110" s="143"/>
      <c r="T110" s="144"/>
      <c r="AT110" s="141" t="s">
        <v>187</v>
      </c>
      <c r="AU110" s="141" t="s">
        <v>79</v>
      </c>
      <c r="AV110" s="145" t="s">
        <v>22</v>
      </c>
      <c r="AW110" s="145" t="s">
        <v>150</v>
      </c>
      <c r="AX110" s="145" t="s">
        <v>71</v>
      </c>
      <c r="AY110" s="141" t="s">
        <v>177</v>
      </c>
    </row>
    <row r="111" spans="2:51" s="6" customFormat="1" ht="15.75" customHeight="1">
      <c r="B111" s="146"/>
      <c r="D111" s="140" t="s">
        <v>187</v>
      </c>
      <c r="E111" s="147"/>
      <c r="F111" s="148" t="s">
        <v>205</v>
      </c>
      <c r="H111" s="149">
        <v>17.181</v>
      </c>
      <c r="L111" s="146"/>
      <c r="M111" s="150"/>
      <c r="T111" s="151"/>
      <c r="AT111" s="147" t="s">
        <v>187</v>
      </c>
      <c r="AU111" s="147" t="s">
        <v>79</v>
      </c>
      <c r="AV111" s="152" t="s">
        <v>79</v>
      </c>
      <c r="AW111" s="152" t="s">
        <v>150</v>
      </c>
      <c r="AX111" s="152" t="s">
        <v>71</v>
      </c>
      <c r="AY111" s="147" t="s">
        <v>177</v>
      </c>
    </row>
    <row r="112" spans="2:51" s="6" customFormat="1" ht="15.75" customHeight="1">
      <c r="B112" s="139"/>
      <c r="D112" s="140" t="s">
        <v>187</v>
      </c>
      <c r="E112" s="141"/>
      <c r="F112" s="142" t="s">
        <v>206</v>
      </c>
      <c r="H112" s="141"/>
      <c r="L112" s="139"/>
      <c r="M112" s="143"/>
      <c r="T112" s="144"/>
      <c r="AT112" s="141" t="s">
        <v>187</v>
      </c>
      <c r="AU112" s="141" t="s">
        <v>79</v>
      </c>
      <c r="AV112" s="145" t="s">
        <v>22</v>
      </c>
      <c r="AW112" s="145" t="s">
        <v>150</v>
      </c>
      <c r="AX112" s="145" t="s">
        <v>71</v>
      </c>
      <c r="AY112" s="141" t="s">
        <v>177</v>
      </c>
    </row>
    <row r="113" spans="2:51" s="6" customFormat="1" ht="15.75" customHeight="1">
      <c r="B113" s="146"/>
      <c r="D113" s="140" t="s">
        <v>187</v>
      </c>
      <c r="E113" s="147"/>
      <c r="F113" s="148" t="s">
        <v>207</v>
      </c>
      <c r="H113" s="149">
        <v>42.135</v>
      </c>
      <c r="L113" s="146"/>
      <c r="M113" s="150"/>
      <c r="T113" s="151"/>
      <c r="AT113" s="147" t="s">
        <v>187</v>
      </c>
      <c r="AU113" s="147" t="s">
        <v>79</v>
      </c>
      <c r="AV113" s="152" t="s">
        <v>79</v>
      </c>
      <c r="AW113" s="152" t="s">
        <v>150</v>
      </c>
      <c r="AX113" s="152" t="s">
        <v>71</v>
      </c>
      <c r="AY113" s="147" t="s">
        <v>177</v>
      </c>
    </row>
    <row r="114" spans="2:51" s="6" customFormat="1" ht="15.75" customHeight="1">
      <c r="B114" s="139"/>
      <c r="D114" s="140" t="s">
        <v>187</v>
      </c>
      <c r="E114" s="141"/>
      <c r="F114" s="142" t="s">
        <v>208</v>
      </c>
      <c r="H114" s="141"/>
      <c r="L114" s="139"/>
      <c r="M114" s="143"/>
      <c r="T114" s="144"/>
      <c r="AT114" s="141" t="s">
        <v>187</v>
      </c>
      <c r="AU114" s="141" t="s">
        <v>79</v>
      </c>
      <c r="AV114" s="145" t="s">
        <v>22</v>
      </c>
      <c r="AW114" s="145" t="s">
        <v>150</v>
      </c>
      <c r="AX114" s="145" t="s">
        <v>71</v>
      </c>
      <c r="AY114" s="141" t="s">
        <v>177</v>
      </c>
    </row>
    <row r="115" spans="2:51" s="6" customFormat="1" ht="15.75" customHeight="1">
      <c r="B115" s="146"/>
      <c r="D115" s="140" t="s">
        <v>187</v>
      </c>
      <c r="E115" s="147"/>
      <c r="F115" s="148" t="s">
        <v>209</v>
      </c>
      <c r="H115" s="149">
        <v>227.585</v>
      </c>
      <c r="L115" s="146"/>
      <c r="M115" s="150"/>
      <c r="T115" s="151"/>
      <c r="AT115" s="147" t="s">
        <v>187</v>
      </c>
      <c r="AU115" s="147" t="s">
        <v>79</v>
      </c>
      <c r="AV115" s="152" t="s">
        <v>79</v>
      </c>
      <c r="AW115" s="152" t="s">
        <v>150</v>
      </c>
      <c r="AX115" s="152" t="s">
        <v>71</v>
      </c>
      <c r="AY115" s="147" t="s">
        <v>177</v>
      </c>
    </row>
    <row r="116" spans="2:51" s="6" customFormat="1" ht="15.75" customHeight="1">
      <c r="B116" s="139"/>
      <c r="D116" s="140" t="s">
        <v>187</v>
      </c>
      <c r="E116" s="141"/>
      <c r="F116" s="142" t="s">
        <v>210</v>
      </c>
      <c r="H116" s="141"/>
      <c r="L116" s="139"/>
      <c r="M116" s="143"/>
      <c r="T116" s="144"/>
      <c r="AT116" s="141" t="s">
        <v>187</v>
      </c>
      <c r="AU116" s="141" t="s">
        <v>79</v>
      </c>
      <c r="AV116" s="145" t="s">
        <v>22</v>
      </c>
      <c r="AW116" s="145" t="s">
        <v>150</v>
      </c>
      <c r="AX116" s="145" t="s">
        <v>71</v>
      </c>
      <c r="AY116" s="141" t="s">
        <v>177</v>
      </c>
    </row>
    <row r="117" spans="2:51" s="6" customFormat="1" ht="15.75" customHeight="1">
      <c r="B117" s="146"/>
      <c r="D117" s="140" t="s">
        <v>187</v>
      </c>
      <c r="E117" s="147"/>
      <c r="F117" s="148" t="s">
        <v>211</v>
      </c>
      <c r="H117" s="149">
        <v>13.785</v>
      </c>
      <c r="L117" s="146"/>
      <c r="M117" s="150"/>
      <c r="T117" s="151"/>
      <c r="AT117" s="147" t="s">
        <v>187</v>
      </c>
      <c r="AU117" s="147" t="s">
        <v>79</v>
      </c>
      <c r="AV117" s="152" t="s">
        <v>79</v>
      </c>
      <c r="AW117" s="152" t="s">
        <v>150</v>
      </c>
      <c r="AX117" s="152" t="s">
        <v>71</v>
      </c>
      <c r="AY117" s="147" t="s">
        <v>177</v>
      </c>
    </row>
    <row r="118" spans="2:51" s="6" customFormat="1" ht="15.75" customHeight="1">
      <c r="B118" s="139"/>
      <c r="D118" s="140" t="s">
        <v>187</v>
      </c>
      <c r="E118" s="141"/>
      <c r="F118" s="142" t="s">
        <v>212</v>
      </c>
      <c r="H118" s="141"/>
      <c r="L118" s="139"/>
      <c r="M118" s="143"/>
      <c r="T118" s="144"/>
      <c r="AT118" s="141" t="s">
        <v>187</v>
      </c>
      <c r="AU118" s="141" t="s">
        <v>79</v>
      </c>
      <c r="AV118" s="145" t="s">
        <v>22</v>
      </c>
      <c r="AW118" s="145" t="s">
        <v>150</v>
      </c>
      <c r="AX118" s="145" t="s">
        <v>71</v>
      </c>
      <c r="AY118" s="141" t="s">
        <v>177</v>
      </c>
    </row>
    <row r="119" spans="2:51" s="6" customFormat="1" ht="15.75" customHeight="1">
      <c r="B119" s="146"/>
      <c r="D119" s="140" t="s">
        <v>187</v>
      </c>
      <c r="E119" s="147"/>
      <c r="F119" s="148" t="s">
        <v>213</v>
      </c>
      <c r="H119" s="149">
        <v>3.75</v>
      </c>
      <c r="L119" s="146"/>
      <c r="M119" s="150"/>
      <c r="T119" s="151"/>
      <c r="AT119" s="147" t="s">
        <v>187</v>
      </c>
      <c r="AU119" s="147" t="s">
        <v>79</v>
      </c>
      <c r="AV119" s="152" t="s">
        <v>79</v>
      </c>
      <c r="AW119" s="152" t="s">
        <v>150</v>
      </c>
      <c r="AX119" s="152" t="s">
        <v>71</v>
      </c>
      <c r="AY119" s="147" t="s">
        <v>177</v>
      </c>
    </row>
    <row r="120" spans="2:51" s="6" customFormat="1" ht="15.75" customHeight="1">
      <c r="B120" s="139"/>
      <c r="D120" s="140" t="s">
        <v>187</v>
      </c>
      <c r="E120" s="141"/>
      <c r="F120" s="142" t="s">
        <v>214</v>
      </c>
      <c r="H120" s="141"/>
      <c r="L120" s="139"/>
      <c r="M120" s="143"/>
      <c r="T120" s="144"/>
      <c r="AT120" s="141" t="s">
        <v>187</v>
      </c>
      <c r="AU120" s="141" t="s">
        <v>79</v>
      </c>
      <c r="AV120" s="145" t="s">
        <v>22</v>
      </c>
      <c r="AW120" s="145" t="s">
        <v>150</v>
      </c>
      <c r="AX120" s="145" t="s">
        <v>71</v>
      </c>
      <c r="AY120" s="141" t="s">
        <v>177</v>
      </c>
    </row>
    <row r="121" spans="2:51" s="6" customFormat="1" ht="15.75" customHeight="1">
      <c r="B121" s="146"/>
      <c r="D121" s="140" t="s">
        <v>187</v>
      </c>
      <c r="E121" s="147"/>
      <c r="F121" s="148" t="s">
        <v>215</v>
      </c>
      <c r="H121" s="149">
        <v>11.985</v>
      </c>
      <c r="L121" s="146"/>
      <c r="M121" s="150"/>
      <c r="T121" s="151"/>
      <c r="AT121" s="147" t="s">
        <v>187</v>
      </c>
      <c r="AU121" s="147" t="s">
        <v>79</v>
      </c>
      <c r="AV121" s="152" t="s">
        <v>79</v>
      </c>
      <c r="AW121" s="152" t="s">
        <v>150</v>
      </c>
      <c r="AX121" s="152" t="s">
        <v>71</v>
      </c>
      <c r="AY121" s="147" t="s">
        <v>177</v>
      </c>
    </row>
    <row r="122" spans="2:51" s="6" customFormat="1" ht="15.75" customHeight="1">
      <c r="B122" s="139"/>
      <c r="D122" s="140" t="s">
        <v>187</v>
      </c>
      <c r="E122" s="141"/>
      <c r="F122" s="142" t="s">
        <v>216</v>
      </c>
      <c r="H122" s="141"/>
      <c r="L122" s="139"/>
      <c r="M122" s="143"/>
      <c r="T122" s="144"/>
      <c r="AT122" s="141" t="s">
        <v>187</v>
      </c>
      <c r="AU122" s="141" t="s">
        <v>79</v>
      </c>
      <c r="AV122" s="145" t="s">
        <v>22</v>
      </c>
      <c r="AW122" s="145" t="s">
        <v>150</v>
      </c>
      <c r="AX122" s="145" t="s">
        <v>71</v>
      </c>
      <c r="AY122" s="141" t="s">
        <v>177</v>
      </c>
    </row>
    <row r="123" spans="2:51" s="6" customFormat="1" ht="15.75" customHeight="1">
      <c r="B123" s="146"/>
      <c r="D123" s="140" t="s">
        <v>187</v>
      </c>
      <c r="E123" s="147"/>
      <c r="F123" s="148" t="s">
        <v>217</v>
      </c>
      <c r="H123" s="149">
        <v>1.95</v>
      </c>
      <c r="L123" s="146"/>
      <c r="M123" s="150"/>
      <c r="T123" s="151"/>
      <c r="AT123" s="147" t="s">
        <v>187</v>
      </c>
      <c r="AU123" s="147" t="s">
        <v>79</v>
      </c>
      <c r="AV123" s="152" t="s">
        <v>79</v>
      </c>
      <c r="AW123" s="152" t="s">
        <v>150</v>
      </c>
      <c r="AX123" s="152" t="s">
        <v>71</v>
      </c>
      <c r="AY123" s="147" t="s">
        <v>177</v>
      </c>
    </row>
    <row r="124" spans="2:51" s="6" customFormat="1" ht="15.75" customHeight="1">
      <c r="B124" s="153"/>
      <c r="D124" s="140" t="s">
        <v>187</v>
      </c>
      <c r="E124" s="154"/>
      <c r="F124" s="155" t="s">
        <v>190</v>
      </c>
      <c r="H124" s="156">
        <v>650.932</v>
      </c>
      <c r="L124" s="153"/>
      <c r="M124" s="157"/>
      <c r="T124" s="158"/>
      <c r="AT124" s="154" t="s">
        <v>187</v>
      </c>
      <c r="AU124" s="154" t="s">
        <v>79</v>
      </c>
      <c r="AV124" s="159" t="s">
        <v>183</v>
      </c>
      <c r="AW124" s="159" t="s">
        <v>150</v>
      </c>
      <c r="AX124" s="159" t="s">
        <v>22</v>
      </c>
      <c r="AY124" s="154" t="s">
        <v>177</v>
      </c>
    </row>
    <row r="125" spans="2:65" s="6" customFormat="1" ht="15.75" customHeight="1">
      <c r="B125" s="22"/>
      <c r="C125" s="125" t="s">
        <v>183</v>
      </c>
      <c r="D125" s="125" t="s">
        <v>179</v>
      </c>
      <c r="E125" s="126" t="s">
        <v>218</v>
      </c>
      <c r="F125" s="127" t="s">
        <v>219</v>
      </c>
      <c r="G125" s="128" t="s">
        <v>197</v>
      </c>
      <c r="H125" s="129">
        <v>1146.572</v>
      </c>
      <c r="I125" s="130"/>
      <c r="J125" s="131">
        <f>ROUND($I$125*$H$125,2)</f>
        <v>0</v>
      </c>
      <c r="K125" s="127" t="s">
        <v>182</v>
      </c>
      <c r="L125" s="22"/>
      <c r="M125" s="132"/>
      <c r="N125" s="133" t="s">
        <v>42</v>
      </c>
      <c r="Q125" s="134">
        <v>0</v>
      </c>
      <c r="R125" s="134">
        <f>$Q$125*$H$125</f>
        <v>0</v>
      </c>
      <c r="S125" s="134">
        <v>0</v>
      </c>
      <c r="T125" s="135">
        <f>$S$125*$H$125</f>
        <v>0</v>
      </c>
      <c r="AR125" s="85" t="s">
        <v>183</v>
      </c>
      <c r="AT125" s="85" t="s">
        <v>179</v>
      </c>
      <c r="AU125" s="85" t="s">
        <v>79</v>
      </c>
      <c r="AY125" s="6" t="s">
        <v>177</v>
      </c>
      <c r="BE125" s="136">
        <f>IF($N$125="základní",$J$125,0)</f>
        <v>0</v>
      </c>
      <c r="BF125" s="136">
        <f>IF($N$125="snížená",$J$125,0)</f>
        <v>0</v>
      </c>
      <c r="BG125" s="136">
        <f>IF($N$125="zákl. přenesená",$J$125,0)</f>
        <v>0</v>
      </c>
      <c r="BH125" s="136">
        <f>IF($N$125="sníž. přenesená",$J$125,0)</f>
        <v>0</v>
      </c>
      <c r="BI125" s="136">
        <f>IF($N$125="nulová",$J$125,0)</f>
        <v>0</v>
      </c>
      <c r="BJ125" s="85" t="s">
        <v>22</v>
      </c>
      <c r="BK125" s="136">
        <f>ROUND($I$125*$H$125,2)</f>
        <v>0</v>
      </c>
      <c r="BL125" s="85" t="s">
        <v>183</v>
      </c>
      <c r="BM125" s="85" t="s">
        <v>220</v>
      </c>
    </row>
    <row r="126" spans="2:47" s="6" customFormat="1" ht="27" customHeight="1">
      <c r="B126" s="22"/>
      <c r="D126" s="137" t="s">
        <v>185</v>
      </c>
      <c r="F126" s="138" t="s">
        <v>221</v>
      </c>
      <c r="L126" s="22"/>
      <c r="M126" s="49"/>
      <c r="T126" s="50"/>
      <c r="AT126" s="6" t="s">
        <v>185</v>
      </c>
      <c r="AU126" s="6" t="s">
        <v>79</v>
      </c>
    </row>
    <row r="127" spans="2:51" s="6" customFormat="1" ht="15.75" customHeight="1">
      <c r="B127" s="139"/>
      <c r="D127" s="140" t="s">
        <v>187</v>
      </c>
      <c r="E127" s="141"/>
      <c r="F127" s="142" t="s">
        <v>200</v>
      </c>
      <c r="H127" s="141"/>
      <c r="L127" s="139"/>
      <c r="M127" s="143"/>
      <c r="T127" s="144"/>
      <c r="AT127" s="141" t="s">
        <v>187</v>
      </c>
      <c r="AU127" s="141" t="s">
        <v>79</v>
      </c>
      <c r="AV127" s="145" t="s">
        <v>22</v>
      </c>
      <c r="AW127" s="145" t="s">
        <v>150</v>
      </c>
      <c r="AX127" s="145" t="s">
        <v>71</v>
      </c>
      <c r="AY127" s="141" t="s">
        <v>177</v>
      </c>
    </row>
    <row r="128" spans="2:51" s="6" customFormat="1" ht="15.75" customHeight="1">
      <c r="B128" s="146"/>
      <c r="D128" s="140" t="s">
        <v>187</v>
      </c>
      <c r="E128" s="147"/>
      <c r="F128" s="148" t="s">
        <v>222</v>
      </c>
      <c r="H128" s="149">
        <v>502.975</v>
      </c>
      <c r="L128" s="146"/>
      <c r="M128" s="150"/>
      <c r="T128" s="151"/>
      <c r="AT128" s="147" t="s">
        <v>187</v>
      </c>
      <c r="AU128" s="147" t="s">
        <v>79</v>
      </c>
      <c r="AV128" s="152" t="s">
        <v>79</v>
      </c>
      <c r="AW128" s="152" t="s">
        <v>150</v>
      </c>
      <c r="AX128" s="152" t="s">
        <v>71</v>
      </c>
      <c r="AY128" s="147" t="s">
        <v>177</v>
      </c>
    </row>
    <row r="129" spans="2:51" s="6" customFormat="1" ht="15.75" customHeight="1">
      <c r="B129" s="139"/>
      <c r="D129" s="140" t="s">
        <v>187</v>
      </c>
      <c r="E129" s="141"/>
      <c r="F129" s="142" t="s">
        <v>202</v>
      </c>
      <c r="H129" s="141"/>
      <c r="L129" s="139"/>
      <c r="M129" s="143"/>
      <c r="T129" s="144"/>
      <c r="AT129" s="141" t="s">
        <v>187</v>
      </c>
      <c r="AU129" s="141" t="s">
        <v>79</v>
      </c>
      <c r="AV129" s="145" t="s">
        <v>22</v>
      </c>
      <c r="AW129" s="145" t="s">
        <v>150</v>
      </c>
      <c r="AX129" s="145" t="s">
        <v>71</v>
      </c>
      <c r="AY129" s="141" t="s">
        <v>177</v>
      </c>
    </row>
    <row r="130" spans="2:51" s="6" customFormat="1" ht="15.75" customHeight="1">
      <c r="B130" s="146"/>
      <c r="D130" s="140" t="s">
        <v>187</v>
      </c>
      <c r="E130" s="147"/>
      <c r="F130" s="148" t="s">
        <v>223</v>
      </c>
      <c r="H130" s="149">
        <v>184.317</v>
      </c>
      <c r="L130" s="146"/>
      <c r="M130" s="150"/>
      <c r="T130" s="151"/>
      <c r="AT130" s="147" t="s">
        <v>187</v>
      </c>
      <c r="AU130" s="147" t="s">
        <v>79</v>
      </c>
      <c r="AV130" s="152" t="s">
        <v>79</v>
      </c>
      <c r="AW130" s="152" t="s">
        <v>150</v>
      </c>
      <c r="AX130" s="152" t="s">
        <v>71</v>
      </c>
      <c r="AY130" s="147" t="s">
        <v>177</v>
      </c>
    </row>
    <row r="131" spans="2:51" s="6" customFormat="1" ht="15.75" customHeight="1">
      <c r="B131" s="139"/>
      <c r="D131" s="140" t="s">
        <v>187</v>
      </c>
      <c r="E131" s="141"/>
      <c r="F131" s="142" t="s">
        <v>204</v>
      </c>
      <c r="H131" s="141"/>
      <c r="L131" s="139"/>
      <c r="M131" s="143"/>
      <c r="T131" s="144"/>
      <c r="AT131" s="141" t="s">
        <v>187</v>
      </c>
      <c r="AU131" s="141" t="s">
        <v>79</v>
      </c>
      <c r="AV131" s="145" t="s">
        <v>22</v>
      </c>
      <c r="AW131" s="145" t="s">
        <v>150</v>
      </c>
      <c r="AX131" s="145" t="s">
        <v>71</v>
      </c>
      <c r="AY131" s="141" t="s">
        <v>177</v>
      </c>
    </row>
    <row r="132" spans="2:51" s="6" customFormat="1" ht="15.75" customHeight="1">
      <c r="B132" s="146"/>
      <c r="D132" s="140" t="s">
        <v>187</v>
      </c>
      <c r="E132" s="147"/>
      <c r="F132" s="148" t="s">
        <v>224</v>
      </c>
      <c r="H132" s="149">
        <v>35.507</v>
      </c>
      <c r="L132" s="146"/>
      <c r="M132" s="150"/>
      <c r="T132" s="151"/>
      <c r="AT132" s="147" t="s">
        <v>187</v>
      </c>
      <c r="AU132" s="147" t="s">
        <v>79</v>
      </c>
      <c r="AV132" s="152" t="s">
        <v>79</v>
      </c>
      <c r="AW132" s="152" t="s">
        <v>150</v>
      </c>
      <c r="AX132" s="152" t="s">
        <v>71</v>
      </c>
      <c r="AY132" s="147" t="s">
        <v>177</v>
      </c>
    </row>
    <row r="133" spans="2:51" s="6" customFormat="1" ht="15.75" customHeight="1">
      <c r="B133" s="139"/>
      <c r="D133" s="140" t="s">
        <v>187</v>
      </c>
      <c r="E133" s="141"/>
      <c r="F133" s="142" t="s">
        <v>206</v>
      </c>
      <c r="H133" s="141"/>
      <c r="L133" s="139"/>
      <c r="M133" s="143"/>
      <c r="T133" s="144"/>
      <c r="AT133" s="141" t="s">
        <v>187</v>
      </c>
      <c r="AU133" s="141" t="s">
        <v>79</v>
      </c>
      <c r="AV133" s="145" t="s">
        <v>22</v>
      </c>
      <c r="AW133" s="145" t="s">
        <v>150</v>
      </c>
      <c r="AX133" s="145" t="s">
        <v>71</v>
      </c>
      <c r="AY133" s="141" t="s">
        <v>177</v>
      </c>
    </row>
    <row r="134" spans="2:51" s="6" customFormat="1" ht="15.75" customHeight="1">
      <c r="B134" s="146"/>
      <c r="D134" s="140" t="s">
        <v>187</v>
      </c>
      <c r="E134" s="147"/>
      <c r="F134" s="148" t="s">
        <v>225</v>
      </c>
      <c r="H134" s="149">
        <v>87.079</v>
      </c>
      <c r="L134" s="146"/>
      <c r="M134" s="150"/>
      <c r="T134" s="151"/>
      <c r="AT134" s="147" t="s">
        <v>187</v>
      </c>
      <c r="AU134" s="147" t="s">
        <v>79</v>
      </c>
      <c r="AV134" s="152" t="s">
        <v>79</v>
      </c>
      <c r="AW134" s="152" t="s">
        <v>150</v>
      </c>
      <c r="AX134" s="152" t="s">
        <v>71</v>
      </c>
      <c r="AY134" s="147" t="s">
        <v>177</v>
      </c>
    </row>
    <row r="135" spans="2:51" s="6" customFormat="1" ht="15.75" customHeight="1">
      <c r="B135" s="139"/>
      <c r="D135" s="140" t="s">
        <v>187</v>
      </c>
      <c r="E135" s="141"/>
      <c r="F135" s="142" t="s">
        <v>208</v>
      </c>
      <c r="H135" s="141"/>
      <c r="L135" s="139"/>
      <c r="M135" s="143"/>
      <c r="T135" s="144"/>
      <c r="AT135" s="141" t="s">
        <v>187</v>
      </c>
      <c r="AU135" s="141" t="s">
        <v>79</v>
      </c>
      <c r="AV135" s="145" t="s">
        <v>22</v>
      </c>
      <c r="AW135" s="145" t="s">
        <v>150</v>
      </c>
      <c r="AX135" s="145" t="s">
        <v>71</v>
      </c>
      <c r="AY135" s="141" t="s">
        <v>177</v>
      </c>
    </row>
    <row r="136" spans="2:51" s="6" customFormat="1" ht="15.75" customHeight="1">
      <c r="B136" s="146"/>
      <c r="D136" s="140" t="s">
        <v>187</v>
      </c>
      <c r="E136" s="147"/>
      <c r="F136" s="148" t="s">
        <v>226</v>
      </c>
      <c r="H136" s="149">
        <v>288.274</v>
      </c>
      <c r="L136" s="146"/>
      <c r="M136" s="150"/>
      <c r="T136" s="151"/>
      <c r="AT136" s="147" t="s">
        <v>187</v>
      </c>
      <c r="AU136" s="147" t="s">
        <v>79</v>
      </c>
      <c r="AV136" s="152" t="s">
        <v>79</v>
      </c>
      <c r="AW136" s="152" t="s">
        <v>150</v>
      </c>
      <c r="AX136" s="152" t="s">
        <v>71</v>
      </c>
      <c r="AY136" s="147" t="s">
        <v>177</v>
      </c>
    </row>
    <row r="137" spans="2:51" s="6" customFormat="1" ht="15.75" customHeight="1">
      <c r="B137" s="139"/>
      <c r="D137" s="140" t="s">
        <v>187</v>
      </c>
      <c r="E137" s="141"/>
      <c r="F137" s="142" t="s">
        <v>210</v>
      </c>
      <c r="H137" s="141"/>
      <c r="L137" s="139"/>
      <c r="M137" s="143"/>
      <c r="T137" s="144"/>
      <c r="AT137" s="141" t="s">
        <v>187</v>
      </c>
      <c r="AU137" s="141" t="s">
        <v>79</v>
      </c>
      <c r="AV137" s="145" t="s">
        <v>22</v>
      </c>
      <c r="AW137" s="145" t="s">
        <v>150</v>
      </c>
      <c r="AX137" s="145" t="s">
        <v>71</v>
      </c>
      <c r="AY137" s="141" t="s">
        <v>177</v>
      </c>
    </row>
    <row r="138" spans="2:51" s="6" customFormat="1" ht="15.75" customHeight="1">
      <c r="B138" s="146"/>
      <c r="D138" s="140" t="s">
        <v>187</v>
      </c>
      <c r="E138" s="147"/>
      <c r="F138" s="148" t="s">
        <v>227</v>
      </c>
      <c r="H138" s="149">
        <v>28.489</v>
      </c>
      <c r="L138" s="146"/>
      <c r="M138" s="150"/>
      <c r="T138" s="151"/>
      <c r="AT138" s="147" t="s">
        <v>187</v>
      </c>
      <c r="AU138" s="147" t="s">
        <v>79</v>
      </c>
      <c r="AV138" s="152" t="s">
        <v>79</v>
      </c>
      <c r="AW138" s="152" t="s">
        <v>150</v>
      </c>
      <c r="AX138" s="152" t="s">
        <v>71</v>
      </c>
      <c r="AY138" s="147" t="s">
        <v>177</v>
      </c>
    </row>
    <row r="139" spans="2:51" s="6" customFormat="1" ht="15.75" customHeight="1">
      <c r="B139" s="139"/>
      <c r="D139" s="140" t="s">
        <v>187</v>
      </c>
      <c r="E139" s="141"/>
      <c r="F139" s="142" t="s">
        <v>212</v>
      </c>
      <c r="H139" s="141"/>
      <c r="L139" s="139"/>
      <c r="M139" s="143"/>
      <c r="T139" s="144"/>
      <c r="AT139" s="141" t="s">
        <v>187</v>
      </c>
      <c r="AU139" s="141" t="s">
        <v>79</v>
      </c>
      <c r="AV139" s="145" t="s">
        <v>22</v>
      </c>
      <c r="AW139" s="145" t="s">
        <v>150</v>
      </c>
      <c r="AX139" s="145" t="s">
        <v>71</v>
      </c>
      <c r="AY139" s="141" t="s">
        <v>177</v>
      </c>
    </row>
    <row r="140" spans="2:51" s="6" customFormat="1" ht="15.75" customHeight="1">
      <c r="B140" s="146"/>
      <c r="D140" s="140" t="s">
        <v>187</v>
      </c>
      <c r="E140" s="147"/>
      <c r="F140" s="148" t="s">
        <v>228</v>
      </c>
      <c r="H140" s="149">
        <v>4.75</v>
      </c>
      <c r="L140" s="146"/>
      <c r="M140" s="150"/>
      <c r="T140" s="151"/>
      <c r="AT140" s="147" t="s">
        <v>187</v>
      </c>
      <c r="AU140" s="147" t="s">
        <v>79</v>
      </c>
      <c r="AV140" s="152" t="s">
        <v>79</v>
      </c>
      <c r="AW140" s="152" t="s">
        <v>150</v>
      </c>
      <c r="AX140" s="152" t="s">
        <v>71</v>
      </c>
      <c r="AY140" s="147" t="s">
        <v>177</v>
      </c>
    </row>
    <row r="141" spans="2:51" s="6" customFormat="1" ht="15.75" customHeight="1">
      <c r="B141" s="139"/>
      <c r="D141" s="140" t="s">
        <v>187</v>
      </c>
      <c r="E141" s="141"/>
      <c r="F141" s="142" t="s">
        <v>214</v>
      </c>
      <c r="H141" s="141"/>
      <c r="L141" s="139"/>
      <c r="M141" s="143"/>
      <c r="T141" s="144"/>
      <c r="AT141" s="141" t="s">
        <v>187</v>
      </c>
      <c r="AU141" s="141" t="s">
        <v>79</v>
      </c>
      <c r="AV141" s="145" t="s">
        <v>22</v>
      </c>
      <c r="AW141" s="145" t="s">
        <v>150</v>
      </c>
      <c r="AX141" s="145" t="s">
        <v>71</v>
      </c>
      <c r="AY141" s="141" t="s">
        <v>177</v>
      </c>
    </row>
    <row r="142" spans="2:51" s="6" customFormat="1" ht="15.75" customHeight="1">
      <c r="B142" s="146"/>
      <c r="D142" s="140" t="s">
        <v>187</v>
      </c>
      <c r="E142" s="147"/>
      <c r="F142" s="148" t="s">
        <v>229</v>
      </c>
      <c r="H142" s="149">
        <v>15.181</v>
      </c>
      <c r="L142" s="146"/>
      <c r="M142" s="150"/>
      <c r="T142" s="151"/>
      <c r="AT142" s="147" t="s">
        <v>187</v>
      </c>
      <c r="AU142" s="147" t="s">
        <v>79</v>
      </c>
      <c r="AV142" s="152" t="s">
        <v>79</v>
      </c>
      <c r="AW142" s="152" t="s">
        <v>150</v>
      </c>
      <c r="AX142" s="152" t="s">
        <v>71</v>
      </c>
      <c r="AY142" s="147" t="s">
        <v>177</v>
      </c>
    </row>
    <row r="143" spans="2:51" s="6" customFormat="1" ht="15.75" customHeight="1">
      <c r="B143" s="153"/>
      <c r="D143" s="140" t="s">
        <v>187</v>
      </c>
      <c r="E143" s="154"/>
      <c r="F143" s="155" t="s">
        <v>190</v>
      </c>
      <c r="H143" s="156">
        <v>1146.572</v>
      </c>
      <c r="L143" s="153"/>
      <c r="M143" s="157"/>
      <c r="T143" s="158"/>
      <c r="AT143" s="154" t="s">
        <v>187</v>
      </c>
      <c r="AU143" s="154" t="s">
        <v>79</v>
      </c>
      <c r="AV143" s="159" t="s">
        <v>183</v>
      </c>
      <c r="AW143" s="159" t="s">
        <v>150</v>
      </c>
      <c r="AX143" s="159" t="s">
        <v>22</v>
      </c>
      <c r="AY143" s="154" t="s">
        <v>177</v>
      </c>
    </row>
    <row r="144" spans="2:65" s="6" customFormat="1" ht="15.75" customHeight="1">
      <c r="B144" s="22"/>
      <c r="C144" s="125" t="s">
        <v>230</v>
      </c>
      <c r="D144" s="125" t="s">
        <v>179</v>
      </c>
      <c r="E144" s="126" t="s">
        <v>231</v>
      </c>
      <c r="F144" s="127" t="s">
        <v>232</v>
      </c>
      <c r="G144" s="128" t="s">
        <v>99</v>
      </c>
      <c r="H144" s="129">
        <v>297.5</v>
      </c>
      <c r="I144" s="130"/>
      <c r="J144" s="131">
        <f>ROUND($I$144*$H$144,2)</f>
        <v>0</v>
      </c>
      <c r="K144" s="127" t="s">
        <v>182</v>
      </c>
      <c r="L144" s="22"/>
      <c r="M144" s="132"/>
      <c r="N144" s="133" t="s">
        <v>42</v>
      </c>
      <c r="Q144" s="134">
        <v>0</v>
      </c>
      <c r="R144" s="134">
        <f>$Q$144*$H$144</f>
        <v>0</v>
      </c>
      <c r="S144" s="134">
        <v>0</v>
      </c>
      <c r="T144" s="135">
        <f>$S$144*$H$144</f>
        <v>0</v>
      </c>
      <c r="AR144" s="85" t="s">
        <v>183</v>
      </c>
      <c r="AT144" s="85" t="s">
        <v>179</v>
      </c>
      <c r="AU144" s="85" t="s">
        <v>79</v>
      </c>
      <c r="AY144" s="6" t="s">
        <v>177</v>
      </c>
      <c r="BE144" s="136">
        <f>IF($N$144="základní",$J$144,0)</f>
        <v>0</v>
      </c>
      <c r="BF144" s="136">
        <f>IF($N$144="snížená",$J$144,0)</f>
        <v>0</v>
      </c>
      <c r="BG144" s="136">
        <f>IF($N$144="zákl. přenesená",$J$144,0)</f>
        <v>0</v>
      </c>
      <c r="BH144" s="136">
        <f>IF($N$144="sníž. přenesená",$J$144,0)</f>
        <v>0</v>
      </c>
      <c r="BI144" s="136">
        <f>IF($N$144="nulová",$J$144,0)</f>
        <v>0</v>
      </c>
      <c r="BJ144" s="85" t="s">
        <v>22</v>
      </c>
      <c r="BK144" s="136">
        <f>ROUND($I$144*$H$144,2)</f>
        <v>0</v>
      </c>
      <c r="BL144" s="85" t="s">
        <v>183</v>
      </c>
      <c r="BM144" s="85" t="s">
        <v>233</v>
      </c>
    </row>
    <row r="145" spans="2:47" s="6" customFormat="1" ht="27" customHeight="1">
      <c r="B145" s="22"/>
      <c r="D145" s="137" t="s">
        <v>185</v>
      </c>
      <c r="F145" s="138" t="s">
        <v>234</v>
      </c>
      <c r="L145" s="22"/>
      <c r="M145" s="49"/>
      <c r="T145" s="50"/>
      <c r="AT145" s="6" t="s">
        <v>185</v>
      </c>
      <c r="AU145" s="6" t="s">
        <v>79</v>
      </c>
    </row>
    <row r="146" spans="2:51" s="6" customFormat="1" ht="15.75" customHeight="1">
      <c r="B146" s="139"/>
      <c r="D146" s="140" t="s">
        <v>187</v>
      </c>
      <c r="E146" s="141"/>
      <c r="F146" s="142" t="s">
        <v>235</v>
      </c>
      <c r="H146" s="141"/>
      <c r="L146" s="139"/>
      <c r="M146" s="143"/>
      <c r="T146" s="144"/>
      <c r="AT146" s="141" t="s">
        <v>187</v>
      </c>
      <c r="AU146" s="141" t="s">
        <v>79</v>
      </c>
      <c r="AV146" s="145" t="s">
        <v>22</v>
      </c>
      <c r="AW146" s="145" t="s">
        <v>150</v>
      </c>
      <c r="AX146" s="145" t="s">
        <v>71</v>
      </c>
      <c r="AY146" s="141" t="s">
        <v>177</v>
      </c>
    </row>
    <row r="147" spans="2:51" s="6" customFormat="1" ht="15.75" customHeight="1">
      <c r="B147" s="146"/>
      <c r="D147" s="140" t="s">
        <v>187</v>
      </c>
      <c r="E147" s="147"/>
      <c r="F147" s="148" t="s">
        <v>108</v>
      </c>
      <c r="H147" s="149">
        <v>297.5</v>
      </c>
      <c r="L147" s="146"/>
      <c r="M147" s="150"/>
      <c r="T147" s="151"/>
      <c r="AT147" s="147" t="s">
        <v>187</v>
      </c>
      <c r="AU147" s="147" t="s">
        <v>79</v>
      </c>
      <c r="AV147" s="152" t="s">
        <v>79</v>
      </c>
      <c r="AW147" s="152" t="s">
        <v>150</v>
      </c>
      <c r="AX147" s="152" t="s">
        <v>71</v>
      </c>
      <c r="AY147" s="147" t="s">
        <v>177</v>
      </c>
    </row>
    <row r="148" spans="2:51" s="6" customFormat="1" ht="15.75" customHeight="1">
      <c r="B148" s="153"/>
      <c r="D148" s="140" t="s">
        <v>187</v>
      </c>
      <c r="E148" s="154"/>
      <c r="F148" s="155" t="s">
        <v>190</v>
      </c>
      <c r="H148" s="156">
        <v>297.5</v>
      </c>
      <c r="L148" s="153"/>
      <c r="M148" s="157"/>
      <c r="T148" s="158"/>
      <c r="AT148" s="154" t="s">
        <v>187</v>
      </c>
      <c r="AU148" s="154" t="s">
        <v>79</v>
      </c>
      <c r="AV148" s="159" t="s">
        <v>183</v>
      </c>
      <c r="AW148" s="159" t="s">
        <v>150</v>
      </c>
      <c r="AX148" s="159" t="s">
        <v>22</v>
      </c>
      <c r="AY148" s="154" t="s">
        <v>177</v>
      </c>
    </row>
    <row r="149" spans="2:65" s="6" customFormat="1" ht="15.75" customHeight="1">
      <c r="B149" s="22"/>
      <c r="C149" s="125" t="s">
        <v>236</v>
      </c>
      <c r="D149" s="125" t="s">
        <v>179</v>
      </c>
      <c r="E149" s="126" t="s">
        <v>237</v>
      </c>
      <c r="F149" s="127" t="s">
        <v>238</v>
      </c>
      <c r="G149" s="128" t="s">
        <v>197</v>
      </c>
      <c r="H149" s="129">
        <v>1158.472</v>
      </c>
      <c r="I149" s="130"/>
      <c r="J149" s="131">
        <f>ROUND($I$149*$H$149,2)</f>
        <v>0</v>
      </c>
      <c r="K149" s="127" t="s">
        <v>182</v>
      </c>
      <c r="L149" s="22"/>
      <c r="M149" s="132"/>
      <c r="N149" s="133" t="s">
        <v>42</v>
      </c>
      <c r="Q149" s="134">
        <v>0</v>
      </c>
      <c r="R149" s="134">
        <f>$Q$149*$H$149</f>
        <v>0</v>
      </c>
      <c r="S149" s="134">
        <v>0</v>
      </c>
      <c r="T149" s="135">
        <f>$S$149*$H$149</f>
        <v>0</v>
      </c>
      <c r="AR149" s="85" t="s">
        <v>183</v>
      </c>
      <c r="AT149" s="85" t="s">
        <v>179</v>
      </c>
      <c r="AU149" s="85" t="s">
        <v>79</v>
      </c>
      <c r="AY149" s="6" t="s">
        <v>177</v>
      </c>
      <c r="BE149" s="136">
        <f>IF($N$149="základní",$J$149,0)</f>
        <v>0</v>
      </c>
      <c r="BF149" s="136">
        <f>IF($N$149="snížená",$J$149,0)</f>
        <v>0</v>
      </c>
      <c r="BG149" s="136">
        <f>IF($N$149="zákl. přenesená",$J$149,0)</f>
        <v>0</v>
      </c>
      <c r="BH149" s="136">
        <f>IF($N$149="sníž. přenesená",$J$149,0)</f>
        <v>0</v>
      </c>
      <c r="BI149" s="136">
        <f>IF($N$149="nulová",$J$149,0)</f>
        <v>0</v>
      </c>
      <c r="BJ149" s="85" t="s">
        <v>22</v>
      </c>
      <c r="BK149" s="136">
        <f>ROUND($I$149*$H$149,2)</f>
        <v>0</v>
      </c>
      <c r="BL149" s="85" t="s">
        <v>183</v>
      </c>
      <c r="BM149" s="85" t="s">
        <v>239</v>
      </c>
    </row>
    <row r="150" spans="2:47" s="6" customFormat="1" ht="27" customHeight="1">
      <c r="B150" s="22"/>
      <c r="D150" s="137" t="s">
        <v>185</v>
      </c>
      <c r="F150" s="138" t="s">
        <v>240</v>
      </c>
      <c r="L150" s="22"/>
      <c r="M150" s="49"/>
      <c r="T150" s="50"/>
      <c r="AT150" s="6" t="s">
        <v>185</v>
      </c>
      <c r="AU150" s="6" t="s">
        <v>79</v>
      </c>
    </row>
    <row r="151" spans="2:51" s="6" customFormat="1" ht="15.75" customHeight="1">
      <c r="B151" s="139"/>
      <c r="D151" s="140" t="s">
        <v>187</v>
      </c>
      <c r="E151" s="141"/>
      <c r="F151" s="142" t="s">
        <v>200</v>
      </c>
      <c r="H151" s="141"/>
      <c r="L151" s="139"/>
      <c r="M151" s="143"/>
      <c r="T151" s="144"/>
      <c r="AT151" s="141" t="s">
        <v>187</v>
      </c>
      <c r="AU151" s="141" t="s">
        <v>79</v>
      </c>
      <c r="AV151" s="145" t="s">
        <v>22</v>
      </c>
      <c r="AW151" s="145" t="s">
        <v>150</v>
      </c>
      <c r="AX151" s="145" t="s">
        <v>71</v>
      </c>
      <c r="AY151" s="141" t="s">
        <v>177</v>
      </c>
    </row>
    <row r="152" spans="2:51" s="6" customFormat="1" ht="15.75" customHeight="1">
      <c r="B152" s="146"/>
      <c r="D152" s="140" t="s">
        <v>187</v>
      </c>
      <c r="E152" s="147"/>
      <c r="F152" s="148" t="s">
        <v>222</v>
      </c>
      <c r="H152" s="149">
        <v>502.975</v>
      </c>
      <c r="L152" s="146"/>
      <c r="M152" s="150"/>
      <c r="T152" s="151"/>
      <c r="AT152" s="147" t="s">
        <v>187</v>
      </c>
      <c r="AU152" s="147" t="s">
        <v>79</v>
      </c>
      <c r="AV152" s="152" t="s">
        <v>79</v>
      </c>
      <c r="AW152" s="152" t="s">
        <v>150</v>
      </c>
      <c r="AX152" s="152" t="s">
        <v>71</v>
      </c>
      <c r="AY152" s="147" t="s">
        <v>177</v>
      </c>
    </row>
    <row r="153" spans="2:51" s="6" customFormat="1" ht="15.75" customHeight="1">
      <c r="B153" s="139"/>
      <c r="D153" s="140" t="s">
        <v>187</v>
      </c>
      <c r="E153" s="141"/>
      <c r="F153" s="142" t="s">
        <v>202</v>
      </c>
      <c r="H153" s="141"/>
      <c r="L153" s="139"/>
      <c r="M153" s="143"/>
      <c r="T153" s="144"/>
      <c r="AT153" s="141" t="s">
        <v>187</v>
      </c>
      <c r="AU153" s="141" t="s">
        <v>79</v>
      </c>
      <c r="AV153" s="145" t="s">
        <v>22</v>
      </c>
      <c r="AW153" s="145" t="s">
        <v>150</v>
      </c>
      <c r="AX153" s="145" t="s">
        <v>71</v>
      </c>
      <c r="AY153" s="141" t="s">
        <v>177</v>
      </c>
    </row>
    <row r="154" spans="2:51" s="6" customFormat="1" ht="15.75" customHeight="1">
      <c r="B154" s="146"/>
      <c r="D154" s="140" t="s">
        <v>187</v>
      </c>
      <c r="E154" s="147"/>
      <c r="F154" s="148" t="s">
        <v>223</v>
      </c>
      <c r="H154" s="149">
        <v>184.317</v>
      </c>
      <c r="L154" s="146"/>
      <c r="M154" s="150"/>
      <c r="T154" s="151"/>
      <c r="AT154" s="147" t="s">
        <v>187</v>
      </c>
      <c r="AU154" s="147" t="s">
        <v>79</v>
      </c>
      <c r="AV154" s="152" t="s">
        <v>79</v>
      </c>
      <c r="AW154" s="152" t="s">
        <v>150</v>
      </c>
      <c r="AX154" s="152" t="s">
        <v>71</v>
      </c>
      <c r="AY154" s="147" t="s">
        <v>177</v>
      </c>
    </row>
    <row r="155" spans="2:51" s="6" customFormat="1" ht="15.75" customHeight="1">
      <c r="B155" s="139"/>
      <c r="D155" s="140" t="s">
        <v>187</v>
      </c>
      <c r="E155" s="141"/>
      <c r="F155" s="142" t="s">
        <v>204</v>
      </c>
      <c r="H155" s="141"/>
      <c r="L155" s="139"/>
      <c r="M155" s="143"/>
      <c r="T155" s="144"/>
      <c r="AT155" s="141" t="s">
        <v>187</v>
      </c>
      <c r="AU155" s="141" t="s">
        <v>79</v>
      </c>
      <c r="AV155" s="145" t="s">
        <v>22</v>
      </c>
      <c r="AW155" s="145" t="s">
        <v>150</v>
      </c>
      <c r="AX155" s="145" t="s">
        <v>71</v>
      </c>
      <c r="AY155" s="141" t="s">
        <v>177</v>
      </c>
    </row>
    <row r="156" spans="2:51" s="6" customFormat="1" ht="15.75" customHeight="1">
      <c r="B156" s="146"/>
      <c r="D156" s="140" t="s">
        <v>187</v>
      </c>
      <c r="E156" s="147"/>
      <c r="F156" s="148" t="s">
        <v>224</v>
      </c>
      <c r="H156" s="149">
        <v>35.507</v>
      </c>
      <c r="L156" s="146"/>
      <c r="M156" s="150"/>
      <c r="T156" s="151"/>
      <c r="AT156" s="147" t="s">
        <v>187</v>
      </c>
      <c r="AU156" s="147" t="s">
        <v>79</v>
      </c>
      <c r="AV156" s="152" t="s">
        <v>79</v>
      </c>
      <c r="AW156" s="152" t="s">
        <v>150</v>
      </c>
      <c r="AX156" s="152" t="s">
        <v>71</v>
      </c>
      <c r="AY156" s="147" t="s">
        <v>177</v>
      </c>
    </row>
    <row r="157" spans="2:51" s="6" customFormat="1" ht="15.75" customHeight="1">
      <c r="B157" s="139"/>
      <c r="D157" s="140" t="s">
        <v>187</v>
      </c>
      <c r="E157" s="141"/>
      <c r="F157" s="142" t="s">
        <v>206</v>
      </c>
      <c r="H157" s="141"/>
      <c r="L157" s="139"/>
      <c r="M157" s="143"/>
      <c r="T157" s="144"/>
      <c r="AT157" s="141" t="s">
        <v>187</v>
      </c>
      <c r="AU157" s="141" t="s">
        <v>79</v>
      </c>
      <c r="AV157" s="145" t="s">
        <v>22</v>
      </c>
      <c r="AW157" s="145" t="s">
        <v>150</v>
      </c>
      <c r="AX157" s="145" t="s">
        <v>71</v>
      </c>
      <c r="AY157" s="141" t="s">
        <v>177</v>
      </c>
    </row>
    <row r="158" spans="2:51" s="6" customFormat="1" ht="15.75" customHeight="1">
      <c r="B158" s="146"/>
      <c r="D158" s="140" t="s">
        <v>187</v>
      </c>
      <c r="E158" s="147"/>
      <c r="F158" s="148" t="s">
        <v>225</v>
      </c>
      <c r="H158" s="149">
        <v>87.079</v>
      </c>
      <c r="L158" s="146"/>
      <c r="M158" s="150"/>
      <c r="T158" s="151"/>
      <c r="AT158" s="147" t="s">
        <v>187</v>
      </c>
      <c r="AU158" s="147" t="s">
        <v>79</v>
      </c>
      <c r="AV158" s="152" t="s">
        <v>79</v>
      </c>
      <c r="AW158" s="152" t="s">
        <v>150</v>
      </c>
      <c r="AX158" s="152" t="s">
        <v>71</v>
      </c>
      <c r="AY158" s="147" t="s">
        <v>177</v>
      </c>
    </row>
    <row r="159" spans="2:51" s="6" customFormat="1" ht="15.75" customHeight="1">
      <c r="B159" s="139"/>
      <c r="D159" s="140" t="s">
        <v>187</v>
      </c>
      <c r="E159" s="141"/>
      <c r="F159" s="142" t="s">
        <v>208</v>
      </c>
      <c r="H159" s="141"/>
      <c r="L159" s="139"/>
      <c r="M159" s="143"/>
      <c r="T159" s="144"/>
      <c r="AT159" s="141" t="s">
        <v>187</v>
      </c>
      <c r="AU159" s="141" t="s">
        <v>79</v>
      </c>
      <c r="AV159" s="145" t="s">
        <v>22</v>
      </c>
      <c r="AW159" s="145" t="s">
        <v>150</v>
      </c>
      <c r="AX159" s="145" t="s">
        <v>71</v>
      </c>
      <c r="AY159" s="141" t="s">
        <v>177</v>
      </c>
    </row>
    <row r="160" spans="2:51" s="6" customFormat="1" ht="15.75" customHeight="1">
      <c r="B160" s="146"/>
      <c r="D160" s="140" t="s">
        <v>187</v>
      </c>
      <c r="E160" s="147"/>
      <c r="F160" s="148" t="s">
        <v>226</v>
      </c>
      <c r="H160" s="149">
        <v>288.274</v>
      </c>
      <c r="L160" s="146"/>
      <c r="M160" s="150"/>
      <c r="T160" s="151"/>
      <c r="AT160" s="147" t="s">
        <v>187</v>
      </c>
      <c r="AU160" s="147" t="s">
        <v>79</v>
      </c>
      <c r="AV160" s="152" t="s">
        <v>79</v>
      </c>
      <c r="AW160" s="152" t="s">
        <v>150</v>
      </c>
      <c r="AX160" s="152" t="s">
        <v>71</v>
      </c>
      <c r="AY160" s="147" t="s">
        <v>177</v>
      </c>
    </row>
    <row r="161" spans="2:51" s="6" customFormat="1" ht="15.75" customHeight="1">
      <c r="B161" s="139"/>
      <c r="D161" s="140" t="s">
        <v>187</v>
      </c>
      <c r="E161" s="141"/>
      <c r="F161" s="142" t="s">
        <v>210</v>
      </c>
      <c r="H161" s="141"/>
      <c r="L161" s="139"/>
      <c r="M161" s="143"/>
      <c r="T161" s="144"/>
      <c r="AT161" s="141" t="s">
        <v>187</v>
      </c>
      <c r="AU161" s="141" t="s">
        <v>79</v>
      </c>
      <c r="AV161" s="145" t="s">
        <v>22</v>
      </c>
      <c r="AW161" s="145" t="s">
        <v>150</v>
      </c>
      <c r="AX161" s="145" t="s">
        <v>71</v>
      </c>
      <c r="AY161" s="141" t="s">
        <v>177</v>
      </c>
    </row>
    <row r="162" spans="2:51" s="6" customFormat="1" ht="15.75" customHeight="1">
      <c r="B162" s="146"/>
      <c r="D162" s="140" t="s">
        <v>187</v>
      </c>
      <c r="E162" s="147"/>
      <c r="F162" s="148" t="s">
        <v>227</v>
      </c>
      <c r="H162" s="149">
        <v>28.489</v>
      </c>
      <c r="L162" s="146"/>
      <c r="M162" s="150"/>
      <c r="T162" s="151"/>
      <c r="AT162" s="147" t="s">
        <v>187</v>
      </c>
      <c r="AU162" s="147" t="s">
        <v>79</v>
      </c>
      <c r="AV162" s="152" t="s">
        <v>79</v>
      </c>
      <c r="AW162" s="152" t="s">
        <v>150</v>
      </c>
      <c r="AX162" s="152" t="s">
        <v>71</v>
      </c>
      <c r="AY162" s="147" t="s">
        <v>177</v>
      </c>
    </row>
    <row r="163" spans="2:51" s="6" customFormat="1" ht="15.75" customHeight="1">
      <c r="B163" s="139"/>
      <c r="D163" s="140" t="s">
        <v>187</v>
      </c>
      <c r="E163" s="141"/>
      <c r="F163" s="142" t="s">
        <v>212</v>
      </c>
      <c r="H163" s="141"/>
      <c r="L163" s="139"/>
      <c r="M163" s="143"/>
      <c r="T163" s="144"/>
      <c r="AT163" s="141" t="s">
        <v>187</v>
      </c>
      <c r="AU163" s="141" t="s">
        <v>79</v>
      </c>
      <c r="AV163" s="145" t="s">
        <v>22</v>
      </c>
      <c r="AW163" s="145" t="s">
        <v>150</v>
      </c>
      <c r="AX163" s="145" t="s">
        <v>71</v>
      </c>
      <c r="AY163" s="141" t="s">
        <v>177</v>
      </c>
    </row>
    <row r="164" spans="2:51" s="6" customFormat="1" ht="15.75" customHeight="1">
      <c r="B164" s="146"/>
      <c r="D164" s="140" t="s">
        <v>187</v>
      </c>
      <c r="E164" s="147"/>
      <c r="F164" s="148" t="s">
        <v>228</v>
      </c>
      <c r="H164" s="149">
        <v>4.75</v>
      </c>
      <c r="L164" s="146"/>
      <c r="M164" s="150"/>
      <c r="T164" s="151"/>
      <c r="AT164" s="147" t="s">
        <v>187</v>
      </c>
      <c r="AU164" s="147" t="s">
        <v>79</v>
      </c>
      <c r="AV164" s="152" t="s">
        <v>79</v>
      </c>
      <c r="AW164" s="152" t="s">
        <v>150</v>
      </c>
      <c r="AX164" s="152" t="s">
        <v>71</v>
      </c>
      <c r="AY164" s="147" t="s">
        <v>177</v>
      </c>
    </row>
    <row r="165" spans="2:51" s="6" customFormat="1" ht="15.75" customHeight="1">
      <c r="B165" s="139"/>
      <c r="D165" s="140" t="s">
        <v>187</v>
      </c>
      <c r="E165" s="141"/>
      <c r="F165" s="142" t="s">
        <v>214</v>
      </c>
      <c r="H165" s="141"/>
      <c r="L165" s="139"/>
      <c r="M165" s="143"/>
      <c r="T165" s="144"/>
      <c r="AT165" s="141" t="s">
        <v>187</v>
      </c>
      <c r="AU165" s="141" t="s">
        <v>79</v>
      </c>
      <c r="AV165" s="145" t="s">
        <v>22</v>
      </c>
      <c r="AW165" s="145" t="s">
        <v>150</v>
      </c>
      <c r="AX165" s="145" t="s">
        <v>71</v>
      </c>
      <c r="AY165" s="141" t="s">
        <v>177</v>
      </c>
    </row>
    <row r="166" spans="2:51" s="6" customFormat="1" ht="15.75" customHeight="1">
      <c r="B166" s="146"/>
      <c r="D166" s="140" t="s">
        <v>187</v>
      </c>
      <c r="E166" s="147"/>
      <c r="F166" s="148" t="s">
        <v>229</v>
      </c>
      <c r="H166" s="149">
        <v>15.181</v>
      </c>
      <c r="L166" s="146"/>
      <c r="M166" s="150"/>
      <c r="T166" s="151"/>
      <c r="AT166" s="147" t="s">
        <v>187</v>
      </c>
      <c r="AU166" s="147" t="s">
        <v>79</v>
      </c>
      <c r="AV166" s="152" t="s">
        <v>79</v>
      </c>
      <c r="AW166" s="152" t="s">
        <v>150</v>
      </c>
      <c r="AX166" s="152" t="s">
        <v>71</v>
      </c>
      <c r="AY166" s="147" t="s">
        <v>177</v>
      </c>
    </row>
    <row r="167" spans="2:51" s="6" customFormat="1" ht="15.75" customHeight="1">
      <c r="B167" s="139"/>
      <c r="D167" s="140" t="s">
        <v>187</v>
      </c>
      <c r="E167" s="141"/>
      <c r="F167" s="142" t="s">
        <v>235</v>
      </c>
      <c r="H167" s="141"/>
      <c r="L167" s="139"/>
      <c r="M167" s="143"/>
      <c r="T167" s="144"/>
      <c r="AT167" s="141" t="s">
        <v>187</v>
      </c>
      <c r="AU167" s="141" t="s">
        <v>79</v>
      </c>
      <c r="AV167" s="145" t="s">
        <v>22</v>
      </c>
      <c r="AW167" s="145" t="s">
        <v>150</v>
      </c>
      <c r="AX167" s="145" t="s">
        <v>71</v>
      </c>
      <c r="AY167" s="141" t="s">
        <v>177</v>
      </c>
    </row>
    <row r="168" spans="2:51" s="6" customFormat="1" ht="15.75" customHeight="1">
      <c r="B168" s="146"/>
      <c r="D168" s="140" t="s">
        <v>187</v>
      </c>
      <c r="E168" s="147"/>
      <c r="F168" s="148" t="s">
        <v>241</v>
      </c>
      <c r="H168" s="149">
        <v>11.9</v>
      </c>
      <c r="L168" s="146"/>
      <c r="M168" s="150"/>
      <c r="T168" s="151"/>
      <c r="AT168" s="147" t="s">
        <v>187</v>
      </c>
      <c r="AU168" s="147" t="s">
        <v>79</v>
      </c>
      <c r="AV168" s="152" t="s">
        <v>79</v>
      </c>
      <c r="AW168" s="152" t="s">
        <v>150</v>
      </c>
      <c r="AX168" s="152" t="s">
        <v>71</v>
      </c>
      <c r="AY168" s="147" t="s">
        <v>177</v>
      </c>
    </row>
    <row r="169" spans="2:51" s="6" customFormat="1" ht="15.75" customHeight="1">
      <c r="B169" s="153"/>
      <c r="D169" s="140" t="s">
        <v>187</v>
      </c>
      <c r="E169" s="154"/>
      <c r="F169" s="155" t="s">
        <v>190</v>
      </c>
      <c r="H169" s="156">
        <v>1158.472</v>
      </c>
      <c r="L169" s="153"/>
      <c r="M169" s="157"/>
      <c r="T169" s="158"/>
      <c r="AT169" s="154" t="s">
        <v>187</v>
      </c>
      <c r="AU169" s="154" t="s">
        <v>79</v>
      </c>
      <c r="AV169" s="159" t="s">
        <v>183</v>
      </c>
      <c r="AW169" s="159" t="s">
        <v>150</v>
      </c>
      <c r="AX169" s="159" t="s">
        <v>22</v>
      </c>
      <c r="AY169" s="154" t="s">
        <v>177</v>
      </c>
    </row>
    <row r="170" spans="2:65" s="6" customFormat="1" ht="15.75" customHeight="1">
      <c r="B170" s="22"/>
      <c r="C170" s="125" t="s">
        <v>242</v>
      </c>
      <c r="D170" s="125" t="s">
        <v>179</v>
      </c>
      <c r="E170" s="126" t="s">
        <v>243</v>
      </c>
      <c r="F170" s="127" t="s">
        <v>244</v>
      </c>
      <c r="G170" s="128" t="s">
        <v>197</v>
      </c>
      <c r="H170" s="129">
        <v>1158.472</v>
      </c>
      <c r="I170" s="130"/>
      <c r="J170" s="131">
        <f>ROUND($I$170*$H$170,2)</f>
        <v>0</v>
      </c>
      <c r="K170" s="127" t="s">
        <v>182</v>
      </c>
      <c r="L170" s="22"/>
      <c r="M170" s="132"/>
      <c r="N170" s="133" t="s">
        <v>42</v>
      </c>
      <c r="Q170" s="134">
        <v>0</v>
      </c>
      <c r="R170" s="134">
        <f>$Q$170*$H$170</f>
        <v>0</v>
      </c>
      <c r="S170" s="134">
        <v>0</v>
      </c>
      <c r="T170" s="135">
        <f>$S$170*$H$170</f>
        <v>0</v>
      </c>
      <c r="AR170" s="85" t="s">
        <v>183</v>
      </c>
      <c r="AT170" s="85" t="s">
        <v>179</v>
      </c>
      <c r="AU170" s="85" t="s">
        <v>79</v>
      </c>
      <c r="AY170" s="6" t="s">
        <v>177</v>
      </c>
      <c r="BE170" s="136">
        <f>IF($N$170="základní",$J$170,0)</f>
        <v>0</v>
      </c>
      <c r="BF170" s="136">
        <f>IF($N$170="snížená",$J$170,0)</f>
        <v>0</v>
      </c>
      <c r="BG170" s="136">
        <f>IF($N$170="zákl. přenesená",$J$170,0)</f>
        <v>0</v>
      </c>
      <c r="BH170" s="136">
        <f>IF($N$170="sníž. přenesená",$J$170,0)</f>
        <v>0</v>
      </c>
      <c r="BI170" s="136">
        <f>IF($N$170="nulová",$J$170,0)</f>
        <v>0</v>
      </c>
      <c r="BJ170" s="85" t="s">
        <v>22</v>
      </c>
      <c r="BK170" s="136">
        <f>ROUND($I$170*$H$170,2)</f>
        <v>0</v>
      </c>
      <c r="BL170" s="85" t="s">
        <v>183</v>
      </c>
      <c r="BM170" s="85" t="s">
        <v>245</v>
      </c>
    </row>
    <row r="171" spans="2:47" s="6" customFormat="1" ht="16.5" customHeight="1">
      <c r="B171" s="22"/>
      <c r="D171" s="137" t="s">
        <v>185</v>
      </c>
      <c r="F171" s="138" t="s">
        <v>244</v>
      </c>
      <c r="L171" s="22"/>
      <c r="M171" s="49"/>
      <c r="T171" s="50"/>
      <c r="AT171" s="6" t="s">
        <v>185</v>
      </c>
      <c r="AU171" s="6" t="s">
        <v>79</v>
      </c>
    </row>
    <row r="172" spans="2:51" s="6" customFormat="1" ht="15.75" customHeight="1">
      <c r="B172" s="139"/>
      <c r="D172" s="140" t="s">
        <v>187</v>
      </c>
      <c r="E172" s="141"/>
      <c r="F172" s="142" t="s">
        <v>200</v>
      </c>
      <c r="H172" s="141"/>
      <c r="L172" s="139"/>
      <c r="M172" s="143"/>
      <c r="T172" s="144"/>
      <c r="AT172" s="141" t="s">
        <v>187</v>
      </c>
      <c r="AU172" s="141" t="s">
        <v>79</v>
      </c>
      <c r="AV172" s="145" t="s">
        <v>22</v>
      </c>
      <c r="AW172" s="145" t="s">
        <v>150</v>
      </c>
      <c r="AX172" s="145" t="s">
        <v>71</v>
      </c>
      <c r="AY172" s="141" t="s">
        <v>177</v>
      </c>
    </row>
    <row r="173" spans="2:51" s="6" customFormat="1" ht="15.75" customHeight="1">
      <c r="B173" s="146"/>
      <c r="D173" s="140" t="s">
        <v>187</v>
      </c>
      <c r="E173" s="147"/>
      <c r="F173" s="148" t="s">
        <v>222</v>
      </c>
      <c r="H173" s="149">
        <v>502.975</v>
      </c>
      <c r="L173" s="146"/>
      <c r="M173" s="150"/>
      <c r="T173" s="151"/>
      <c r="AT173" s="147" t="s">
        <v>187</v>
      </c>
      <c r="AU173" s="147" t="s">
        <v>79</v>
      </c>
      <c r="AV173" s="152" t="s">
        <v>79</v>
      </c>
      <c r="AW173" s="152" t="s">
        <v>150</v>
      </c>
      <c r="AX173" s="152" t="s">
        <v>71</v>
      </c>
      <c r="AY173" s="147" t="s">
        <v>177</v>
      </c>
    </row>
    <row r="174" spans="2:51" s="6" customFormat="1" ht="15.75" customHeight="1">
      <c r="B174" s="139"/>
      <c r="D174" s="140" t="s">
        <v>187</v>
      </c>
      <c r="E174" s="141"/>
      <c r="F174" s="142" t="s">
        <v>202</v>
      </c>
      <c r="H174" s="141"/>
      <c r="L174" s="139"/>
      <c r="M174" s="143"/>
      <c r="T174" s="144"/>
      <c r="AT174" s="141" t="s">
        <v>187</v>
      </c>
      <c r="AU174" s="141" t="s">
        <v>79</v>
      </c>
      <c r="AV174" s="145" t="s">
        <v>22</v>
      </c>
      <c r="AW174" s="145" t="s">
        <v>150</v>
      </c>
      <c r="AX174" s="145" t="s">
        <v>71</v>
      </c>
      <c r="AY174" s="141" t="s">
        <v>177</v>
      </c>
    </row>
    <row r="175" spans="2:51" s="6" customFormat="1" ht="15.75" customHeight="1">
      <c r="B175" s="146"/>
      <c r="D175" s="140" t="s">
        <v>187</v>
      </c>
      <c r="E175" s="147"/>
      <c r="F175" s="148" t="s">
        <v>223</v>
      </c>
      <c r="H175" s="149">
        <v>184.317</v>
      </c>
      <c r="L175" s="146"/>
      <c r="M175" s="150"/>
      <c r="T175" s="151"/>
      <c r="AT175" s="147" t="s">
        <v>187</v>
      </c>
      <c r="AU175" s="147" t="s">
        <v>79</v>
      </c>
      <c r="AV175" s="152" t="s">
        <v>79</v>
      </c>
      <c r="AW175" s="152" t="s">
        <v>150</v>
      </c>
      <c r="AX175" s="152" t="s">
        <v>71</v>
      </c>
      <c r="AY175" s="147" t="s">
        <v>177</v>
      </c>
    </row>
    <row r="176" spans="2:51" s="6" customFormat="1" ht="15.75" customHeight="1">
      <c r="B176" s="139"/>
      <c r="D176" s="140" t="s">
        <v>187</v>
      </c>
      <c r="E176" s="141"/>
      <c r="F176" s="142" t="s">
        <v>204</v>
      </c>
      <c r="H176" s="141"/>
      <c r="L176" s="139"/>
      <c r="M176" s="143"/>
      <c r="T176" s="144"/>
      <c r="AT176" s="141" t="s">
        <v>187</v>
      </c>
      <c r="AU176" s="141" t="s">
        <v>79</v>
      </c>
      <c r="AV176" s="145" t="s">
        <v>22</v>
      </c>
      <c r="AW176" s="145" t="s">
        <v>150</v>
      </c>
      <c r="AX176" s="145" t="s">
        <v>71</v>
      </c>
      <c r="AY176" s="141" t="s">
        <v>177</v>
      </c>
    </row>
    <row r="177" spans="2:51" s="6" customFormat="1" ht="15.75" customHeight="1">
      <c r="B177" s="146"/>
      <c r="D177" s="140" t="s">
        <v>187</v>
      </c>
      <c r="E177" s="147"/>
      <c r="F177" s="148" t="s">
        <v>224</v>
      </c>
      <c r="H177" s="149">
        <v>35.507</v>
      </c>
      <c r="L177" s="146"/>
      <c r="M177" s="150"/>
      <c r="T177" s="151"/>
      <c r="AT177" s="147" t="s">
        <v>187</v>
      </c>
      <c r="AU177" s="147" t="s">
        <v>79</v>
      </c>
      <c r="AV177" s="152" t="s">
        <v>79</v>
      </c>
      <c r="AW177" s="152" t="s">
        <v>150</v>
      </c>
      <c r="AX177" s="152" t="s">
        <v>71</v>
      </c>
      <c r="AY177" s="147" t="s">
        <v>177</v>
      </c>
    </row>
    <row r="178" spans="2:51" s="6" customFormat="1" ht="15.75" customHeight="1">
      <c r="B178" s="139"/>
      <c r="D178" s="140" t="s">
        <v>187</v>
      </c>
      <c r="E178" s="141"/>
      <c r="F178" s="142" t="s">
        <v>206</v>
      </c>
      <c r="H178" s="141"/>
      <c r="L178" s="139"/>
      <c r="M178" s="143"/>
      <c r="T178" s="144"/>
      <c r="AT178" s="141" t="s">
        <v>187</v>
      </c>
      <c r="AU178" s="141" t="s">
        <v>79</v>
      </c>
      <c r="AV178" s="145" t="s">
        <v>22</v>
      </c>
      <c r="AW178" s="145" t="s">
        <v>150</v>
      </c>
      <c r="AX178" s="145" t="s">
        <v>71</v>
      </c>
      <c r="AY178" s="141" t="s">
        <v>177</v>
      </c>
    </row>
    <row r="179" spans="2:51" s="6" customFormat="1" ht="15.75" customHeight="1">
      <c r="B179" s="146"/>
      <c r="D179" s="140" t="s">
        <v>187</v>
      </c>
      <c r="E179" s="147"/>
      <c r="F179" s="148" t="s">
        <v>225</v>
      </c>
      <c r="H179" s="149">
        <v>87.079</v>
      </c>
      <c r="L179" s="146"/>
      <c r="M179" s="150"/>
      <c r="T179" s="151"/>
      <c r="AT179" s="147" t="s">
        <v>187</v>
      </c>
      <c r="AU179" s="147" t="s">
        <v>79</v>
      </c>
      <c r="AV179" s="152" t="s">
        <v>79</v>
      </c>
      <c r="AW179" s="152" t="s">
        <v>150</v>
      </c>
      <c r="AX179" s="152" t="s">
        <v>71</v>
      </c>
      <c r="AY179" s="147" t="s">
        <v>177</v>
      </c>
    </row>
    <row r="180" spans="2:51" s="6" customFormat="1" ht="15.75" customHeight="1">
      <c r="B180" s="139"/>
      <c r="D180" s="140" t="s">
        <v>187</v>
      </c>
      <c r="E180" s="141"/>
      <c r="F180" s="142" t="s">
        <v>208</v>
      </c>
      <c r="H180" s="141"/>
      <c r="L180" s="139"/>
      <c r="M180" s="143"/>
      <c r="T180" s="144"/>
      <c r="AT180" s="141" t="s">
        <v>187</v>
      </c>
      <c r="AU180" s="141" t="s">
        <v>79</v>
      </c>
      <c r="AV180" s="145" t="s">
        <v>22</v>
      </c>
      <c r="AW180" s="145" t="s">
        <v>150</v>
      </c>
      <c r="AX180" s="145" t="s">
        <v>71</v>
      </c>
      <c r="AY180" s="141" t="s">
        <v>177</v>
      </c>
    </row>
    <row r="181" spans="2:51" s="6" customFormat="1" ht="15.75" customHeight="1">
      <c r="B181" s="146"/>
      <c r="D181" s="140" t="s">
        <v>187</v>
      </c>
      <c r="E181" s="147"/>
      <c r="F181" s="148" t="s">
        <v>226</v>
      </c>
      <c r="H181" s="149">
        <v>288.274</v>
      </c>
      <c r="L181" s="146"/>
      <c r="M181" s="150"/>
      <c r="T181" s="151"/>
      <c r="AT181" s="147" t="s">
        <v>187</v>
      </c>
      <c r="AU181" s="147" t="s">
        <v>79</v>
      </c>
      <c r="AV181" s="152" t="s">
        <v>79</v>
      </c>
      <c r="AW181" s="152" t="s">
        <v>150</v>
      </c>
      <c r="AX181" s="152" t="s">
        <v>71</v>
      </c>
      <c r="AY181" s="147" t="s">
        <v>177</v>
      </c>
    </row>
    <row r="182" spans="2:51" s="6" customFormat="1" ht="15.75" customHeight="1">
      <c r="B182" s="139"/>
      <c r="D182" s="140" t="s">
        <v>187</v>
      </c>
      <c r="E182" s="141"/>
      <c r="F182" s="142" t="s">
        <v>210</v>
      </c>
      <c r="H182" s="141"/>
      <c r="L182" s="139"/>
      <c r="M182" s="143"/>
      <c r="T182" s="144"/>
      <c r="AT182" s="141" t="s">
        <v>187</v>
      </c>
      <c r="AU182" s="141" t="s">
        <v>79</v>
      </c>
      <c r="AV182" s="145" t="s">
        <v>22</v>
      </c>
      <c r="AW182" s="145" t="s">
        <v>150</v>
      </c>
      <c r="AX182" s="145" t="s">
        <v>71</v>
      </c>
      <c r="AY182" s="141" t="s">
        <v>177</v>
      </c>
    </row>
    <row r="183" spans="2:51" s="6" customFormat="1" ht="15.75" customHeight="1">
      <c r="B183" s="146"/>
      <c r="D183" s="140" t="s">
        <v>187</v>
      </c>
      <c r="E183" s="147"/>
      <c r="F183" s="148" t="s">
        <v>227</v>
      </c>
      <c r="H183" s="149">
        <v>28.489</v>
      </c>
      <c r="L183" s="146"/>
      <c r="M183" s="150"/>
      <c r="T183" s="151"/>
      <c r="AT183" s="147" t="s">
        <v>187</v>
      </c>
      <c r="AU183" s="147" t="s">
        <v>79</v>
      </c>
      <c r="AV183" s="152" t="s">
        <v>79</v>
      </c>
      <c r="AW183" s="152" t="s">
        <v>150</v>
      </c>
      <c r="AX183" s="152" t="s">
        <v>71</v>
      </c>
      <c r="AY183" s="147" t="s">
        <v>177</v>
      </c>
    </row>
    <row r="184" spans="2:51" s="6" customFormat="1" ht="15.75" customHeight="1">
      <c r="B184" s="139"/>
      <c r="D184" s="140" t="s">
        <v>187</v>
      </c>
      <c r="E184" s="141"/>
      <c r="F184" s="142" t="s">
        <v>212</v>
      </c>
      <c r="H184" s="141"/>
      <c r="L184" s="139"/>
      <c r="M184" s="143"/>
      <c r="T184" s="144"/>
      <c r="AT184" s="141" t="s">
        <v>187</v>
      </c>
      <c r="AU184" s="141" t="s">
        <v>79</v>
      </c>
      <c r="AV184" s="145" t="s">
        <v>22</v>
      </c>
      <c r="AW184" s="145" t="s">
        <v>150</v>
      </c>
      <c r="AX184" s="145" t="s">
        <v>71</v>
      </c>
      <c r="AY184" s="141" t="s">
        <v>177</v>
      </c>
    </row>
    <row r="185" spans="2:51" s="6" customFormat="1" ht="15.75" customHeight="1">
      <c r="B185" s="146"/>
      <c r="D185" s="140" t="s">
        <v>187</v>
      </c>
      <c r="E185" s="147"/>
      <c r="F185" s="148" t="s">
        <v>228</v>
      </c>
      <c r="H185" s="149">
        <v>4.75</v>
      </c>
      <c r="L185" s="146"/>
      <c r="M185" s="150"/>
      <c r="T185" s="151"/>
      <c r="AT185" s="147" t="s">
        <v>187</v>
      </c>
      <c r="AU185" s="147" t="s">
        <v>79</v>
      </c>
      <c r="AV185" s="152" t="s">
        <v>79</v>
      </c>
      <c r="AW185" s="152" t="s">
        <v>150</v>
      </c>
      <c r="AX185" s="152" t="s">
        <v>71</v>
      </c>
      <c r="AY185" s="147" t="s">
        <v>177</v>
      </c>
    </row>
    <row r="186" spans="2:51" s="6" customFormat="1" ht="15.75" customHeight="1">
      <c r="B186" s="139"/>
      <c r="D186" s="140" t="s">
        <v>187</v>
      </c>
      <c r="E186" s="141"/>
      <c r="F186" s="142" t="s">
        <v>214</v>
      </c>
      <c r="H186" s="141"/>
      <c r="L186" s="139"/>
      <c r="M186" s="143"/>
      <c r="T186" s="144"/>
      <c r="AT186" s="141" t="s">
        <v>187</v>
      </c>
      <c r="AU186" s="141" t="s">
        <v>79</v>
      </c>
      <c r="AV186" s="145" t="s">
        <v>22</v>
      </c>
      <c r="AW186" s="145" t="s">
        <v>150</v>
      </c>
      <c r="AX186" s="145" t="s">
        <v>71</v>
      </c>
      <c r="AY186" s="141" t="s">
        <v>177</v>
      </c>
    </row>
    <row r="187" spans="2:51" s="6" customFormat="1" ht="15.75" customHeight="1">
      <c r="B187" s="146"/>
      <c r="D187" s="140" t="s">
        <v>187</v>
      </c>
      <c r="E187" s="147"/>
      <c r="F187" s="148" t="s">
        <v>229</v>
      </c>
      <c r="H187" s="149">
        <v>15.181</v>
      </c>
      <c r="L187" s="146"/>
      <c r="M187" s="150"/>
      <c r="T187" s="151"/>
      <c r="AT187" s="147" t="s">
        <v>187</v>
      </c>
      <c r="AU187" s="147" t="s">
        <v>79</v>
      </c>
      <c r="AV187" s="152" t="s">
        <v>79</v>
      </c>
      <c r="AW187" s="152" t="s">
        <v>150</v>
      </c>
      <c r="AX187" s="152" t="s">
        <v>71</v>
      </c>
      <c r="AY187" s="147" t="s">
        <v>177</v>
      </c>
    </row>
    <row r="188" spans="2:51" s="6" customFormat="1" ht="15.75" customHeight="1">
      <c r="B188" s="139"/>
      <c r="D188" s="140" t="s">
        <v>187</v>
      </c>
      <c r="E188" s="141"/>
      <c r="F188" s="142" t="s">
        <v>235</v>
      </c>
      <c r="H188" s="141"/>
      <c r="L188" s="139"/>
      <c r="M188" s="143"/>
      <c r="T188" s="144"/>
      <c r="AT188" s="141" t="s">
        <v>187</v>
      </c>
      <c r="AU188" s="141" t="s">
        <v>79</v>
      </c>
      <c r="AV188" s="145" t="s">
        <v>22</v>
      </c>
      <c r="AW188" s="145" t="s">
        <v>150</v>
      </c>
      <c r="AX188" s="145" t="s">
        <v>71</v>
      </c>
      <c r="AY188" s="141" t="s">
        <v>177</v>
      </c>
    </row>
    <row r="189" spans="2:51" s="6" customFormat="1" ht="15.75" customHeight="1">
      <c r="B189" s="146"/>
      <c r="D189" s="140" t="s">
        <v>187</v>
      </c>
      <c r="E189" s="147"/>
      <c r="F189" s="148" t="s">
        <v>241</v>
      </c>
      <c r="H189" s="149">
        <v>11.9</v>
      </c>
      <c r="L189" s="146"/>
      <c r="M189" s="150"/>
      <c r="T189" s="151"/>
      <c r="AT189" s="147" t="s">
        <v>187</v>
      </c>
      <c r="AU189" s="147" t="s">
        <v>79</v>
      </c>
      <c r="AV189" s="152" t="s">
        <v>79</v>
      </c>
      <c r="AW189" s="152" t="s">
        <v>150</v>
      </c>
      <c r="AX189" s="152" t="s">
        <v>71</v>
      </c>
      <c r="AY189" s="147" t="s">
        <v>177</v>
      </c>
    </row>
    <row r="190" spans="2:51" s="6" customFormat="1" ht="15.75" customHeight="1">
      <c r="B190" s="153"/>
      <c r="D190" s="140" t="s">
        <v>187</v>
      </c>
      <c r="E190" s="154"/>
      <c r="F190" s="155" t="s">
        <v>190</v>
      </c>
      <c r="H190" s="156">
        <v>1158.472</v>
      </c>
      <c r="L190" s="153"/>
      <c r="M190" s="157"/>
      <c r="T190" s="158"/>
      <c r="AT190" s="154" t="s">
        <v>187</v>
      </c>
      <c r="AU190" s="154" t="s">
        <v>79</v>
      </c>
      <c r="AV190" s="159" t="s">
        <v>183</v>
      </c>
      <c r="AW190" s="159" t="s">
        <v>150</v>
      </c>
      <c r="AX190" s="159" t="s">
        <v>22</v>
      </c>
      <c r="AY190" s="154" t="s">
        <v>177</v>
      </c>
    </row>
    <row r="191" spans="2:65" s="6" customFormat="1" ht="15.75" customHeight="1">
      <c r="B191" s="22"/>
      <c r="C191" s="125" t="s">
        <v>246</v>
      </c>
      <c r="D191" s="125" t="s">
        <v>179</v>
      </c>
      <c r="E191" s="126" t="s">
        <v>247</v>
      </c>
      <c r="F191" s="127" t="s">
        <v>248</v>
      </c>
      <c r="G191" s="128" t="s">
        <v>249</v>
      </c>
      <c r="H191" s="129">
        <v>1853.555</v>
      </c>
      <c r="I191" s="130"/>
      <c r="J191" s="131">
        <f>ROUND($I$191*$H$191,2)</f>
        <v>0</v>
      </c>
      <c r="K191" s="127" t="s">
        <v>182</v>
      </c>
      <c r="L191" s="22"/>
      <c r="M191" s="132"/>
      <c r="N191" s="133" t="s">
        <v>42</v>
      </c>
      <c r="Q191" s="134">
        <v>0</v>
      </c>
      <c r="R191" s="134">
        <f>$Q$191*$H$191</f>
        <v>0</v>
      </c>
      <c r="S191" s="134">
        <v>0</v>
      </c>
      <c r="T191" s="135">
        <f>$S$191*$H$191</f>
        <v>0</v>
      </c>
      <c r="AR191" s="85" t="s">
        <v>183</v>
      </c>
      <c r="AT191" s="85" t="s">
        <v>179</v>
      </c>
      <c r="AU191" s="85" t="s">
        <v>79</v>
      </c>
      <c r="AY191" s="6" t="s">
        <v>177</v>
      </c>
      <c r="BE191" s="136">
        <f>IF($N$191="základní",$J$191,0)</f>
        <v>0</v>
      </c>
      <c r="BF191" s="136">
        <f>IF($N$191="snížená",$J$191,0)</f>
        <v>0</v>
      </c>
      <c r="BG191" s="136">
        <f>IF($N$191="zákl. přenesená",$J$191,0)</f>
        <v>0</v>
      </c>
      <c r="BH191" s="136">
        <f>IF($N$191="sníž. přenesená",$J$191,0)</f>
        <v>0</v>
      </c>
      <c r="BI191" s="136">
        <f>IF($N$191="nulová",$J$191,0)</f>
        <v>0</v>
      </c>
      <c r="BJ191" s="85" t="s">
        <v>22</v>
      </c>
      <c r="BK191" s="136">
        <f>ROUND($I$191*$H$191,2)</f>
        <v>0</v>
      </c>
      <c r="BL191" s="85" t="s">
        <v>183</v>
      </c>
      <c r="BM191" s="85" t="s">
        <v>250</v>
      </c>
    </row>
    <row r="192" spans="2:47" s="6" customFormat="1" ht="16.5" customHeight="1">
      <c r="B192" s="22"/>
      <c r="D192" s="137" t="s">
        <v>185</v>
      </c>
      <c r="F192" s="138" t="s">
        <v>251</v>
      </c>
      <c r="L192" s="22"/>
      <c r="M192" s="49"/>
      <c r="T192" s="50"/>
      <c r="AT192" s="6" t="s">
        <v>185</v>
      </c>
      <c r="AU192" s="6" t="s">
        <v>79</v>
      </c>
    </row>
    <row r="193" spans="2:51" s="6" customFormat="1" ht="15.75" customHeight="1">
      <c r="B193" s="139"/>
      <c r="D193" s="140" t="s">
        <v>187</v>
      </c>
      <c r="E193" s="141"/>
      <c r="F193" s="142" t="s">
        <v>200</v>
      </c>
      <c r="H193" s="141"/>
      <c r="L193" s="139"/>
      <c r="M193" s="143"/>
      <c r="T193" s="144"/>
      <c r="AT193" s="141" t="s">
        <v>187</v>
      </c>
      <c r="AU193" s="141" t="s">
        <v>79</v>
      </c>
      <c r="AV193" s="145" t="s">
        <v>22</v>
      </c>
      <c r="AW193" s="145" t="s">
        <v>150</v>
      </c>
      <c r="AX193" s="145" t="s">
        <v>71</v>
      </c>
      <c r="AY193" s="141" t="s">
        <v>177</v>
      </c>
    </row>
    <row r="194" spans="2:51" s="6" customFormat="1" ht="15.75" customHeight="1">
      <c r="B194" s="146"/>
      <c r="D194" s="140" t="s">
        <v>187</v>
      </c>
      <c r="E194" s="147"/>
      <c r="F194" s="148" t="s">
        <v>222</v>
      </c>
      <c r="H194" s="149">
        <v>502.975</v>
      </c>
      <c r="L194" s="146"/>
      <c r="M194" s="150"/>
      <c r="T194" s="151"/>
      <c r="AT194" s="147" t="s">
        <v>187</v>
      </c>
      <c r="AU194" s="147" t="s">
        <v>79</v>
      </c>
      <c r="AV194" s="152" t="s">
        <v>79</v>
      </c>
      <c r="AW194" s="152" t="s">
        <v>150</v>
      </c>
      <c r="AX194" s="152" t="s">
        <v>71</v>
      </c>
      <c r="AY194" s="147" t="s">
        <v>177</v>
      </c>
    </row>
    <row r="195" spans="2:51" s="6" customFormat="1" ht="15.75" customHeight="1">
      <c r="B195" s="139"/>
      <c r="D195" s="140" t="s">
        <v>187</v>
      </c>
      <c r="E195" s="141"/>
      <c r="F195" s="142" t="s">
        <v>202</v>
      </c>
      <c r="H195" s="141"/>
      <c r="L195" s="139"/>
      <c r="M195" s="143"/>
      <c r="T195" s="144"/>
      <c r="AT195" s="141" t="s">
        <v>187</v>
      </c>
      <c r="AU195" s="141" t="s">
        <v>79</v>
      </c>
      <c r="AV195" s="145" t="s">
        <v>22</v>
      </c>
      <c r="AW195" s="145" t="s">
        <v>150</v>
      </c>
      <c r="AX195" s="145" t="s">
        <v>71</v>
      </c>
      <c r="AY195" s="141" t="s">
        <v>177</v>
      </c>
    </row>
    <row r="196" spans="2:51" s="6" customFormat="1" ht="15.75" customHeight="1">
      <c r="B196" s="146"/>
      <c r="D196" s="140" t="s">
        <v>187</v>
      </c>
      <c r="E196" s="147"/>
      <c r="F196" s="148" t="s">
        <v>223</v>
      </c>
      <c r="H196" s="149">
        <v>184.317</v>
      </c>
      <c r="L196" s="146"/>
      <c r="M196" s="150"/>
      <c r="T196" s="151"/>
      <c r="AT196" s="147" t="s">
        <v>187</v>
      </c>
      <c r="AU196" s="147" t="s">
        <v>79</v>
      </c>
      <c r="AV196" s="152" t="s">
        <v>79</v>
      </c>
      <c r="AW196" s="152" t="s">
        <v>150</v>
      </c>
      <c r="AX196" s="152" t="s">
        <v>71</v>
      </c>
      <c r="AY196" s="147" t="s">
        <v>177</v>
      </c>
    </row>
    <row r="197" spans="2:51" s="6" customFormat="1" ht="15.75" customHeight="1">
      <c r="B197" s="139"/>
      <c r="D197" s="140" t="s">
        <v>187</v>
      </c>
      <c r="E197" s="141"/>
      <c r="F197" s="142" t="s">
        <v>204</v>
      </c>
      <c r="H197" s="141"/>
      <c r="L197" s="139"/>
      <c r="M197" s="143"/>
      <c r="T197" s="144"/>
      <c r="AT197" s="141" t="s">
        <v>187</v>
      </c>
      <c r="AU197" s="141" t="s">
        <v>79</v>
      </c>
      <c r="AV197" s="145" t="s">
        <v>22</v>
      </c>
      <c r="AW197" s="145" t="s">
        <v>150</v>
      </c>
      <c r="AX197" s="145" t="s">
        <v>71</v>
      </c>
      <c r="AY197" s="141" t="s">
        <v>177</v>
      </c>
    </row>
    <row r="198" spans="2:51" s="6" customFormat="1" ht="15.75" customHeight="1">
      <c r="B198" s="146"/>
      <c r="D198" s="140" t="s">
        <v>187</v>
      </c>
      <c r="E198" s="147"/>
      <c r="F198" s="148" t="s">
        <v>224</v>
      </c>
      <c r="H198" s="149">
        <v>35.507</v>
      </c>
      <c r="L198" s="146"/>
      <c r="M198" s="150"/>
      <c r="T198" s="151"/>
      <c r="AT198" s="147" t="s">
        <v>187</v>
      </c>
      <c r="AU198" s="147" t="s">
        <v>79</v>
      </c>
      <c r="AV198" s="152" t="s">
        <v>79</v>
      </c>
      <c r="AW198" s="152" t="s">
        <v>150</v>
      </c>
      <c r="AX198" s="152" t="s">
        <v>71</v>
      </c>
      <c r="AY198" s="147" t="s">
        <v>177</v>
      </c>
    </row>
    <row r="199" spans="2:51" s="6" customFormat="1" ht="15.75" customHeight="1">
      <c r="B199" s="139"/>
      <c r="D199" s="140" t="s">
        <v>187</v>
      </c>
      <c r="E199" s="141"/>
      <c r="F199" s="142" t="s">
        <v>206</v>
      </c>
      <c r="H199" s="141"/>
      <c r="L199" s="139"/>
      <c r="M199" s="143"/>
      <c r="T199" s="144"/>
      <c r="AT199" s="141" t="s">
        <v>187</v>
      </c>
      <c r="AU199" s="141" t="s">
        <v>79</v>
      </c>
      <c r="AV199" s="145" t="s">
        <v>22</v>
      </c>
      <c r="AW199" s="145" t="s">
        <v>150</v>
      </c>
      <c r="AX199" s="145" t="s">
        <v>71</v>
      </c>
      <c r="AY199" s="141" t="s">
        <v>177</v>
      </c>
    </row>
    <row r="200" spans="2:51" s="6" customFormat="1" ht="15.75" customHeight="1">
      <c r="B200" s="146"/>
      <c r="D200" s="140" t="s">
        <v>187</v>
      </c>
      <c r="E200" s="147"/>
      <c r="F200" s="148" t="s">
        <v>225</v>
      </c>
      <c r="H200" s="149">
        <v>87.079</v>
      </c>
      <c r="L200" s="146"/>
      <c r="M200" s="150"/>
      <c r="T200" s="151"/>
      <c r="AT200" s="147" t="s">
        <v>187</v>
      </c>
      <c r="AU200" s="147" t="s">
        <v>79</v>
      </c>
      <c r="AV200" s="152" t="s">
        <v>79</v>
      </c>
      <c r="AW200" s="152" t="s">
        <v>150</v>
      </c>
      <c r="AX200" s="152" t="s">
        <v>71</v>
      </c>
      <c r="AY200" s="147" t="s">
        <v>177</v>
      </c>
    </row>
    <row r="201" spans="2:51" s="6" customFormat="1" ht="15.75" customHeight="1">
      <c r="B201" s="139"/>
      <c r="D201" s="140" t="s">
        <v>187</v>
      </c>
      <c r="E201" s="141"/>
      <c r="F201" s="142" t="s">
        <v>208</v>
      </c>
      <c r="H201" s="141"/>
      <c r="L201" s="139"/>
      <c r="M201" s="143"/>
      <c r="T201" s="144"/>
      <c r="AT201" s="141" t="s">
        <v>187</v>
      </c>
      <c r="AU201" s="141" t="s">
        <v>79</v>
      </c>
      <c r="AV201" s="145" t="s">
        <v>22</v>
      </c>
      <c r="AW201" s="145" t="s">
        <v>150</v>
      </c>
      <c r="AX201" s="145" t="s">
        <v>71</v>
      </c>
      <c r="AY201" s="141" t="s">
        <v>177</v>
      </c>
    </row>
    <row r="202" spans="2:51" s="6" customFormat="1" ht="15.75" customHeight="1">
      <c r="B202" s="146"/>
      <c r="D202" s="140" t="s">
        <v>187</v>
      </c>
      <c r="E202" s="147"/>
      <c r="F202" s="148" t="s">
        <v>226</v>
      </c>
      <c r="H202" s="149">
        <v>288.274</v>
      </c>
      <c r="L202" s="146"/>
      <c r="M202" s="150"/>
      <c r="T202" s="151"/>
      <c r="AT202" s="147" t="s">
        <v>187</v>
      </c>
      <c r="AU202" s="147" t="s">
        <v>79</v>
      </c>
      <c r="AV202" s="152" t="s">
        <v>79</v>
      </c>
      <c r="AW202" s="152" t="s">
        <v>150</v>
      </c>
      <c r="AX202" s="152" t="s">
        <v>71</v>
      </c>
      <c r="AY202" s="147" t="s">
        <v>177</v>
      </c>
    </row>
    <row r="203" spans="2:51" s="6" customFormat="1" ht="15.75" customHeight="1">
      <c r="B203" s="139"/>
      <c r="D203" s="140" t="s">
        <v>187</v>
      </c>
      <c r="E203" s="141"/>
      <c r="F203" s="142" t="s">
        <v>210</v>
      </c>
      <c r="H203" s="141"/>
      <c r="L203" s="139"/>
      <c r="M203" s="143"/>
      <c r="T203" s="144"/>
      <c r="AT203" s="141" t="s">
        <v>187</v>
      </c>
      <c r="AU203" s="141" t="s">
        <v>79</v>
      </c>
      <c r="AV203" s="145" t="s">
        <v>22</v>
      </c>
      <c r="AW203" s="145" t="s">
        <v>150</v>
      </c>
      <c r="AX203" s="145" t="s">
        <v>71</v>
      </c>
      <c r="AY203" s="141" t="s">
        <v>177</v>
      </c>
    </row>
    <row r="204" spans="2:51" s="6" customFormat="1" ht="15.75" customHeight="1">
      <c r="B204" s="146"/>
      <c r="D204" s="140" t="s">
        <v>187</v>
      </c>
      <c r="E204" s="147"/>
      <c r="F204" s="148" t="s">
        <v>227</v>
      </c>
      <c r="H204" s="149">
        <v>28.489</v>
      </c>
      <c r="L204" s="146"/>
      <c r="M204" s="150"/>
      <c r="T204" s="151"/>
      <c r="AT204" s="147" t="s">
        <v>187</v>
      </c>
      <c r="AU204" s="147" t="s">
        <v>79</v>
      </c>
      <c r="AV204" s="152" t="s">
        <v>79</v>
      </c>
      <c r="AW204" s="152" t="s">
        <v>150</v>
      </c>
      <c r="AX204" s="152" t="s">
        <v>71</v>
      </c>
      <c r="AY204" s="147" t="s">
        <v>177</v>
      </c>
    </row>
    <row r="205" spans="2:51" s="6" customFormat="1" ht="15.75" customHeight="1">
      <c r="B205" s="139"/>
      <c r="D205" s="140" t="s">
        <v>187</v>
      </c>
      <c r="E205" s="141"/>
      <c r="F205" s="142" t="s">
        <v>212</v>
      </c>
      <c r="H205" s="141"/>
      <c r="L205" s="139"/>
      <c r="M205" s="143"/>
      <c r="T205" s="144"/>
      <c r="AT205" s="141" t="s">
        <v>187</v>
      </c>
      <c r="AU205" s="141" t="s">
        <v>79</v>
      </c>
      <c r="AV205" s="145" t="s">
        <v>22</v>
      </c>
      <c r="AW205" s="145" t="s">
        <v>150</v>
      </c>
      <c r="AX205" s="145" t="s">
        <v>71</v>
      </c>
      <c r="AY205" s="141" t="s">
        <v>177</v>
      </c>
    </row>
    <row r="206" spans="2:51" s="6" customFormat="1" ht="15.75" customHeight="1">
      <c r="B206" s="146"/>
      <c r="D206" s="140" t="s">
        <v>187</v>
      </c>
      <c r="E206" s="147"/>
      <c r="F206" s="148" t="s">
        <v>228</v>
      </c>
      <c r="H206" s="149">
        <v>4.75</v>
      </c>
      <c r="L206" s="146"/>
      <c r="M206" s="150"/>
      <c r="T206" s="151"/>
      <c r="AT206" s="147" t="s">
        <v>187</v>
      </c>
      <c r="AU206" s="147" t="s">
        <v>79</v>
      </c>
      <c r="AV206" s="152" t="s">
        <v>79</v>
      </c>
      <c r="AW206" s="152" t="s">
        <v>150</v>
      </c>
      <c r="AX206" s="152" t="s">
        <v>71</v>
      </c>
      <c r="AY206" s="147" t="s">
        <v>177</v>
      </c>
    </row>
    <row r="207" spans="2:51" s="6" customFormat="1" ht="15.75" customHeight="1">
      <c r="B207" s="139"/>
      <c r="D207" s="140" t="s">
        <v>187</v>
      </c>
      <c r="E207" s="141"/>
      <c r="F207" s="142" t="s">
        <v>214</v>
      </c>
      <c r="H207" s="141"/>
      <c r="L207" s="139"/>
      <c r="M207" s="143"/>
      <c r="T207" s="144"/>
      <c r="AT207" s="141" t="s">
        <v>187</v>
      </c>
      <c r="AU207" s="141" t="s">
        <v>79</v>
      </c>
      <c r="AV207" s="145" t="s">
        <v>22</v>
      </c>
      <c r="AW207" s="145" t="s">
        <v>150</v>
      </c>
      <c r="AX207" s="145" t="s">
        <v>71</v>
      </c>
      <c r="AY207" s="141" t="s">
        <v>177</v>
      </c>
    </row>
    <row r="208" spans="2:51" s="6" customFormat="1" ht="15.75" customHeight="1">
      <c r="B208" s="146"/>
      <c r="D208" s="140" t="s">
        <v>187</v>
      </c>
      <c r="E208" s="147"/>
      <c r="F208" s="148" t="s">
        <v>229</v>
      </c>
      <c r="H208" s="149">
        <v>15.181</v>
      </c>
      <c r="L208" s="146"/>
      <c r="M208" s="150"/>
      <c r="T208" s="151"/>
      <c r="AT208" s="147" t="s">
        <v>187</v>
      </c>
      <c r="AU208" s="147" t="s">
        <v>79</v>
      </c>
      <c r="AV208" s="152" t="s">
        <v>79</v>
      </c>
      <c r="AW208" s="152" t="s">
        <v>150</v>
      </c>
      <c r="AX208" s="152" t="s">
        <v>71</v>
      </c>
      <c r="AY208" s="147" t="s">
        <v>177</v>
      </c>
    </row>
    <row r="209" spans="2:51" s="6" customFormat="1" ht="15.75" customHeight="1">
      <c r="B209" s="139"/>
      <c r="D209" s="140" t="s">
        <v>187</v>
      </c>
      <c r="E209" s="141"/>
      <c r="F209" s="142" t="s">
        <v>235</v>
      </c>
      <c r="H209" s="141"/>
      <c r="L209" s="139"/>
      <c r="M209" s="143"/>
      <c r="T209" s="144"/>
      <c r="AT209" s="141" t="s">
        <v>187</v>
      </c>
      <c r="AU209" s="141" t="s">
        <v>79</v>
      </c>
      <c r="AV209" s="145" t="s">
        <v>22</v>
      </c>
      <c r="AW209" s="145" t="s">
        <v>150</v>
      </c>
      <c r="AX209" s="145" t="s">
        <v>71</v>
      </c>
      <c r="AY209" s="141" t="s">
        <v>177</v>
      </c>
    </row>
    <row r="210" spans="2:51" s="6" customFormat="1" ht="15.75" customHeight="1">
      <c r="B210" s="146"/>
      <c r="D210" s="140" t="s">
        <v>187</v>
      </c>
      <c r="E210" s="147"/>
      <c r="F210" s="148" t="s">
        <v>241</v>
      </c>
      <c r="H210" s="149">
        <v>11.9</v>
      </c>
      <c r="L210" s="146"/>
      <c r="M210" s="150"/>
      <c r="T210" s="151"/>
      <c r="AT210" s="147" t="s">
        <v>187</v>
      </c>
      <c r="AU210" s="147" t="s">
        <v>79</v>
      </c>
      <c r="AV210" s="152" t="s">
        <v>79</v>
      </c>
      <c r="AW210" s="152" t="s">
        <v>150</v>
      </c>
      <c r="AX210" s="152" t="s">
        <v>71</v>
      </c>
      <c r="AY210" s="147" t="s">
        <v>177</v>
      </c>
    </row>
    <row r="211" spans="2:51" s="6" customFormat="1" ht="15.75" customHeight="1">
      <c r="B211" s="153"/>
      <c r="D211" s="140" t="s">
        <v>187</v>
      </c>
      <c r="E211" s="154"/>
      <c r="F211" s="155" t="s">
        <v>190</v>
      </c>
      <c r="H211" s="156">
        <v>1158.472</v>
      </c>
      <c r="L211" s="153"/>
      <c r="M211" s="157"/>
      <c r="T211" s="158"/>
      <c r="AT211" s="154" t="s">
        <v>187</v>
      </c>
      <c r="AU211" s="154" t="s">
        <v>79</v>
      </c>
      <c r="AV211" s="159" t="s">
        <v>183</v>
      </c>
      <c r="AW211" s="159" t="s">
        <v>150</v>
      </c>
      <c r="AX211" s="159" t="s">
        <v>22</v>
      </c>
      <c r="AY211" s="154" t="s">
        <v>177</v>
      </c>
    </row>
    <row r="212" spans="2:51" s="6" customFormat="1" ht="15.75" customHeight="1">
      <c r="B212" s="146"/>
      <c r="D212" s="140" t="s">
        <v>187</v>
      </c>
      <c r="F212" s="148" t="s">
        <v>252</v>
      </c>
      <c r="H212" s="149">
        <v>1853.555</v>
      </c>
      <c r="L212" s="146"/>
      <c r="M212" s="150"/>
      <c r="T212" s="151"/>
      <c r="AT212" s="147" t="s">
        <v>187</v>
      </c>
      <c r="AU212" s="147" t="s">
        <v>79</v>
      </c>
      <c r="AV212" s="152" t="s">
        <v>79</v>
      </c>
      <c r="AW212" s="152" t="s">
        <v>71</v>
      </c>
      <c r="AX212" s="152" t="s">
        <v>22</v>
      </c>
      <c r="AY212" s="147" t="s">
        <v>177</v>
      </c>
    </row>
    <row r="213" spans="2:65" s="6" customFormat="1" ht="15.75" customHeight="1">
      <c r="B213" s="22"/>
      <c r="C213" s="125" t="s">
        <v>253</v>
      </c>
      <c r="D213" s="125" t="s">
        <v>179</v>
      </c>
      <c r="E213" s="126" t="s">
        <v>254</v>
      </c>
      <c r="F213" s="127" t="s">
        <v>255</v>
      </c>
      <c r="G213" s="128" t="s">
        <v>94</v>
      </c>
      <c r="H213" s="129">
        <v>4339.54</v>
      </c>
      <c r="I213" s="130"/>
      <c r="J213" s="131">
        <f>ROUND($I$213*$H$213,2)</f>
        <v>0</v>
      </c>
      <c r="K213" s="127" t="s">
        <v>182</v>
      </c>
      <c r="L213" s="22"/>
      <c r="M213" s="132"/>
      <c r="N213" s="133" t="s">
        <v>42</v>
      </c>
      <c r="Q213" s="134">
        <v>0</v>
      </c>
      <c r="R213" s="134">
        <f>$Q$213*$H$213</f>
        <v>0</v>
      </c>
      <c r="S213" s="134">
        <v>0</v>
      </c>
      <c r="T213" s="135">
        <f>$S$213*$H$213</f>
        <v>0</v>
      </c>
      <c r="AR213" s="85" t="s">
        <v>183</v>
      </c>
      <c r="AT213" s="85" t="s">
        <v>179</v>
      </c>
      <c r="AU213" s="85" t="s">
        <v>79</v>
      </c>
      <c r="AY213" s="6" t="s">
        <v>177</v>
      </c>
      <c r="BE213" s="136">
        <f>IF($N$213="základní",$J$213,0)</f>
        <v>0</v>
      </c>
      <c r="BF213" s="136">
        <f>IF($N$213="snížená",$J$213,0)</f>
        <v>0</v>
      </c>
      <c r="BG213" s="136">
        <f>IF($N$213="zákl. přenesená",$J$213,0)</f>
        <v>0</v>
      </c>
      <c r="BH213" s="136">
        <f>IF($N$213="sníž. přenesená",$J$213,0)</f>
        <v>0</v>
      </c>
      <c r="BI213" s="136">
        <f>IF($N$213="nulová",$J$213,0)</f>
        <v>0</v>
      </c>
      <c r="BJ213" s="85" t="s">
        <v>22</v>
      </c>
      <c r="BK213" s="136">
        <f>ROUND($I$213*$H$213,2)</f>
        <v>0</v>
      </c>
      <c r="BL213" s="85" t="s">
        <v>183</v>
      </c>
      <c r="BM213" s="85" t="s">
        <v>256</v>
      </c>
    </row>
    <row r="214" spans="2:47" s="6" customFormat="1" ht="16.5" customHeight="1">
      <c r="B214" s="22"/>
      <c r="D214" s="137" t="s">
        <v>185</v>
      </c>
      <c r="F214" s="138" t="s">
        <v>257</v>
      </c>
      <c r="L214" s="22"/>
      <c r="M214" s="49"/>
      <c r="T214" s="50"/>
      <c r="AT214" s="6" t="s">
        <v>185</v>
      </c>
      <c r="AU214" s="6" t="s">
        <v>79</v>
      </c>
    </row>
    <row r="215" spans="2:51" s="6" customFormat="1" ht="15.75" customHeight="1">
      <c r="B215" s="139"/>
      <c r="D215" s="140" t="s">
        <v>187</v>
      </c>
      <c r="E215" s="141"/>
      <c r="F215" s="142" t="s">
        <v>200</v>
      </c>
      <c r="H215" s="141"/>
      <c r="L215" s="139"/>
      <c r="M215" s="143"/>
      <c r="T215" s="144"/>
      <c r="AT215" s="141" t="s">
        <v>187</v>
      </c>
      <c r="AU215" s="141" t="s">
        <v>79</v>
      </c>
      <c r="AV215" s="145" t="s">
        <v>22</v>
      </c>
      <c r="AW215" s="145" t="s">
        <v>150</v>
      </c>
      <c r="AX215" s="145" t="s">
        <v>71</v>
      </c>
      <c r="AY215" s="141" t="s">
        <v>177</v>
      </c>
    </row>
    <row r="216" spans="2:51" s="6" customFormat="1" ht="15.75" customHeight="1">
      <c r="B216" s="146"/>
      <c r="D216" s="140" t="s">
        <v>187</v>
      </c>
      <c r="E216" s="147"/>
      <c r="F216" s="148" t="s">
        <v>92</v>
      </c>
      <c r="H216" s="149">
        <v>1622.5</v>
      </c>
      <c r="L216" s="146"/>
      <c r="M216" s="150"/>
      <c r="T216" s="151"/>
      <c r="AT216" s="147" t="s">
        <v>187</v>
      </c>
      <c r="AU216" s="147" t="s">
        <v>79</v>
      </c>
      <c r="AV216" s="152" t="s">
        <v>79</v>
      </c>
      <c r="AW216" s="152" t="s">
        <v>150</v>
      </c>
      <c r="AX216" s="152" t="s">
        <v>71</v>
      </c>
      <c r="AY216" s="147" t="s">
        <v>177</v>
      </c>
    </row>
    <row r="217" spans="2:51" s="6" customFormat="1" ht="15.75" customHeight="1">
      <c r="B217" s="139"/>
      <c r="D217" s="140" t="s">
        <v>187</v>
      </c>
      <c r="E217" s="141"/>
      <c r="F217" s="142" t="s">
        <v>202</v>
      </c>
      <c r="H217" s="141"/>
      <c r="L217" s="139"/>
      <c r="M217" s="143"/>
      <c r="T217" s="144"/>
      <c r="AT217" s="141" t="s">
        <v>187</v>
      </c>
      <c r="AU217" s="141" t="s">
        <v>79</v>
      </c>
      <c r="AV217" s="145" t="s">
        <v>22</v>
      </c>
      <c r="AW217" s="145" t="s">
        <v>150</v>
      </c>
      <c r="AX217" s="145" t="s">
        <v>71</v>
      </c>
      <c r="AY217" s="141" t="s">
        <v>177</v>
      </c>
    </row>
    <row r="218" spans="2:51" s="6" customFormat="1" ht="15.75" customHeight="1">
      <c r="B218" s="146"/>
      <c r="D218" s="140" t="s">
        <v>187</v>
      </c>
      <c r="E218" s="147"/>
      <c r="F218" s="148" t="s">
        <v>123</v>
      </c>
      <c r="H218" s="149">
        <v>594.57</v>
      </c>
      <c r="L218" s="146"/>
      <c r="M218" s="150"/>
      <c r="T218" s="151"/>
      <c r="AT218" s="147" t="s">
        <v>187</v>
      </c>
      <c r="AU218" s="147" t="s">
        <v>79</v>
      </c>
      <c r="AV218" s="152" t="s">
        <v>79</v>
      </c>
      <c r="AW218" s="152" t="s">
        <v>150</v>
      </c>
      <c r="AX218" s="152" t="s">
        <v>71</v>
      </c>
      <c r="AY218" s="147" t="s">
        <v>177</v>
      </c>
    </row>
    <row r="219" spans="2:51" s="6" customFormat="1" ht="15.75" customHeight="1">
      <c r="B219" s="139"/>
      <c r="D219" s="140" t="s">
        <v>187</v>
      </c>
      <c r="E219" s="141"/>
      <c r="F219" s="142" t="s">
        <v>204</v>
      </c>
      <c r="H219" s="141"/>
      <c r="L219" s="139"/>
      <c r="M219" s="143"/>
      <c r="T219" s="144"/>
      <c r="AT219" s="141" t="s">
        <v>187</v>
      </c>
      <c r="AU219" s="141" t="s">
        <v>79</v>
      </c>
      <c r="AV219" s="145" t="s">
        <v>22</v>
      </c>
      <c r="AW219" s="145" t="s">
        <v>150</v>
      </c>
      <c r="AX219" s="145" t="s">
        <v>71</v>
      </c>
      <c r="AY219" s="141" t="s">
        <v>177</v>
      </c>
    </row>
    <row r="220" spans="2:51" s="6" customFormat="1" ht="15.75" customHeight="1">
      <c r="B220" s="146"/>
      <c r="D220" s="140" t="s">
        <v>187</v>
      </c>
      <c r="E220" s="147"/>
      <c r="F220" s="148" t="s">
        <v>127</v>
      </c>
      <c r="H220" s="149">
        <v>114.54</v>
      </c>
      <c r="L220" s="146"/>
      <c r="M220" s="150"/>
      <c r="T220" s="151"/>
      <c r="AT220" s="147" t="s">
        <v>187</v>
      </c>
      <c r="AU220" s="147" t="s">
        <v>79</v>
      </c>
      <c r="AV220" s="152" t="s">
        <v>79</v>
      </c>
      <c r="AW220" s="152" t="s">
        <v>150</v>
      </c>
      <c r="AX220" s="152" t="s">
        <v>71</v>
      </c>
      <c r="AY220" s="147" t="s">
        <v>177</v>
      </c>
    </row>
    <row r="221" spans="2:51" s="6" customFormat="1" ht="15.75" customHeight="1">
      <c r="B221" s="139"/>
      <c r="D221" s="140" t="s">
        <v>187</v>
      </c>
      <c r="E221" s="141"/>
      <c r="F221" s="142" t="s">
        <v>206</v>
      </c>
      <c r="H221" s="141"/>
      <c r="L221" s="139"/>
      <c r="M221" s="143"/>
      <c r="T221" s="144"/>
      <c r="AT221" s="141" t="s">
        <v>187</v>
      </c>
      <c r="AU221" s="141" t="s">
        <v>79</v>
      </c>
      <c r="AV221" s="145" t="s">
        <v>22</v>
      </c>
      <c r="AW221" s="145" t="s">
        <v>150</v>
      </c>
      <c r="AX221" s="145" t="s">
        <v>71</v>
      </c>
      <c r="AY221" s="141" t="s">
        <v>177</v>
      </c>
    </row>
    <row r="222" spans="2:51" s="6" customFormat="1" ht="15.75" customHeight="1">
      <c r="B222" s="146"/>
      <c r="D222" s="140" t="s">
        <v>187</v>
      </c>
      <c r="E222" s="147"/>
      <c r="F222" s="148" t="s">
        <v>130</v>
      </c>
      <c r="H222" s="149">
        <v>280.9</v>
      </c>
      <c r="L222" s="146"/>
      <c r="M222" s="150"/>
      <c r="T222" s="151"/>
      <c r="AT222" s="147" t="s">
        <v>187</v>
      </c>
      <c r="AU222" s="147" t="s">
        <v>79</v>
      </c>
      <c r="AV222" s="152" t="s">
        <v>79</v>
      </c>
      <c r="AW222" s="152" t="s">
        <v>150</v>
      </c>
      <c r="AX222" s="152" t="s">
        <v>71</v>
      </c>
      <c r="AY222" s="147" t="s">
        <v>177</v>
      </c>
    </row>
    <row r="223" spans="2:51" s="6" customFormat="1" ht="15.75" customHeight="1">
      <c r="B223" s="139"/>
      <c r="D223" s="140" t="s">
        <v>187</v>
      </c>
      <c r="E223" s="141"/>
      <c r="F223" s="142" t="s">
        <v>208</v>
      </c>
      <c r="H223" s="141"/>
      <c r="L223" s="139"/>
      <c r="M223" s="143"/>
      <c r="T223" s="144"/>
      <c r="AT223" s="141" t="s">
        <v>187</v>
      </c>
      <c r="AU223" s="141" t="s">
        <v>79</v>
      </c>
      <c r="AV223" s="145" t="s">
        <v>22</v>
      </c>
      <c r="AW223" s="145" t="s">
        <v>150</v>
      </c>
      <c r="AX223" s="145" t="s">
        <v>71</v>
      </c>
      <c r="AY223" s="141" t="s">
        <v>177</v>
      </c>
    </row>
    <row r="224" spans="2:51" s="6" customFormat="1" ht="15.75" customHeight="1">
      <c r="B224" s="146"/>
      <c r="D224" s="140" t="s">
        <v>187</v>
      </c>
      <c r="E224" s="147"/>
      <c r="F224" s="148" t="s">
        <v>136</v>
      </c>
      <c r="H224" s="149">
        <v>1517.23</v>
      </c>
      <c r="L224" s="146"/>
      <c r="M224" s="150"/>
      <c r="T224" s="151"/>
      <c r="AT224" s="147" t="s">
        <v>187</v>
      </c>
      <c r="AU224" s="147" t="s">
        <v>79</v>
      </c>
      <c r="AV224" s="152" t="s">
        <v>79</v>
      </c>
      <c r="AW224" s="152" t="s">
        <v>150</v>
      </c>
      <c r="AX224" s="152" t="s">
        <v>71</v>
      </c>
      <c r="AY224" s="147" t="s">
        <v>177</v>
      </c>
    </row>
    <row r="225" spans="2:51" s="6" customFormat="1" ht="15.75" customHeight="1">
      <c r="B225" s="139"/>
      <c r="D225" s="140" t="s">
        <v>187</v>
      </c>
      <c r="E225" s="141"/>
      <c r="F225" s="142" t="s">
        <v>210</v>
      </c>
      <c r="H225" s="141"/>
      <c r="L225" s="139"/>
      <c r="M225" s="143"/>
      <c r="T225" s="144"/>
      <c r="AT225" s="141" t="s">
        <v>187</v>
      </c>
      <c r="AU225" s="141" t="s">
        <v>79</v>
      </c>
      <c r="AV225" s="145" t="s">
        <v>22</v>
      </c>
      <c r="AW225" s="145" t="s">
        <v>150</v>
      </c>
      <c r="AX225" s="145" t="s">
        <v>71</v>
      </c>
      <c r="AY225" s="141" t="s">
        <v>177</v>
      </c>
    </row>
    <row r="226" spans="2:51" s="6" customFormat="1" ht="15.75" customHeight="1">
      <c r="B226" s="146"/>
      <c r="D226" s="140" t="s">
        <v>187</v>
      </c>
      <c r="E226" s="147"/>
      <c r="F226" s="148" t="s">
        <v>133</v>
      </c>
      <c r="H226" s="149">
        <v>91.9</v>
      </c>
      <c r="L226" s="146"/>
      <c r="M226" s="150"/>
      <c r="T226" s="151"/>
      <c r="AT226" s="147" t="s">
        <v>187</v>
      </c>
      <c r="AU226" s="147" t="s">
        <v>79</v>
      </c>
      <c r="AV226" s="152" t="s">
        <v>79</v>
      </c>
      <c r="AW226" s="152" t="s">
        <v>150</v>
      </c>
      <c r="AX226" s="152" t="s">
        <v>71</v>
      </c>
      <c r="AY226" s="147" t="s">
        <v>177</v>
      </c>
    </row>
    <row r="227" spans="2:51" s="6" customFormat="1" ht="15.75" customHeight="1">
      <c r="B227" s="139"/>
      <c r="D227" s="140" t="s">
        <v>187</v>
      </c>
      <c r="E227" s="141"/>
      <c r="F227" s="142" t="s">
        <v>212</v>
      </c>
      <c r="H227" s="141"/>
      <c r="L227" s="139"/>
      <c r="M227" s="143"/>
      <c r="T227" s="144"/>
      <c r="AT227" s="141" t="s">
        <v>187</v>
      </c>
      <c r="AU227" s="141" t="s">
        <v>79</v>
      </c>
      <c r="AV227" s="145" t="s">
        <v>22</v>
      </c>
      <c r="AW227" s="145" t="s">
        <v>150</v>
      </c>
      <c r="AX227" s="145" t="s">
        <v>71</v>
      </c>
      <c r="AY227" s="141" t="s">
        <v>177</v>
      </c>
    </row>
    <row r="228" spans="2:51" s="6" customFormat="1" ht="15.75" customHeight="1">
      <c r="B228" s="146"/>
      <c r="D228" s="140" t="s">
        <v>187</v>
      </c>
      <c r="E228" s="147"/>
      <c r="F228" s="148" t="s">
        <v>105</v>
      </c>
      <c r="H228" s="149">
        <v>25</v>
      </c>
      <c r="L228" s="146"/>
      <c r="M228" s="150"/>
      <c r="T228" s="151"/>
      <c r="AT228" s="147" t="s">
        <v>187</v>
      </c>
      <c r="AU228" s="147" t="s">
        <v>79</v>
      </c>
      <c r="AV228" s="152" t="s">
        <v>79</v>
      </c>
      <c r="AW228" s="152" t="s">
        <v>150</v>
      </c>
      <c r="AX228" s="152" t="s">
        <v>71</v>
      </c>
      <c r="AY228" s="147" t="s">
        <v>177</v>
      </c>
    </row>
    <row r="229" spans="2:51" s="6" customFormat="1" ht="15.75" customHeight="1">
      <c r="B229" s="139"/>
      <c r="D229" s="140" t="s">
        <v>187</v>
      </c>
      <c r="E229" s="141"/>
      <c r="F229" s="142" t="s">
        <v>214</v>
      </c>
      <c r="H229" s="141"/>
      <c r="L229" s="139"/>
      <c r="M229" s="143"/>
      <c r="T229" s="144"/>
      <c r="AT229" s="141" t="s">
        <v>187</v>
      </c>
      <c r="AU229" s="141" t="s">
        <v>79</v>
      </c>
      <c r="AV229" s="145" t="s">
        <v>22</v>
      </c>
      <c r="AW229" s="145" t="s">
        <v>150</v>
      </c>
      <c r="AX229" s="145" t="s">
        <v>71</v>
      </c>
      <c r="AY229" s="141" t="s">
        <v>177</v>
      </c>
    </row>
    <row r="230" spans="2:51" s="6" customFormat="1" ht="15.75" customHeight="1">
      <c r="B230" s="146"/>
      <c r="D230" s="140" t="s">
        <v>187</v>
      </c>
      <c r="E230" s="147"/>
      <c r="F230" s="148" t="s">
        <v>119</v>
      </c>
      <c r="H230" s="149">
        <v>79.9</v>
      </c>
      <c r="L230" s="146"/>
      <c r="M230" s="150"/>
      <c r="T230" s="151"/>
      <c r="AT230" s="147" t="s">
        <v>187</v>
      </c>
      <c r="AU230" s="147" t="s">
        <v>79</v>
      </c>
      <c r="AV230" s="152" t="s">
        <v>79</v>
      </c>
      <c r="AW230" s="152" t="s">
        <v>150</v>
      </c>
      <c r="AX230" s="152" t="s">
        <v>71</v>
      </c>
      <c r="AY230" s="147" t="s">
        <v>177</v>
      </c>
    </row>
    <row r="231" spans="2:51" s="6" customFormat="1" ht="15.75" customHeight="1">
      <c r="B231" s="139"/>
      <c r="D231" s="140" t="s">
        <v>187</v>
      </c>
      <c r="E231" s="141"/>
      <c r="F231" s="142" t="s">
        <v>216</v>
      </c>
      <c r="H231" s="141"/>
      <c r="L231" s="139"/>
      <c r="M231" s="143"/>
      <c r="T231" s="144"/>
      <c r="AT231" s="141" t="s">
        <v>187</v>
      </c>
      <c r="AU231" s="141" t="s">
        <v>79</v>
      </c>
      <c r="AV231" s="145" t="s">
        <v>22</v>
      </c>
      <c r="AW231" s="145" t="s">
        <v>150</v>
      </c>
      <c r="AX231" s="145" t="s">
        <v>71</v>
      </c>
      <c r="AY231" s="141" t="s">
        <v>177</v>
      </c>
    </row>
    <row r="232" spans="2:51" s="6" customFormat="1" ht="15.75" customHeight="1">
      <c r="B232" s="146"/>
      <c r="D232" s="140" t="s">
        <v>187</v>
      </c>
      <c r="E232" s="147"/>
      <c r="F232" s="148" t="s">
        <v>139</v>
      </c>
      <c r="H232" s="149">
        <v>13</v>
      </c>
      <c r="L232" s="146"/>
      <c r="M232" s="150"/>
      <c r="T232" s="151"/>
      <c r="AT232" s="147" t="s">
        <v>187</v>
      </c>
      <c r="AU232" s="147" t="s">
        <v>79</v>
      </c>
      <c r="AV232" s="152" t="s">
        <v>79</v>
      </c>
      <c r="AW232" s="152" t="s">
        <v>150</v>
      </c>
      <c r="AX232" s="152" t="s">
        <v>71</v>
      </c>
      <c r="AY232" s="147" t="s">
        <v>177</v>
      </c>
    </row>
    <row r="233" spans="2:51" s="6" customFormat="1" ht="15.75" customHeight="1">
      <c r="B233" s="153"/>
      <c r="D233" s="140" t="s">
        <v>187</v>
      </c>
      <c r="E233" s="154"/>
      <c r="F233" s="155" t="s">
        <v>190</v>
      </c>
      <c r="H233" s="156">
        <v>4339.54</v>
      </c>
      <c r="L233" s="153"/>
      <c r="M233" s="157"/>
      <c r="T233" s="158"/>
      <c r="AT233" s="154" t="s">
        <v>187</v>
      </c>
      <c r="AU233" s="154" t="s">
        <v>79</v>
      </c>
      <c r="AV233" s="159" t="s">
        <v>183</v>
      </c>
      <c r="AW233" s="159" t="s">
        <v>150</v>
      </c>
      <c r="AX233" s="159" t="s">
        <v>22</v>
      </c>
      <c r="AY233" s="154" t="s">
        <v>177</v>
      </c>
    </row>
    <row r="234" spans="2:63" s="114" customFormat="1" ht="30.75" customHeight="1">
      <c r="B234" s="115"/>
      <c r="D234" s="116" t="s">
        <v>70</v>
      </c>
      <c r="E234" s="123" t="s">
        <v>79</v>
      </c>
      <c r="F234" s="123" t="s">
        <v>258</v>
      </c>
      <c r="J234" s="124">
        <f>$BK$234</f>
        <v>0</v>
      </c>
      <c r="L234" s="115"/>
      <c r="M234" s="119"/>
      <c r="P234" s="120">
        <f>SUM($P$235:$P$250)</f>
        <v>0</v>
      </c>
      <c r="R234" s="120">
        <f>SUM($R$235:$R$250)</f>
        <v>67.5566451</v>
      </c>
      <c r="T234" s="121">
        <f>SUM($T$235:$T$250)</f>
        <v>0</v>
      </c>
      <c r="AR234" s="116" t="s">
        <v>22</v>
      </c>
      <c r="AT234" s="116" t="s">
        <v>70</v>
      </c>
      <c r="AU234" s="116" t="s">
        <v>22</v>
      </c>
      <c r="AY234" s="116" t="s">
        <v>177</v>
      </c>
      <c r="BK234" s="122">
        <f>SUM($BK$235:$BK$250)</f>
        <v>0</v>
      </c>
    </row>
    <row r="235" spans="2:65" s="6" customFormat="1" ht="15.75" customHeight="1">
      <c r="B235" s="22"/>
      <c r="C235" s="125" t="s">
        <v>27</v>
      </c>
      <c r="D235" s="125" t="s">
        <v>179</v>
      </c>
      <c r="E235" s="126" t="s">
        <v>259</v>
      </c>
      <c r="F235" s="127" t="s">
        <v>260</v>
      </c>
      <c r="G235" s="128" t="s">
        <v>94</v>
      </c>
      <c r="H235" s="129">
        <v>238</v>
      </c>
      <c r="I235" s="130"/>
      <c r="J235" s="131">
        <f>ROUND($I$235*$H$235,2)</f>
        <v>0</v>
      </c>
      <c r="K235" s="127" t="s">
        <v>182</v>
      </c>
      <c r="L235" s="22"/>
      <c r="M235" s="132"/>
      <c r="N235" s="133" t="s">
        <v>42</v>
      </c>
      <c r="Q235" s="134">
        <v>0.00030945</v>
      </c>
      <c r="R235" s="134">
        <f>$Q$235*$H$235</f>
        <v>0.07364910000000001</v>
      </c>
      <c r="S235" s="134">
        <v>0</v>
      </c>
      <c r="T235" s="135">
        <f>$S$235*$H$235</f>
        <v>0</v>
      </c>
      <c r="AR235" s="85" t="s">
        <v>183</v>
      </c>
      <c r="AT235" s="85" t="s">
        <v>179</v>
      </c>
      <c r="AU235" s="85" t="s">
        <v>79</v>
      </c>
      <c r="AY235" s="6" t="s">
        <v>177</v>
      </c>
      <c r="BE235" s="136">
        <f>IF($N$235="základní",$J$235,0)</f>
        <v>0</v>
      </c>
      <c r="BF235" s="136">
        <f>IF($N$235="snížená",$J$235,0)</f>
        <v>0</v>
      </c>
      <c r="BG235" s="136">
        <f>IF($N$235="zákl. přenesená",$J$235,0)</f>
        <v>0</v>
      </c>
      <c r="BH235" s="136">
        <f>IF($N$235="sníž. přenesená",$J$235,0)</f>
        <v>0</v>
      </c>
      <c r="BI235" s="136">
        <f>IF($N$235="nulová",$J$235,0)</f>
        <v>0</v>
      </c>
      <c r="BJ235" s="85" t="s">
        <v>22</v>
      </c>
      <c r="BK235" s="136">
        <f>ROUND($I$235*$H$235,2)</f>
        <v>0</v>
      </c>
      <c r="BL235" s="85" t="s">
        <v>183</v>
      </c>
      <c r="BM235" s="85" t="s">
        <v>261</v>
      </c>
    </row>
    <row r="236" spans="2:47" s="6" customFormat="1" ht="27" customHeight="1">
      <c r="B236" s="22"/>
      <c r="D236" s="137" t="s">
        <v>185</v>
      </c>
      <c r="F236" s="138" t="s">
        <v>262</v>
      </c>
      <c r="L236" s="22"/>
      <c r="M236" s="49"/>
      <c r="T236" s="50"/>
      <c r="AT236" s="6" t="s">
        <v>185</v>
      </c>
      <c r="AU236" s="6" t="s">
        <v>79</v>
      </c>
    </row>
    <row r="237" spans="2:51" s="6" customFormat="1" ht="15.75" customHeight="1">
      <c r="B237" s="139"/>
      <c r="D237" s="140" t="s">
        <v>187</v>
      </c>
      <c r="E237" s="141"/>
      <c r="F237" s="142" t="s">
        <v>235</v>
      </c>
      <c r="H237" s="141"/>
      <c r="L237" s="139"/>
      <c r="M237" s="143"/>
      <c r="T237" s="144"/>
      <c r="AT237" s="141" t="s">
        <v>187</v>
      </c>
      <c r="AU237" s="141" t="s">
        <v>79</v>
      </c>
      <c r="AV237" s="145" t="s">
        <v>22</v>
      </c>
      <c r="AW237" s="145" t="s">
        <v>150</v>
      </c>
      <c r="AX237" s="145" t="s">
        <v>71</v>
      </c>
      <c r="AY237" s="141" t="s">
        <v>177</v>
      </c>
    </row>
    <row r="238" spans="2:51" s="6" customFormat="1" ht="15.75" customHeight="1">
      <c r="B238" s="146"/>
      <c r="D238" s="140" t="s">
        <v>187</v>
      </c>
      <c r="E238" s="147"/>
      <c r="F238" s="148" t="s">
        <v>263</v>
      </c>
      <c r="H238" s="149">
        <v>238</v>
      </c>
      <c r="L238" s="146"/>
      <c r="M238" s="150"/>
      <c r="T238" s="151"/>
      <c r="AT238" s="147" t="s">
        <v>187</v>
      </c>
      <c r="AU238" s="147" t="s">
        <v>79</v>
      </c>
      <c r="AV238" s="152" t="s">
        <v>79</v>
      </c>
      <c r="AW238" s="152" t="s">
        <v>150</v>
      </c>
      <c r="AX238" s="152" t="s">
        <v>71</v>
      </c>
      <c r="AY238" s="147" t="s">
        <v>177</v>
      </c>
    </row>
    <row r="239" spans="2:51" s="6" customFormat="1" ht="15.75" customHeight="1">
      <c r="B239" s="153"/>
      <c r="D239" s="140" t="s">
        <v>187</v>
      </c>
      <c r="E239" s="154"/>
      <c r="F239" s="155" t="s">
        <v>190</v>
      </c>
      <c r="H239" s="156">
        <v>238</v>
      </c>
      <c r="L239" s="153"/>
      <c r="M239" s="157"/>
      <c r="T239" s="158"/>
      <c r="AT239" s="154" t="s">
        <v>187</v>
      </c>
      <c r="AU239" s="154" t="s">
        <v>79</v>
      </c>
      <c r="AV239" s="159" t="s">
        <v>183</v>
      </c>
      <c r="AW239" s="159" t="s">
        <v>150</v>
      </c>
      <c r="AX239" s="159" t="s">
        <v>22</v>
      </c>
      <c r="AY239" s="154" t="s">
        <v>177</v>
      </c>
    </row>
    <row r="240" spans="2:65" s="6" customFormat="1" ht="15.75" customHeight="1">
      <c r="B240" s="22"/>
      <c r="C240" s="160" t="s">
        <v>264</v>
      </c>
      <c r="D240" s="160" t="s">
        <v>265</v>
      </c>
      <c r="E240" s="161" t="s">
        <v>266</v>
      </c>
      <c r="F240" s="162" t="s">
        <v>267</v>
      </c>
      <c r="G240" s="163" t="s">
        <v>94</v>
      </c>
      <c r="H240" s="164">
        <v>261.8</v>
      </c>
      <c r="I240" s="165"/>
      <c r="J240" s="166">
        <f>ROUND($I$240*$H$240,2)</f>
        <v>0</v>
      </c>
      <c r="K240" s="162"/>
      <c r="L240" s="167"/>
      <c r="M240" s="168"/>
      <c r="N240" s="169" t="s">
        <v>42</v>
      </c>
      <c r="Q240" s="134">
        <v>0.0003</v>
      </c>
      <c r="R240" s="134">
        <f>$Q$240*$H$240</f>
        <v>0.07854</v>
      </c>
      <c r="S240" s="134">
        <v>0</v>
      </c>
      <c r="T240" s="135">
        <f>$S$240*$H$240</f>
        <v>0</v>
      </c>
      <c r="AR240" s="85" t="s">
        <v>246</v>
      </c>
      <c r="AT240" s="85" t="s">
        <v>265</v>
      </c>
      <c r="AU240" s="85" t="s">
        <v>79</v>
      </c>
      <c r="AY240" s="6" t="s">
        <v>177</v>
      </c>
      <c r="BE240" s="136">
        <f>IF($N$240="základní",$J$240,0)</f>
        <v>0</v>
      </c>
      <c r="BF240" s="136">
        <f>IF($N$240="snížená",$J$240,0)</f>
        <v>0</v>
      </c>
      <c r="BG240" s="136">
        <f>IF($N$240="zákl. přenesená",$J$240,0)</f>
        <v>0</v>
      </c>
      <c r="BH240" s="136">
        <f>IF($N$240="sníž. přenesená",$J$240,0)</f>
        <v>0</v>
      </c>
      <c r="BI240" s="136">
        <f>IF($N$240="nulová",$J$240,0)</f>
        <v>0</v>
      </c>
      <c r="BJ240" s="85" t="s">
        <v>22</v>
      </c>
      <c r="BK240" s="136">
        <f>ROUND($I$240*$H$240,2)</f>
        <v>0</v>
      </c>
      <c r="BL240" s="85" t="s">
        <v>183</v>
      </c>
      <c r="BM240" s="85" t="s">
        <v>268</v>
      </c>
    </row>
    <row r="241" spans="2:47" s="6" customFormat="1" ht="27" customHeight="1">
      <c r="B241" s="22"/>
      <c r="D241" s="137" t="s">
        <v>185</v>
      </c>
      <c r="F241" s="138" t="s">
        <v>269</v>
      </c>
      <c r="L241" s="22"/>
      <c r="M241" s="49"/>
      <c r="T241" s="50"/>
      <c r="AT241" s="6" t="s">
        <v>185</v>
      </c>
      <c r="AU241" s="6" t="s">
        <v>79</v>
      </c>
    </row>
    <row r="242" spans="2:51" s="6" customFormat="1" ht="15.75" customHeight="1">
      <c r="B242" s="139"/>
      <c r="D242" s="140" t="s">
        <v>187</v>
      </c>
      <c r="E242" s="141"/>
      <c r="F242" s="142" t="s">
        <v>235</v>
      </c>
      <c r="H242" s="141"/>
      <c r="L242" s="139"/>
      <c r="M242" s="143"/>
      <c r="T242" s="144"/>
      <c r="AT242" s="141" t="s">
        <v>187</v>
      </c>
      <c r="AU242" s="141" t="s">
        <v>79</v>
      </c>
      <c r="AV242" s="145" t="s">
        <v>22</v>
      </c>
      <c r="AW242" s="145" t="s">
        <v>150</v>
      </c>
      <c r="AX242" s="145" t="s">
        <v>71</v>
      </c>
      <c r="AY242" s="141" t="s">
        <v>177</v>
      </c>
    </row>
    <row r="243" spans="2:51" s="6" customFormat="1" ht="15.75" customHeight="1">
      <c r="B243" s="146"/>
      <c r="D243" s="140" t="s">
        <v>187</v>
      </c>
      <c r="E243" s="147"/>
      <c r="F243" s="148" t="s">
        <v>263</v>
      </c>
      <c r="H243" s="149">
        <v>238</v>
      </c>
      <c r="L243" s="146"/>
      <c r="M243" s="150"/>
      <c r="T243" s="151"/>
      <c r="AT243" s="147" t="s">
        <v>187</v>
      </c>
      <c r="AU243" s="147" t="s">
        <v>79</v>
      </c>
      <c r="AV243" s="152" t="s">
        <v>79</v>
      </c>
      <c r="AW243" s="152" t="s">
        <v>150</v>
      </c>
      <c r="AX243" s="152" t="s">
        <v>71</v>
      </c>
      <c r="AY243" s="147" t="s">
        <v>177</v>
      </c>
    </row>
    <row r="244" spans="2:51" s="6" customFormat="1" ht="15.75" customHeight="1">
      <c r="B244" s="153"/>
      <c r="D244" s="140" t="s">
        <v>187</v>
      </c>
      <c r="E244" s="154"/>
      <c r="F244" s="155" t="s">
        <v>190</v>
      </c>
      <c r="H244" s="156">
        <v>238</v>
      </c>
      <c r="L244" s="153"/>
      <c r="M244" s="157"/>
      <c r="T244" s="158"/>
      <c r="AT244" s="154" t="s">
        <v>187</v>
      </c>
      <c r="AU244" s="154" t="s">
        <v>79</v>
      </c>
      <c r="AV244" s="159" t="s">
        <v>183</v>
      </c>
      <c r="AW244" s="159" t="s">
        <v>150</v>
      </c>
      <c r="AX244" s="159" t="s">
        <v>22</v>
      </c>
      <c r="AY244" s="154" t="s">
        <v>177</v>
      </c>
    </row>
    <row r="245" spans="2:51" s="6" customFormat="1" ht="15.75" customHeight="1">
      <c r="B245" s="146"/>
      <c r="D245" s="140" t="s">
        <v>187</v>
      </c>
      <c r="F245" s="148" t="s">
        <v>270</v>
      </c>
      <c r="H245" s="149">
        <v>261.8</v>
      </c>
      <c r="L245" s="146"/>
      <c r="M245" s="150"/>
      <c r="T245" s="151"/>
      <c r="AT245" s="147" t="s">
        <v>187</v>
      </c>
      <c r="AU245" s="147" t="s">
        <v>79</v>
      </c>
      <c r="AV245" s="152" t="s">
        <v>79</v>
      </c>
      <c r="AW245" s="152" t="s">
        <v>71</v>
      </c>
      <c r="AX245" s="152" t="s">
        <v>22</v>
      </c>
      <c r="AY245" s="147" t="s">
        <v>177</v>
      </c>
    </row>
    <row r="246" spans="2:65" s="6" customFormat="1" ht="15.75" customHeight="1">
      <c r="B246" s="22"/>
      <c r="C246" s="125" t="s">
        <v>271</v>
      </c>
      <c r="D246" s="125" t="s">
        <v>179</v>
      </c>
      <c r="E246" s="126" t="s">
        <v>272</v>
      </c>
      <c r="F246" s="127" t="s">
        <v>273</v>
      </c>
      <c r="G246" s="128" t="s">
        <v>99</v>
      </c>
      <c r="H246" s="129">
        <v>297.5</v>
      </c>
      <c r="I246" s="130"/>
      <c r="J246" s="131">
        <f>ROUND($I$246*$H$246,2)</f>
        <v>0</v>
      </c>
      <c r="K246" s="127" t="s">
        <v>182</v>
      </c>
      <c r="L246" s="22"/>
      <c r="M246" s="132"/>
      <c r="N246" s="133" t="s">
        <v>42</v>
      </c>
      <c r="Q246" s="134">
        <v>0.2265696</v>
      </c>
      <c r="R246" s="134">
        <f>$Q$246*$H$246</f>
        <v>67.404456</v>
      </c>
      <c r="S246" s="134">
        <v>0</v>
      </c>
      <c r="T246" s="135">
        <f>$S$246*$H$246</f>
        <v>0</v>
      </c>
      <c r="AR246" s="85" t="s">
        <v>183</v>
      </c>
      <c r="AT246" s="85" t="s">
        <v>179</v>
      </c>
      <c r="AU246" s="85" t="s">
        <v>79</v>
      </c>
      <c r="AY246" s="6" t="s">
        <v>177</v>
      </c>
      <c r="BE246" s="136">
        <f>IF($N$246="základní",$J$246,0)</f>
        <v>0</v>
      </c>
      <c r="BF246" s="136">
        <f>IF($N$246="snížená",$J$246,0)</f>
        <v>0</v>
      </c>
      <c r="BG246" s="136">
        <f>IF($N$246="zákl. přenesená",$J$246,0)</f>
        <v>0</v>
      </c>
      <c r="BH246" s="136">
        <f>IF($N$246="sníž. přenesená",$J$246,0)</f>
        <v>0</v>
      </c>
      <c r="BI246" s="136">
        <f>IF($N$246="nulová",$J$246,0)</f>
        <v>0</v>
      </c>
      <c r="BJ246" s="85" t="s">
        <v>22</v>
      </c>
      <c r="BK246" s="136">
        <f>ROUND($I$246*$H$246,2)</f>
        <v>0</v>
      </c>
      <c r="BL246" s="85" t="s">
        <v>183</v>
      </c>
      <c r="BM246" s="85" t="s">
        <v>274</v>
      </c>
    </row>
    <row r="247" spans="2:47" s="6" customFormat="1" ht="27" customHeight="1">
      <c r="B247" s="22"/>
      <c r="D247" s="137" t="s">
        <v>185</v>
      </c>
      <c r="F247" s="138" t="s">
        <v>275</v>
      </c>
      <c r="L247" s="22"/>
      <c r="M247" s="49"/>
      <c r="T247" s="50"/>
      <c r="AT247" s="6" t="s">
        <v>185</v>
      </c>
      <c r="AU247" s="6" t="s">
        <v>79</v>
      </c>
    </row>
    <row r="248" spans="2:51" s="6" customFormat="1" ht="15.75" customHeight="1">
      <c r="B248" s="139"/>
      <c r="D248" s="140" t="s">
        <v>187</v>
      </c>
      <c r="E248" s="141"/>
      <c r="F248" s="142" t="s">
        <v>235</v>
      </c>
      <c r="H248" s="141"/>
      <c r="L248" s="139"/>
      <c r="M248" s="143"/>
      <c r="T248" s="144"/>
      <c r="AT248" s="141" t="s">
        <v>187</v>
      </c>
      <c r="AU248" s="141" t="s">
        <v>79</v>
      </c>
      <c r="AV248" s="145" t="s">
        <v>22</v>
      </c>
      <c r="AW248" s="145" t="s">
        <v>150</v>
      </c>
      <c r="AX248" s="145" t="s">
        <v>71</v>
      </c>
      <c r="AY248" s="141" t="s">
        <v>177</v>
      </c>
    </row>
    <row r="249" spans="2:51" s="6" customFormat="1" ht="15.75" customHeight="1">
      <c r="B249" s="146"/>
      <c r="D249" s="140" t="s">
        <v>187</v>
      </c>
      <c r="E249" s="147"/>
      <c r="F249" s="148" t="s">
        <v>108</v>
      </c>
      <c r="H249" s="149">
        <v>297.5</v>
      </c>
      <c r="L249" s="146"/>
      <c r="M249" s="150"/>
      <c r="T249" s="151"/>
      <c r="AT249" s="147" t="s">
        <v>187</v>
      </c>
      <c r="AU249" s="147" t="s">
        <v>79</v>
      </c>
      <c r="AV249" s="152" t="s">
        <v>79</v>
      </c>
      <c r="AW249" s="152" t="s">
        <v>150</v>
      </c>
      <c r="AX249" s="152" t="s">
        <v>71</v>
      </c>
      <c r="AY249" s="147" t="s">
        <v>177</v>
      </c>
    </row>
    <row r="250" spans="2:51" s="6" customFormat="1" ht="15.75" customHeight="1">
      <c r="B250" s="153"/>
      <c r="D250" s="140" t="s">
        <v>187</v>
      </c>
      <c r="E250" s="154"/>
      <c r="F250" s="155" t="s">
        <v>190</v>
      </c>
      <c r="H250" s="156">
        <v>297.5</v>
      </c>
      <c r="L250" s="153"/>
      <c r="M250" s="157"/>
      <c r="T250" s="158"/>
      <c r="AT250" s="154" t="s">
        <v>187</v>
      </c>
      <c r="AU250" s="154" t="s">
        <v>79</v>
      </c>
      <c r="AV250" s="159" t="s">
        <v>183</v>
      </c>
      <c r="AW250" s="159" t="s">
        <v>150</v>
      </c>
      <c r="AX250" s="159" t="s">
        <v>22</v>
      </c>
      <c r="AY250" s="154" t="s">
        <v>177</v>
      </c>
    </row>
    <row r="251" spans="2:63" s="114" customFormat="1" ht="30.75" customHeight="1">
      <c r="B251" s="115"/>
      <c r="D251" s="116" t="s">
        <v>70</v>
      </c>
      <c r="E251" s="123" t="s">
        <v>230</v>
      </c>
      <c r="F251" s="123" t="s">
        <v>276</v>
      </c>
      <c r="J251" s="124">
        <f>$BK$251</f>
        <v>0</v>
      </c>
      <c r="L251" s="115"/>
      <c r="M251" s="119"/>
      <c r="P251" s="120">
        <f>SUM($P$252:$P$399)</f>
        <v>0</v>
      </c>
      <c r="R251" s="120">
        <f>SUM($R$252:$R$399)</f>
        <v>798.4557837</v>
      </c>
      <c r="T251" s="121">
        <f>SUM($T$252:$T$399)</f>
        <v>0</v>
      </c>
      <c r="AR251" s="116" t="s">
        <v>22</v>
      </c>
      <c r="AT251" s="116" t="s">
        <v>70</v>
      </c>
      <c r="AU251" s="116" t="s">
        <v>22</v>
      </c>
      <c r="AY251" s="116" t="s">
        <v>177</v>
      </c>
      <c r="BK251" s="122">
        <f>SUM($BK$252:$BK$399)</f>
        <v>0</v>
      </c>
    </row>
    <row r="252" spans="2:65" s="6" customFormat="1" ht="15.75" customHeight="1">
      <c r="B252" s="22"/>
      <c r="C252" s="125" t="s">
        <v>141</v>
      </c>
      <c r="D252" s="125" t="s">
        <v>179</v>
      </c>
      <c r="E252" s="126" t="s">
        <v>277</v>
      </c>
      <c r="F252" s="127" t="s">
        <v>278</v>
      </c>
      <c r="G252" s="128" t="s">
        <v>94</v>
      </c>
      <c r="H252" s="129">
        <v>13</v>
      </c>
      <c r="I252" s="130"/>
      <c r="J252" s="131">
        <f>ROUND($I$252*$H$252,2)</f>
        <v>0</v>
      </c>
      <c r="K252" s="127" t="s">
        <v>182</v>
      </c>
      <c r="L252" s="22"/>
      <c r="M252" s="132"/>
      <c r="N252" s="133" t="s">
        <v>42</v>
      </c>
      <c r="Q252" s="134">
        <v>0</v>
      </c>
      <c r="R252" s="134">
        <f>$Q$252*$H$252</f>
        <v>0</v>
      </c>
      <c r="S252" s="134">
        <v>0</v>
      </c>
      <c r="T252" s="135">
        <f>$S$252*$H$252</f>
        <v>0</v>
      </c>
      <c r="AR252" s="85" t="s">
        <v>183</v>
      </c>
      <c r="AT252" s="85" t="s">
        <v>179</v>
      </c>
      <c r="AU252" s="85" t="s">
        <v>79</v>
      </c>
      <c r="AY252" s="6" t="s">
        <v>177</v>
      </c>
      <c r="BE252" s="136">
        <f>IF($N$252="základní",$J$252,0)</f>
        <v>0</v>
      </c>
      <c r="BF252" s="136">
        <f>IF($N$252="snížená",$J$252,0)</f>
        <v>0</v>
      </c>
      <c r="BG252" s="136">
        <f>IF($N$252="zákl. přenesená",$J$252,0)</f>
        <v>0</v>
      </c>
      <c r="BH252" s="136">
        <f>IF($N$252="sníž. přenesená",$J$252,0)</f>
        <v>0</v>
      </c>
      <c r="BI252" s="136">
        <f>IF($N$252="nulová",$J$252,0)</f>
        <v>0</v>
      </c>
      <c r="BJ252" s="85" t="s">
        <v>22</v>
      </c>
      <c r="BK252" s="136">
        <f>ROUND($I$252*$H$252,2)</f>
        <v>0</v>
      </c>
      <c r="BL252" s="85" t="s">
        <v>183</v>
      </c>
      <c r="BM252" s="85" t="s">
        <v>279</v>
      </c>
    </row>
    <row r="253" spans="2:47" s="6" customFormat="1" ht="16.5" customHeight="1">
      <c r="B253" s="22"/>
      <c r="D253" s="137" t="s">
        <v>185</v>
      </c>
      <c r="F253" s="138" t="s">
        <v>280</v>
      </c>
      <c r="L253" s="22"/>
      <c r="M253" s="49"/>
      <c r="T253" s="50"/>
      <c r="AT253" s="6" t="s">
        <v>185</v>
      </c>
      <c r="AU253" s="6" t="s">
        <v>79</v>
      </c>
    </row>
    <row r="254" spans="2:51" s="6" customFormat="1" ht="15.75" customHeight="1">
      <c r="B254" s="139"/>
      <c r="D254" s="140" t="s">
        <v>187</v>
      </c>
      <c r="E254" s="141"/>
      <c r="F254" s="142" t="s">
        <v>216</v>
      </c>
      <c r="H254" s="141"/>
      <c r="L254" s="139"/>
      <c r="M254" s="143"/>
      <c r="T254" s="144"/>
      <c r="AT254" s="141" t="s">
        <v>187</v>
      </c>
      <c r="AU254" s="141" t="s">
        <v>79</v>
      </c>
      <c r="AV254" s="145" t="s">
        <v>22</v>
      </c>
      <c r="AW254" s="145" t="s">
        <v>150</v>
      </c>
      <c r="AX254" s="145" t="s">
        <v>71</v>
      </c>
      <c r="AY254" s="141" t="s">
        <v>177</v>
      </c>
    </row>
    <row r="255" spans="2:51" s="6" customFormat="1" ht="15.75" customHeight="1">
      <c r="B255" s="146"/>
      <c r="D255" s="140" t="s">
        <v>187</v>
      </c>
      <c r="E255" s="147"/>
      <c r="F255" s="148" t="s">
        <v>139</v>
      </c>
      <c r="H255" s="149">
        <v>13</v>
      </c>
      <c r="L255" s="146"/>
      <c r="M255" s="150"/>
      <c r="T255" s="151"/>
      <c r="AT255" s="147" t="s">
        <v>187</v>
      </c>
      <c r="AU255" s="147" t="s">
        <v>79</v>
      </c>
      <c r="AV255" s="152" t="s">
        <v>79</v>
      </c>
      <c r="AW255" s="152" t="s">
        <v>150</v>
      </c>
      <c r="AX255" s="152" t="s">
        <v>71</v>
      </c>
      <c r="AY255" s="147" t="s">
        <v>177</v>
      </c>
    </row>
    <row r="256" spans="2:51" s="6" customFormat="1" ht="15.75" customHeight="1">
      <c r="B256" s="153"/>
      <c r="D256" s="140" t="s">
        <v>187</v>
      </c>
      <c r="E256" s="154"/>
      <c r="F256" s="155" t="s">
        <v>190</v>
      </c>
      <c r="H256" s="156">
        <v>13</v>
      </c>
      <c r="L256" s="153"/>
      <c r="M256" s="157"/>
      <c r="T256" s="158"/>
      <c r="AT256" s="154" t="s">
        <v>187</v>
      </c>
      <c r="AU256" s="154" t="s">
        <v>79</v>
      </c>
      <c r="AV256" s="159" t="s">
        <v>183</v>
      </c>
      <c r="AW256" s="159" t="s">
        <v>150</v>
      </c>
      <c r="AX256" s="159" t="s">
        <v>22</v>
      </c>
      <c r="AY256" s="154" t="s">
        <v>177</v>
      </c>
    </row>
    <row r="257" spans="2:65" s="6" customFormat="1" ht="15.75" customHeight="1">
      <c r="B257" s="22"/>
      <c r="C257" s="125" t="s">
        <v>281</v>
      </c>
      <c r="D257" s="125" t="s">
        <v>179</v>
      </c>
      <c r="E257" s="126" t="s">
        <v>282</v>
      </c>
      <c r="F257" s="127" t="s">
        <v>283</v>
      </c>
      <c r="G257" s="128" t="s">
        <v>94</v>
      </c>
      <c r="H257" s="129">
        <v>2704.41</v>
      </c>
      <c r="I257" s="130"/>
      <c r="J257" s="131">
        <f>ROUND($I$257*$H$257,2)</f>
        <v>0</v>
      </c>
      <c r="K257" s="127" t="s">
        <v>182</v>
      </c>
      <c r="L257" s="22"/>
      <c r="M257" s="132"/>
      <c r="N257" s="133" t="s">
        <v>42</v>
      </c>
      <c r="Q257" s="134">
        <v>0</v>
      </c>
      <c r="R257" s="134">
        <f>$Q$257*$H$257</f>
        <v>0</v>
      </c>
      <c r="S257" s="134">
        <v>0</v>
      </c>
      <c r="T257" s="135">
        <f>$S$257*$H$257</f>
        <v>0</v>
      </c>
      <c r="AR257" s="85" t="s">
        <v>183</v>
      </c>
      <c r="AT257" s="85" t="s">
        <v>179</v>
      </c>
      <c r="AU257" s="85" t="s">
        <v>79</v>
      </c>
      <c r="AY257" s="6" t="s">
        <v>177</v>
      </c>
      <c r="BE257" s="136">
        <f>IF($N$257="základní",$J$257,0)</f>
        <v>0</v>
      </c>
      <c r="BF257" s="136">
        <f>IF($N$257="snížená",$J$257,0)</f>
        <v>0</v>
      </c>
      <c r="BG257" s="136">
        <f>IF($N$257="zákl. přenesená",$J$257,0)</f>
        <v>0</v>
      </c>
      <c r="BH257" s="136">
        <f>IF($N$257="sníž. přenesená",$J$257,0)</f>
        <v>0</v>
      </c>
      <c r="BI257" s="136">
        <f>IF($N$257="nulová",$J$257,0)</f>
        <v>0</v>
      </c>
      <c r="BJ257" s="85" t="s">
        <v>22</v>
      </c>
      <c r="BK257" s="136">
        <f>ROUND($I$257*$H$257,2)</f>
        <v>0</v>
      </c>
      <c r="BL257" s="85" t="s">
        <v>183</v>
      </c>
      <c r="BM257" s="85" t="s">
        <v>284</v>
      </c>
    </row>
    <row r="258" spans="2:47" s="6" customFormat="1" ht="16.5" customHeight="1">
      <c r="B258" s="22"/>
      <c r="D258" s="137" t="s">
        <v>185</v>
      </c>
      <c r="F258" s="138" t="s">
        <v>285</v>
      </c>
      <c r="L258" s="22"/>
      <c r="M258" s="49"/>
      <c r="T258" s="50"/>
      <c r="AT258" s="6" t="s">
        <v>185</v>
      </c>
      <c r="AU258" s="6" t="s">
        <v>79</v>
      </c>
    </row>
    <row r="259" spans="2:51" s="6" customFormat="1" ht="15.75" customHeight="1">
      <c r="B259" s="139"/>
      <c r="D259" s="140" t="s">
        <v>187</v>
      </c>
      <c r="E259" s="141"/>
      <c r="F259" s="142" t="s">
        <v>200</v>
      </c>
      <c r="H259" s="141"/>
      <c r="L259" s="139"/>
      <c r="M259" s="143"/>
      <c r="T259" s="144"/>
      <c r="AT259" s="141" t="s">
        <v>187</v>
      </c>
      <c r="AU259" s="141" t="s">
        <v>79</v>
      </c>
      <c r="AV259" s="145" t="s">
        <v>22</v>
      </c>
      <c r="AW259" s="145" t="s">
        <v>150</v>
      </c>
      <c r="AX259" s="145" t="s">
        <v>71</v>
      </c>
      <c r="AY259" s="141" t="s">
        <v>177</v>
      </c>
    </row>
    <row r="260" spans="2:51" s="6" customFormat="1" ht="15.75" customHeight="1">
      <c r="B260" s="146"/>
      <c r="D260" s="140" t="s">
        <v>187</v>
      </c>
      <c r="E260" s="147"/>
      <c r="F260" s="148" t="s">
        <v>92</v>
      </c>
      <c r="H260" s="149">
        <v>1622.5</v>
      </c>
      <c r="L260" s="146"/>
      <c r="M260" s="150"/>
      <c r="T260" s="151"/>
      <c r="AT260" s="147" t="s">
        <v>187</v>
      </c>
      <c r="AU260" s="147" t="s">
        <v>79</v>
      </c>
      <c r="AV260" s="152" t="s">
        <v>79</v>
      </c>
      <c r="AW260" s="152" t="s">
        <v>150</v>
      </c>
      <c r="AX260" s="152" t="s">
        <v>71</v>
      </c>
      <c r="AY260" s="147" t="s">
        <v>177</v>
      </c>
    </row>
    <row r="261" spans="2:51" s="6" customFormat="1" ht="15.75" customHeight="1">
      <c r="B261" s="139"/>
      <c r="D261" s="140" t="s">
        <v>187</v>
      </c>
      <c r="E261" s="141"/>
      <c r="F261" s="142" t="s">
        <v>202</v>
      </c>
      <c r="H261" s="141"/>
      <c r="L261" s="139"/>
      <c r="M261" s="143"/>
      <c r="T261" s="144"/>
      <c r="AT261" s="141" t="s">
        <v>187</v>
      </c>
      <c r="AU261" s="141" t="s">
        <v>79</v>
      </c>
      <c r="AV261" s="145" t="s">
        <v>22</v>
      </c>
      <c r="AW261" s="145" t="s">
        <v>150</v>
      </c>
      <c r="AX261" s="145" t="s">
        <v>71</v>
      </c>
      <c r="AY261" s="141" t="s">
        <v>177</v>
      </c>
    </row>
    <row r="262" spans="2:51" s="6" customFormat="1" ht="15.75" customHeight="1">
      <c r="B262" s="146"/>
      <c r="D262" s="140" t="s">
        <v>187</v>
      </c>
      <c r="E262" s="147"/>
      <c r="F262" s="148" t="s">
        <v>123</v>
      </c>
      <c r="H262" s="149">
        <v>594.57</v>
      </c>
      <c r="L262" s="146"/>
      <c r="M262" s="150"/>
      <c r="T262" s="151"/>
      <c r="AT262" s="147" t="s">
        <v>187</v>
      </c>
      <c r="AU262" s="147" t="s">
        <v>79</v>
      </c>
      <c r="AV262" s="152" t="s">
        <v>79</v>
      </c>
      <c r="AW262" s="152" t="s">
        <v>150</v>
      </c>
      <c r="AX262" s="152" t="s">
        <v>71</v>
      </c>
      <c r="AY262" s="147" t="s">
        <v>177</v>
      </c>
    </row>
    <row r="263" spans="2:51" s="6" customFormat="1" ht="15.75" customHeight="1">
      <c r="B263" s="139"/>
      <c r="D263" s="140" t="s">
        <v>187</v>
      </c>
      <c r="E263" s="141"/>
      <c r="F263" s="142" t="s">
        <v>204</v>
      </c>
      <c r="H263" s="141"/>
      <c r="L263" s="139"/>
      <c r="M263" s="143"/>
      <c r="T263" s="144"/>
      <c r="AT263" s="141" t="s">
        <v>187</v>
      </c>
      <c r="AU263" s="141" t="s">
        <v>79</v>
      </c>
      <c r="AV263" s="145" t="s">
        <v>22</v>
      </c>
      <c r="AW263" s="145" t="s">
        <v>150</v>
      </c>
      <c r="AX263" s="145" t="s">
        <v>71</v>
      </c>
      <c r="AY263" s="141" t="s">
        <v>177</v>
      </c>
    </row>
    <row r="264" spans="2:51" s="6" customFormat="1" ht="15.75" customHeight="1">
      <c r="B264" s="146"/>
      <c r="D264" s="140" t="s">
        <v>187</v>
      </c>
      <c r="E264" s="147"/>
      <c r="F264" s="148" t="s">
        <v>127</v>
      </c>
      <c r="H264" s="149">
        <v>114.54</v>
      </c>
      <c r="L264" s="146"/>
      <c r="M264" s="150"/>
      <c r="T264" s="151"/>
      <c r="AT264" s="147" t="s">
        <v>187</v>
      </c>
      <c r="AU264" s="147" t="s">
        <v>79</v>
      </c>
      <c r="AV264" s="152" t="s">
        <v>79</v>
      </c>
      <c r="AW264" s="152" t="s">
        <v>150</v>
      </c>
      <c r="AX264" s="152" t="s">
        <v>71</v>
      </c>
      <c r="AY264" s="147" t="s">
        <v>177</v>
      </c>
    </row>
    <row r="265" spans="2:51" s="6" customFormat="1" ht="15.75" customHeight="1">
      <c r="B265" s="139"/>
      <c r="D265" s="140" t="s">
        <v>187</v>
      </c>
      <c r="E265" s="141"/>
      <c r="F265" s="142" t="s">
        <v>206</v>
      </c>
      <c r="H265" s="141"/>
      <c r="L265" s="139"/>
      <c r="M265" s="143"/>
      <c r="T265" s="144"/>
      <c r="AT265" s="141" t="s">
        <v>187</v>
      </c>
      <c r="AU265" s="141" t="s">
        <v>79</v>
      </c>
      <c r="AV265" s="145" t="s">
        <v>22</v>
      </c>
      <c r="AW265" s="145" t="s">
        <v>150</v>
      </c>
      <c r="AX265" s="145" t="s">
        <v>71</v>
      </c>
      <c r="AY265" s="141" t="s">
        <v>177</v>
      </c>
    </row>
    <row r="266" spans="2:51" s="6" customFormat="1" ht="15.75" customHeight="1">
      <c r="B266" s="146"/>
      <c r="D266" s="140" t="s">
        <v>187</v>
      </c>
      <c r="E266" s="147"/>
      <c r="F266" s="148" t="s">
        <v>130</v>
      </c>
      <c r="H266" s="149">
        <v>280.9</v>
      </c>
      <c r="L266" s="146"/>
      <c r="M266" s="150"/>
      <c r="T266" s="151"/>
      <c r="AT266" s="147" t="s">
        <v>187</v>
      </c>
      <c r="AU266" s="147" t="s">
        <v>79</v>
      </c>
      <c r="AV266" s="152" t="s">
        <v>79</v>
      </c>
      <c r="AW266" s="152" t="s">
        <v>150</v>
      </c>
      <c r="AX266" s="152" t="s">
        <v>71</v>
      </c>
      <c r="AY266" s="147" t="s">
        <v>177</v>
      </c>
    </row>
    <row r="267" spans="2:51" s="6" customFormat="1" ht="15.75" customHeight="1">
      <c r="B267" s="139"/>
      <c r="D267" s="140" t="s">
        <v>187</v>
      </c>
      <c r="E267" s="141"/>
      <c r="F267" s="142" t="s">
        <v>210</v>
      </c>
      <c r="H267" s="141"/>
      <c r="L267" s="139"/>
      <c r="M267" s="143"/>
      <c r="T267" s="144"/>
      <c r="AT267" s="141" t="s">
        <v>187</v>
      </c>
      <c r="AU267" s="141" t="s">
        <v>79</v>
      </c>
      <c r="AV267" s="145" t="s">
        <v>22</v>
      </c>
      <c r="AW267" s="145" t="s">
        <v>150</v>
      </c>
      <c r="AX267" s="145" t="s">
        <v>71</v>
      </c>
      <c r="AY267" s="141" t="s">
        <v>177</v>
      </c>
    </row>
    <row r="268" spans="2:51" s="6" customFormat="1" ht="15.75" customHeight="1">
      <c r="B268" s="146"/>
      <c r="D268" s="140" t="s">
        <v>187</v>
      </c>
      <c r="E268" s="147"/>
      <c r="F268" s="148" t="s">
        <v>133</v>
      </c>
      <c r="H268" s="149">
        <v>91.9</v>
      </c>
      <c r="L268" s="146"/>
      <c r="M268" s="150"/>
      <c r="T268" s="151"/>
      <c r="AT268" s="147" t="s">
        <v>187</v>
      </c>
      <c r="AU268" s="147" t="s">
        <v>79</v>
      </c>
      <c r="AV268" s="152" t="s">
        <v>79</v>
      </c>
      <c r="AW268" s="152" t="s">
        <v>150</v>
      </c>
      <c r="AX268" s="152" t="s">
        <v>71</v>
      </c>
      <c r="AY268" s="147" t="s">
        <v>177</v>
      </c>
    </row>
    <row r="269" spans="2:51" s="6" customFormat="1" ht="15.75" customHeight="1">
      <c r="B269" s="153"/>
      <c r="D269" s="140" t="s">
        <v>187</v>
      </c>
      <c r="E269" s="154"/>
      <c r="F269" s="155" t="s">
        <v>190</v>
      </c>
      <c r="H269" s="156">
        <v>2704.41</v>
      </c>
      <c r="L269" s="153"/>
      <c r="M269" s="157"/>
      <c r="T269" s="158"/>
      <c r="AT269" s="154" t="s">
        <v>187</v>
      </c>
      <c r="AU269" s="154" t="s">
        <v>79</v>
      </c>
      <c r="AV269" s="159" t="s">
        <v>183</v>
      </c>
      <c r="AW269" s="159" t="s">
        <v>150</v>
      </c>
      <c r="AX269" s="159" t="s">
        <v>22</v>
      </c>
      <c r="AY269" s="154" t="s">
        <v>177</v>
      </c>
    </row>
    <row r="270" spans="2:65" s="6" customFormat="1" ht="15.75" customHeight="1">
      <c r="B270" s="22"/>
      <c r="C270" s="125" t="s">
        <v>9</v>
      </c>
      <c r="D270" s="125" t="s">
        <v>179</v>
      </c>
      <c r="E270" s="126" t="s">
        <v>286</v>
      </c>
      <c r="F270" s="127" t="s">
        <v>287</v>
      </c>
      <c r="G270" s="128" t="s">
        <v>94</v>
      </c>
      <c r="H270" s="129">
        <v>1622.13</v>
      </c>
      <c r="I270" s="130"/>
      <c r="J270" s="131">
        <f>ROUND($I$270*$H$270,2)</f>
        <v>0</v>
      </c>
      <c r="K270" s="127" t="s">
        <v>182</v>
      </c>
      <c r="L270" s="22"/>
      <c r="M270" s="132"/>
      <c r="N270" s="133" t="s">
        <v>42</v>
      </c>
      <c r="Q270" s="134">
        <v>0</v>
      </c>
      <c r="R270" s="134">
        <f>$Q$270*$H$270</f>
        <v>0</v>
      </c>
      <c r="S270" s="134">
        <v>0</v>
      </c>
      <c r="T270" s="135">
        <f>$S$270*$H$270</f>
        <v>0</v>
      </c>
      <c r="AR270" s="85" t="s">
        <v>183</v>
      </c>
      <c r="AT270" s="85" t="s">
        <v>179</v>
      </c>
      <c r="AU270" s="85" t="s">
        <v>79</v>
      </c>
      <c r="AY270" s="6" t="s">
        <v>177</v>
      </c>
      <c r="BE270" s="136">
        <f>IF($N$270="základní",$J$270,0)</f>
        <v>0</v>
      </c>
      <c r="BF270" s="136">
        <f>IF($N$270="snížená",$J$270,0)</f>
        <v>0</v>
      </c>
      <c r="BG270" s="136">
        <f>IF($N$270="zákl. přenesená",$J$270,0)</f>
        <v>0</v>
      </c>
      <c r="BH270" s="136">
        <f>IF($N$270="sníž. přenesená",$J$270,0)</f>
        <v>0</v>
      </c>
      <c r="BI270" s="136">
        <f>IF($N$270="nulová",$J$270,0)</f>
        <v>0</v>
      </c>
      <c r="BJ270" s="85" t="s">
        <v>22</v>
      </c>
      <c r="BK270" s="136">
        <f>ROUND($I$270*$H$270,2)</f>
        <v>0</v>
      </c>
      <c r="BL270" s="85" t="s">
        <v>183</v>
      </c>
      <c r="BM270" s="85" t="s">
        <v>288</v>
      </c>
    </row>
    <row r="271" spans="2:47" s="6" customFormat="1" ht="16.5" customHeight="1">
      <c r="B271" s="22"/>
      <c r="D271" s="137" t="s">
        <v>185</v>
      </c>
      <c r="F271" s="138" t="s">
        <v>289</v>
      </c>
      <c r="L271" s="22"/>
      <c r="M271" s="49"/>
      <c r="T271" s="50"/>
      <c r="AT271" s="6" t="s">
        <v>185</v>
      </c>
      <c r="AU271" s="6" t="s">
        <v>79</v>
      </c>
    </row>
    <row r="272" spans="2:51" s="6" customFormat="1" ht="15.75" customHeight="1">
      <c r="B272" s="139"/>
      <c r="D272" s="140" t="s">
        <v>187</v>
      </c>
      <c r="E272" s="141"/>
      <c r="F272" s="142" t="s">
        <v>208</v>
      </c>
      <c r="H272" s="141"/>
      <c r="L272" s="139"/>
      <c r="M272" s="143"/>
      <c r="T272" s="144"/>
      <c r="AT272" s="141" t="s">
        <v>187</v>
      </c>
      <c r="AU272" s="141" t="s">
        <v>79</v>
      </c>
      <c r="AV272" s="145" t="s">
        <v>22</v>
      </c>
      <c r="AW272" s="145" t="s">
        <v>150</v>
      </c>
      <c r="AX272" s="145" t="s">
        <v>71</v>
      </c>
      <c r="AY272" s="141" t="s">
        <v>177</v>
      </c>
    </row>
    <row r="273" spans="2:51" s="6" customFormat="1" ht="15.75" customHeight="1">
      <c r="B273" s="146"/>
      <c r="D273" s="140" t="s">
        <v>187</v>
      </c>
      <c r="E273" s="147"/>
      <c r="F273" s="148" t="s">
        <v>136</v>
      </c>
      <c r="H273" s="149">
        <v>1517.23</v>
      </c>
      <c r="L273" s="146"/>
      <c r="M273" s="150"/>
      <c r="T273" s="151"/>
      <c r="AT273" s="147" t="s">
        <v>187</v>
      </c>
      <c r="AU273" s="147" t="s">
        <v>79</v>
      </c>
      <c r="AV273" s="152" t="s">
        <v>79</v>
      </c>
      <c r="AW273" s="152" t="s">
        <v>150</v>
      </c>
      <c r="AX273" s="152" t="s">
        <v>71</v>
      </c>
      <c r="AY273" s="147" t="s">
        <v>177</v>
      </c>
    </row>
    <row r="274" spans="2:51" s="6" customFormat="1" ht="15.75" customHeight="1">
      <c r="B274" s="139"/>
      <c r="D274" s="140" t="s">
        <v>187</v>
      </c>
      <c r="E274" s="141"/>
      <c r="F274" s="142" t="s">
        <v>212</v>
      </c>
      <c r="H274" s="141"/>
      <c r="L274" s="139"/>
      <c r="M274" s="143"/>
      <c r="T274" s="144"/>
      <c r="AT274" s="141" t="s">
        <v>187</v>
      </c>
      <c r="AU274" s="141" t="s">
        <v>79</v>
      </c>
      <c r="AV274" s="145" t="s">
        <v>22</v>
      </c>
      <c r="AW274" s="145" t="s">
        <v>150</v>
      </c>
      <c r="AX274" s="145" t="s">
        <v>71</v>
      </c>
      <c r="AY274" s="141" t="s">
        <v>177</v>
      </c>
    </row>
    <row r="275" spans="2:51" s="6" customFormat="1" ht="15.75" customHeight="1">
      <c r="B275" s="146"/>
      <c r="D275" s="140" t="s">
        <v>187</v>
      </c>
      <c r="E275" s="147"/>
      <c r="F275" s="148" t="s">
        <v>105</v>
      </c>
      <c r="H275" s="149">
        <v>25</v>
      </c>
      <c r="L275" s="146"/>
      <c r="M275" s="150"/>
      <c r="T275" s="151"/>
      <c r="AT275" s="147" t="s">
        <v>187</v>
      </c>
      <c r="AU275" s="147" t="s">
        <v>79</v>
      </c>
      <c r="AV275" s="152" t="s">
        <v>79</v>
      </c>
      <c r="AW275" s="152" t="s">
        <v>150</v>
      </c>
      <c r="AX275" s="152" t="s">
        <v>71</v>
      </c>
      <c r="AY275" s="147" t="s">
        <v>177</v>
      </c>
    </row>
    <row r="276" spans="2:51" s="6" customFormat="1" ht="15.75" customHeight="1">
      <c r="B276" s="139"/>
      <c r="D276" s="140" t="s">
        <v>187</v>
      </c>
      <c r="E276" s="141"/>
      <c r="F276" s="142" t="s">
        <v>214</v>
      </c>
      <c r="H276" s="141"/>
      <c r="L276" s="139"/>
      <c r="M276" s="143"/>
      <c r="T276" s="144"/>
      <c r="AT276" s="141" t="s">
        <v>187</v>
      </c>
      <c r="AU276" s="141" t="s">
        <v>79</v>
      </c>
      <c r="AV276" s="145" t="s">
        <v>22</v>
      </c>
      <c r="AW276" s="145" t="s">
        <v>150</v>
      </c>
      <c r="AX276" s="145" t="s">
        <v>71</v>
      </c>
      <c r="AY276" s="141" t="s">
        <v>177</v>
      </c>
    </row>
    <row r="277" spans="2:51" s="6" customFormat="1" ht="15.75" customHeight="1">
      <c r="B277" s="146"/>
      <c r="D277" s="140" t="s">
        <v>187</v>
      </c>
      <c r="E277" s="147"/>
      <c r="F277" s="148" t="s">
        <v>119</v>
      </c>
      <c r="H277" s="149">
        <v>79.9</v>
      </c>
      <c r="L277" s="146"/>
      <c r="M277" s="150"/>
      <c r="T277" s="151"/>
      <c r="AT277" s="147" t="s">
        <v>187</v>
      </c>
      <c r="AU277" s="147" t="s">
        <v>79</v>
      </c>
      <c r="AV277" s="152" t="s">
        <v>79</v>
      </c>
      <c r="AW277" s="152" t="s">
        <v>150</v>
      </c>
      <c r="AX277" s="152" t="s">
        <v>71</v>
      </c>
      <c r="AY277" s="147" t="s">
        <v>177</v>
      </c>
    </row>
    <row r="278" spans="2:51" s="6" customFormat="1" ht="15.75" customHeight="1">
      <c r="B278" s="153"/>
      <c r="D278" s="140" t="s">
        <v>187</v>
      </c>
      <c r="E278" s="154"/>
      <c r="F278" s="155" t="s">
        <v>190</v>
      </c>
      <c r="H278" s="156">
        <v>1622.13</v>
      </c>
      <c r="L278" s="153"/>
      <c r="M278" s="157"/>
      <c r="T278" s="158"/>
      <c r="AT278" s="154" t="s">
        <v>187</v>
      </c>
      <c r="AU278" s="154" t="s">
        <v>79</v>
      </c>
      <c r="AV278" s="159" t="s">
        <v>183</v>
      </c>
      <c r="AW278" s="159" t="s">
        <v>150</v>
      </c>
      <c r="AX278" s="159" t="s">
        <v>22</v>
      </c>
      <c r="AY278" s="154" t="s">
        <v>177</v>
      </c>
    </row>
    <row r="279" spans="2:65" s="6" customFormat="1" ht="15.75" customHeight="1">
      <c r="B279" s="22"/>
      <c r="C279" s="125" t="s">
        <v>290</v>
      </c>
      <c r="D279" s="125" t="s">
        <v>179</v>
      </c>
      <c r="E279" s="126" t="s">
        <v>291</v>
      </c>
      <c r="F279" s="127" t="s">
        <v>292</v>
      </c>
      <c r="G279" s="128" t="s">
        <v>94</v>
      </c>
      <c r="H279" s="129">
        <v>2704.41</v>
      </c>
      <c r="I279" s="130"/>
      <c r="J279" s="131">
        <f>ROUND($I$279*$H$279,2)</f>
        <v>0</v>
      </c>
      <c r="K279" s="127" t="s">
        <v>182</v>
      </c>
      <c r="L279" s="22"/>
      <c r="M279" s="132"/>
      <c r="N279" s="133" t="s">
        <v>42</v>
      </c>
      <c r="Q279" s="134">
        <v>0</v>
      </c>
      <c r="R279" s="134">
        <f>$Q$279*$H$279</f>
        <v>0</v>
      </c>
      <c r="S279" s="134">
        <v>0</v>
      </c>
      <c r="T279" s="135">
        <f>$S$279*$H$279</f>
        <v>0</v>
      </c>
      <c r="AR279" s="85" t="s">
        <v>183</v>
      </c>
      <c r="AT279" s="85" t="s">
        <v>179</v>
      </c>
      <c r="AU279" s="85" t="s">
        <v>79</v>
      </c>
      <c r="AY279" s="6" t="s">
        <v>177</v>
      </c>
      <c r="BE279" s="136">
        <f>IF($N$279="základní",$J$279,0)</f>
        <v>0</v>
      </c>
      <c r="BF279" s="136">
        <f>IF($N$279="snížená",$J$279,0)</f>
        <v>0</v>
      </c>
      <c r="BG279" s="136">
        <f>IF($N$279="zákl. přenesená",$J$279,0)</f>
        <v>0</v>
      </c>
      <c r="BH279" s="136">
        <f>IF($N$279="sníž. přenesená",$J$279,0)</f>
        <v>0</v>
      </c>
      <c r="BI279" s="136">
        <f>IF($N$279="nulová",$J$279,0)</f>
        <v>0</v>
      </c>
      <c r="BJ279" s="85" t="s">
        <v>22</v>
      </c>
      <c r="BK279" s="136">
        <f>ROUND($I$279*$H$279,2)</f>
        <v>0</v>
      </c>
      <c r="BL279" s="85" t="s">
        <v>183</v>
      </c>
      <c r="BM279" s="85" t="s">
        <v>293</v>
      </c>
    </row>
    <row r="280" spans="2:47" s="6" customFormat="1" ht="16.5" customHeight="1">
      <c r="B280" s="22"/>
      <c r="D280" s="137" t="s">
        <v>185</v>
      </c>
      <c r="F280" s="138" t="s">
        <v>294</v>
      </c>
      <c r="L280" s="22"/>
      <c r="M280" s="49"/>
      <c r="T280" s="50"/>
      <c r="AT280" s="6" t="s">
        <v>185</v>
      </c>
      <c r="AU280" s="6" t="s">
        <v>79</v>
      </c>
    </row>
    <row r="281" spans="2:51" s="6" customFormat="1" ht="15.75" customHeight="1">
      <c r="B281" s="139"/>
      <c r="D281" s="140" t="s">
        <v>187</v>
      </c>
      <c r="E281" s="141"/>
      <c r="F281" s="142" t="s">
        <v>200</v>
      </c>
      <c r="H281" s="141"/>
      <c r="L281" s="139"/>
      <c r="M281" s="143"/>
      <c r="T281" s="144"/>
      <c r="AT281" s="141" t="s">
        <v>187</v>
      </c>
      <c r="AU281" s="141" t="s">
        <v>79</v>
      </c>
      <c r="AV281" s="145" t="s">
        <v>22</v>
      </c>
      <c r="AW281" s="145" t="s">
        <v>150</v>
      </c>
      <c r="AX281" s="145" t="s">
        <v>71</v>
      </c>
      <c r="AY281" s="141" t="s">
        <v>177</v>
      </c>
    </row>
    <row r="282" spans="2:51" s="6" customFormat="1" ht="15.75" customHeight="1">
      <c r="B282" s="146"/>
      <c r="D282" s="140" t="s">
        <v>187</v>
      </c>
      <c r="E282" s="147"/>
      <c r="F282" s="148" t="s">
        <v>92</v>
      </c>
      <c r="H282" s="149">
        <v>1622.5</v>
      </c>
      <c r="L282" s="146"/>
      <c r="M282" s="150"/>
      <c r="T282" s="151"/>
      <c r="AT282" s="147" t="s">
        <v>187</v>
      </c>
      <c r="AU282" s="147" t="s">
        <v>79</v>
      </c>
      <c r="AV282" s="152" t="s">
        <v>79</v>
      </c>
      <c r="AW282" s="152" t="s">
        <v>150</v>
      </c>
      <c r="AX282" s="152" t="s">
        <v>71</v>
      </c>
      <c r="AY282" s="147" t="s">
        <v>177</v>
      </c>
    </row>
    <row r="283" spans="2:51" s="6" customFormat="1" ht="15.75" customHeight="1">
      <c r="B283" s="139"/>
      <c r="D283" s="140" t="s">
        <v>187</v>
      </c>
      <c r="E283" s="141"/>
      <c r="F283" s="142" t="s">
        <v>202</v>
      </c>
      <c r="H283" s="141"/>
      <c r="L283" s="139"/>
      <c r="M283" s="143"/>
      <c r="T283" s="144"/>
      <c r="AT283" s="141" t="s">
        <v>187</v>
      </c>
      <c r="AU283" s="141" t="s">
        <v>79</v>
      </c>
      <c r="AV283" s="145" t="s">
        <v>22</v>
      </c>
      <c r="AW283" s="145" t="s">
        <v>150</v>
      </c>
      <c r="AX283" s="145" t="s">
        <v>71</v>
      </c>
      <c r="AY283" s="141" t="s">
        <v>177</v>
      </c>
    </row>
    <row r="284" spans="2:51" s="6" customFormat="1" ht="15.75" customHeight="1">
      <c r="B284" s="146"/>
      <c r="D284" s="140" t="s">
        <v>187</v>
      </c>
      <c r="E284" s="147"/>
      <c r="F284" s="148" t="s">
        <v>123</v>
      </c>
      <c r="H284" s="149">
        <v>594.57</v>
      </c>
      <c r="L284" s="146"/>
      <c r="M284" s="150"/>
      <c r="T284" s="151"/>
      <c r="AT284" s="147" t="s">
        <v>187</v>
      </c>
      <c r="AU284" s="147" t="s">
        <v>79</v>
      </c>
      <c r="AV284" s="152" t="s">
        <v>79</v>
      </c>
      <c r="AW284" s="152" t="s">
        <v>150</v>
      </c>
      <c r="AX284" s="152" t="s">
        <v>71</v>
      </c>
      <c r="AY284" s="147" t="s">
        <v>177</v>
      </c>
    </row>
    <row r="285" spans="2:51" s="6" customFormat="1" ht="15.75" customHeight="1">
      <c r="B285" s="139"/>
      <c r="D285" s="140" t="s">
        <v>187</v>
      </c>
      <c r="E285" s="141"/>
      <c r="F285" s="142" t="s">
        <v>204</v>
      </c>
      <c r="H285" s="141"/>
      <c r="L285" s="139"/>
      <c r="M285" s="143"/>
      <c r="T285" s="144"/>
      <c r="AT285" s="141" t="s">
        <v>187</v>
      </c>
      <c r="AU285" s="141" t="s">
        <v>79</v>
      </c>
      <c r="AV285" s="145" t="s">
        <v>22</v>
      </c>
      <c r="AW285" s="145" t="s">
        <v>150</v>
      </c>
      <c r="AX285" s="145" t="s">
        <v>71</v>
      </c>
      <c r="AY285" s="141" t="s">
        <v>177</v>
      </c>
    </row>
    <row r="286" spans="2:51" s="6" customFormat="1" ht="15.75" customHeight="1">
      <c r="B286" s="146"/>
      <c r="D286" s="140" t="s">
        <v>187</v>
      </c>
      <c r="E286" s="147"/>
      <c r="F286" s="148" t="s">
        <v>127</v>
      </c>
      <c r="H286" s="149">
        <v>114.54</v>
      </c>
      <c r="L286" s="146"/>
      <c r="M286" s="150"/>
      <c r="T286" s="151"/>
      <c r="AT286" s="147" t="s">
        <v>187</v>
      </c>
      <c r="AU286" s="147" t="s">
        <v>79</v>
      </c>
      <c r="AV286" s="152" t="s">
        <v>79</v>
      </c>
      <c r="AW286" s="152" t="s">
        <v>150</v>
      </c>
      <c r="AX286" s="152" t="s">
        <v>71</v>
      </c>
      <c r="AY286" s="147" t="s">
        <v>177</v>
      </c>
    </row>
    <row r="287" spans="2:51" s="6" customFormat="1" ht="15.75" customHeight="1">
      <c r="B287" s="139"/>
      <c r="D287" s="140" t="s">
        <v>187</v>
      </c>
      <c r="E287" s="141"/>
      <c r="F287" s="142" t="s">
        <v>206</v>
      </c>
      <c r="H287" s="141"/>
      <c r="L287" s="139"/>
      <c r="M287" s="143"/>
      <c r="T287" s="144"/>
      <c r="AT287" s="141" t="s">
        <v>187</v>
      </c>
      <c r="AU287" s="141" t="s">
        <v>79</v>
      </c>
      <c r="AV287" s="145" t="s">
        <v>22</v>
      </c>
      <c r="AW287" s="145" t="s">
        <v>150</v>
      </c>
      <c r="AX287" s="145" t="s">
        <v>71</v>
      </c>
      <c r="AY287" s="141" t="s">
        <v>177</v>
      </c>
    </row>
    <row r="288" spans="2:51" s="6" customFormat="1" ht="15.75" customHeight="1">
      <c r="B288" s="146"/>
      <c r="D288" s="140" t="s">
        <v>187</v>
      </c>
      <c r="E288" s="147"/>
      <c r="F288" s="148" t="s">
        <v>130</v>
      </c>
      <c r="H288" s="149">
        <v>280.9</v>
      </c>
      <c r="L288" s="146"/>
      <c r="M288" s="150"/>
      <c r="T288" s="151"/>
      <c r="AT288" s="147" t="s">
        <v>187</v>
      </c>
      <c r="AU288" s="147" t="s">
        <v>79</v>
      </c>
      <c r="AV288" s="152" t="s">
        <v>79</v>
      </c>
      <c r="AW288" s="152" t="s">
        <v>150</v>
      </c>
      <c r="AX288" s="152" t="s">
        <v>71</v>
      </c>
      <c r="AY288" s="147" t="s">
        <v>177</v>
      </c>
    </row>
    <row r="289" spans="2:51" s="6" customFormat="1" ht="15.75" customHeight="1">
      <c r="B289" s="139"/>
      <c r="D289" s="140" t="s">
        <v>187</v>
      </c>
      <c r="E289" s="141"/>
      <c r="F289" s="142" t="s">
        <v>210</v>
      </c>
      <c r="H289" s="141"/>
      <c r="L289" s="139"/>
      <c r="M289" s="143"/>
      <c r="T289" s="144"/>
      <c r="AT289" s="141" t="s">
        <v>187</v>
      </c>
      <c r="AU289" s="141" t="s">
        <v>79</v>
      </c>
      <c r="AV289" s="145" t="s">
        <v>22</v>
      </c>
      <c r="AW289" s="145" t="s">
        <v>150</v>
      </c>
      <c r="AX289" s="145" t="s">
        <v>71</v>
      </c>
      <c r="AY289" s="141" t="s">
        <v>177</v>
      </c>
    </row>
    <row r="290" spans="2:51" s="6" customFormat="1" ht="15.75" customHeight="1">
      <c r="B290" s="146"/>
      <c r="D290" s="140" t="s">
        <v>187</v>
      </c>
      <c r="E290" s="147"/>
      <c r="F290" s="148" t="s">
        <v>133</v>
      </c>
      <c r="H290" s="149">
        <v>91.9</v>
      </c>
      <c r="L290" s="146"/>
      <c r="M290" s="150"/>
      <c r="T290" s="151"/>
      <c r="AT290" s="147" t="s">
        <v>187</v>
      </c>
      <c r="AU290" s="147" t="s">
        <v>79</v>
      </c>
      <c r="AV290" s="152" t="s">
        <v>79</v>
      </c>
      <c r="AW290" s="152" t="s">
        <v>150</v>
      </c>
      <c r="AX290" s="152" t="s">
        <v>71</v>
      </c>
      <c r="AY290" s="147" t="s">
        <v>177</v>
      </c>
    </row>
    <row r="291" spans="2:51" s="6" customFormat="1" ht="15.75" customHeight="1">
      <c r="B291" s="153"/>
      <c r="D291" s="140" t="s">
        <v>187</v>
      </c>
      <c r="E291" s="154"/>
      <c r="F291" s="155" t="s">
        <v>190</v>
      </c>
      <c r="H291" s="156">
        <v>2704.41</v>
      </c>
      <c r="L291" s="153"/>
      <c r="M291" s="157"/>
      <c r="T291" s="158"/>
      <c r="AT291" s="154" t="s">
        <v>187</v>
      </c>
      <c r="AU291" s="154" t="s">
        <v>79</v>
      </c>
      <c r="AV291" s="159" t="s">
        <v>183</v>
      </c>
      <c r="AW291" s="159" t="s">
        <v>150</v>
      </c>
      <c r="AX291" s="159" t="s">
        <v>22</v>
      </c>
      <c r="AY291" s="154" t="s">
        <v>177</v>
      </c>
    </row>
    <row r="292" spans="2:65" s="6" customFormat="1" ht="15.75" customHeight="1">
      <c r="B292" s="22"/>
      <c r="C292" s="125" t="s">
        <v>295</v>
      </c>
      <c r="D292" s="125" t="s">
        <v>179</v>
      </c>
      <c r="E292" s="126" t="s">
        <v>296</v>
      </c>
      <c r="F292" s="127" t="s">
        <v>297</v>
      </c>
      <c r="G292" s="128" t="s">
        <v>94</v>
      </c>
      <c r="H292" s="129">
        <v>1622.5</v>
      </c>
      <c r="I292" s="130"/>
      <c r="J292" s="131">
        <f>ROUND($I$292*$H$292,2)</f>
        <v>0</v>
      </c>
      <c r="K292" s="127" t="s">
        <v>182</v>
      </c>
      <c r="L292" s="22"/>
      <c r="M292" s="132"/>
      <c r="N292" s="133" t="s">
        <v>42</v>
      </c>
      <c r="Q292" s="134">
        <v>0</v>
      </c>
      <c r="R292" s="134">
        <f>$Q$292*$H$292</f>
        <v>0</v>
      </c>
      <c r="S292" s="134">
        <v>0</v>
      </c>
      <c r="T292" s="135">
        <f>$S$292*$H$292</f>
        <v>0</v>
      </c>
      <c r="AR292" s="85" t="s">
        <v>183</v>
      </c>
      <c r="AT292" s="85" t="s">
        <v>179</v>
      </c>
      <c r="AU292" s="85" t="s">
        <v>79</v>
      </c>
      <c r="AY292" s="6" t="s">
        <v>177</v>
      </c>
      <c r="BE292" s="136">
        <f>IF($N$292="základní",$J$292,0)</f>
        <v>0</v>
      </c>
      <c r="BF292" s="136">
        <f>IF($N$292="snížená",$J$292,0)</f>
        <v>0</v>
      </c>
      <c r="BG292" s="136">
        <f>IF($N$292="zákl. přenesená",$J$292,0)</f>
        <v>0</v>
      </c>
      <c r="BH292" s="136">
        <f>IF($N$292="sníž. přenesená",$J$292,0)</f>
        <v>0</v>
      </c>
      <c r="BI292" s="136">
        <f>IF($N$292="nulová",$J$292,0)</f>
        <v>0</v>
      </c>
      <c r="BJ292" s="85" t="s">
        <v>22</v>
      </c>
      <c r="BK292" s="136">
        <f>ROUND($I$292*$H$292,2)</f>
        <v>0</v>
      </c>
      <c r="BL292" s="85" t="s">
        <v>183</v>
      </c>
      <c r="BM292" s="85" t="s">
        <v>298</v>
      </c>
    </row>
    <row r="293" spans="2:47" s="6" customFormat="1" ht="27" customHeight="1">
      <c r="B293" s="22"/>
      <c r="D293" s="137" t="s">
        <v>185</v>
      </c>
      <c r="F293" s="138" t="s">
        <v>299</v>
      </c>
      <c r="L293" s="22"/>
      <c r="M293" s="49"/>
      <c r="T293" s="50"/>
      <c r="AT293" s="6" t="s">
        <v>185</v>
      </c>
      <c r="AU293" s="6" t="s">
        <v>79</v>
      </c>
    </row>
    <row r="294" spans="2:51" s="6" customFormat="1" ht="15.75" customHeight="1">
      <c r="B294" s="139"/>
      <c r="D294" s="140" t="s">
        <v>187</v>
      </c>
      <c r="E294" s="141"/>
      <c r="F294" s="142" t="s">
        <v>200</v>
      </c>
      <c r="H294" s="141"/>
      <c r="L294" s="139"/>
      <c r="M294" s="143"/>
      <c r="T294" s="144"/>
      <c r="AT294" s="141" t="s">
        <v>187</v>
      </c>
      <c r="AU294" s="141" t="s">
        <v>79</v>
      </c>
      <c r="AV294" s="145" t="s">
        <v>22</v>
      </c>
      <c r="AW294" s="145" t="s">
        <v>150</v>
      </c>
      <c r="AX294" s="145" t="s">
        <v>71</v>
      </c>
      <c r="AY294" s="141" t="s">
        <v>177</v>
      </c>
    </row>
    <row r="295" spans="2:51" s="6" customFormat="1" ht="15.75" customHeight="1">
      <c r="B295" s="146"/>
      <c r="D295" s="140" t="s">
        <v>187</v>
      </c>
      <c r="E295" s="147"/>
      <c r="F295" s="148" t="s">
        <v>92</v>
      </c>
      <c r="H295" s="149">
        <v>1622.5</v>
      </c>
      <c r="L295" s="146"/>
      <c r="M295" s="150"/>
      <c r="T295" s="151"/>
      <c r="AT295" s="147" t="s">
        <v>187</v>
      </c>
      <c r="AU295" s="147" t="s">
        <v>79</v>
      </c>
      <c r="AV295" s="152" t="s">
        <v>79</v>
      </c>
      <c r="AW295" s="152" t="s">
        <v>150</v>
      </c>
      <c r="AX295" s="152" t="s">
        <v>71</v>
      </c>
      <c r="AY295" s="147" t="s">
        <v>177</v>
      </c>
    </row>
    <row r="296" spans="2:51" s="6" customFormat="1" ht="15.75" customHeight="1">
      <c r="B296" s="153"/>
      <c r="D296" s="140" t="s">
        <v>187</v>
      </c>
      <c r="E296" s="154"/>
      <c r="F296" s="155" t="s">
        <v>190</v>
      </c>
      <c r="H296" s="156">
        <v>1622.5</v>
      </c>
      <c r="L296" s="153"/>
      <c r="M296" s="157"/>
      <c r="T296" s="158"/>
      <c r="AT296" s="154" t="s">
        <v>187</v>
      </c>
      <c r="AU296" s="154" t="s">
        <v>79</v>
      </c>
      <c r="AV296" s="159" t="s">
        <v>183</v>
      </c>
      <c r="AW296" s="159" t="s">
        <v>150</v>
      </c>
      <c r="AX296" s="159" t="s">
        <v>22</v>
      </c>
      <c r="AY296" s="154" t="s">
        <v>177</v>
      </c>
    </row>
    <row r="297" spans="2:65" s="6" customFormat="1" ht="15.75" customHeight="1">
      <c r="B297" s="22"/>
      <c r="C297" s="125" t="s">
        <v>300</v>
      </c>
      <c r="D297" s="125" t="s">
        <v>179</v>
      </c>
      <c r="E297" s="126" t="s">
        <v>301</v>
      </c>
      <c r="F297" s="127" t="s">
        <v>302</v>
      </c>
      <c r="G297" s="128" t="s">
        <v>94</v>
      </c>
      <c r="H297" s="129">
        <v>200.7</v>
      </c>
      <c r="I297" s="130"/>
      <c r="J297" s="131">
        <f>ROUND($I$297*$H$297,2)</f>
        <v>0</v>
      </c>
      <c r="K297" s="127" t="s">
        <v>182</v>
      </c>
      <c r="L297" s="22"/>
      <c r="M297" s="132"/>
      <c r="N297" s="133" t="s">
        <v>42</v>
      </c>
      <c r="Q297" s="134">
        <v>0.2809</v>
      </c>
      <c r="R297" s="134">
        <f>$Q$297*$H$297</f>
        <v>56.37662999999999</v>
      </c>
      <c r="S297" s="134">
        <v>0</v>
      </c>
      <c r="T297" s="135">
        <f>$S$297*$H$297</f>
        <v>0</v>
      </c>
      <c r="AR297" s="85" t="s">
        <v>183</v>
      </c>
      <c r="AT297" s="85" t="s">
        <v>179</v>
      </c>
      <c r="AU297" s="85" t="s">
        <v>79</v>
      </c>
      <c r="AY297" s="6" t="s">
        <v>177</v>
      </c>
      <c r="BE297" s="136">
        <f>IF($N$297="základní",$J$297,0)</f>
        <v>0</v>
      </c>
      <c r="BF297" s="136">
        <f>IF($N$297="snížená",$J$297,0)</f>
        <v>0</v>
      </c>
      <c r="BG297" s="136">
        <f>IF($N$297="zákl. přenesená",$J$297,0)</f>
        <v>0</v>
      </c>
      <c r="BH297" s="136">
        <f>IF($N$297="sníž. přenesená",$J$297,0)</f>
        <v>0</v>
      </c>
      <c r="BI297" s="136">
        <f>IF($N$297="nulová",$J$297,0)</f>
        <v>0</v>
      </c>
      <c r="BJ297" s="85" t="s">
        <v>22</v>
      </c>
      <c r="BK297" s="136">
        <f>ROUND($I$297*$H$297,2)</f>
        <v>0</v>
      </c>
      <c r="BL297" s="85" t="s">
        <v>183</v>
      </c>
      <c r="BM297" s="85" t="s">
        <v>303</v>
      </c>
    </row>
    <row r="298" spans="2:47" s="6" customFormat="1" ht="27" customHeight="1">
      <c r="B298" s="22"/>
      <c r="D298" s="137" t="s">
        <v>185</v>
      </c>
      <c r="F298" s="138" t="s">
        <v>304</v>
      </c>
      <c r="L298" s="22"/>
      <c r="M298" s="49"/>
      <c r="T298" s="50"/>
      <c r="AT298" s="6" t="s">
        <v>185</v>
      </c>
      <c r="AU298" s="6" t="s">
        <v>79</v>
      </c>
    </row>
    <row r="299" spans="2:51" s="6" customFormat="1" ht="15.75" customHeight="1">
      <c r="B299" s="139"/>
      <c r="D299" s="140" t="s">
        <v>187</v>
      </c>
      <c r="E299" s="141"/>
      <c r="F299" s="142" t="s">
        <v>188</v>
      </c>
      <c r="H299" s="141"/>
      <c r="L299" s="139"/>
      <c r="M299" s="143"/>
      <c r="T299" s="144"/>
      <c r="AT299" s="141" t="s">
        <v>187</v>
      </c>
      <c r="AU299" s="141" t="s">
        <v>79</v>
      </c>
      <c r="AV299" s="145" t="s">
        <v>22</v>
      </c>
      <c r="AW299" s="145" t="s">
        <v>150</v>
      </c>
      <c r="AX299" s="145" t="s">
        <v>71</v>
      </c>
      <c r="AY299" s="141" t="s">
        <v>177</v>
      </c>
    </row>
    <row r="300" spans="2:51" s="6" customFormat="1" ht="15.75" customHeight="1">
      <c r="B300" s="146"/>
      <c r="D300" s="140" t="s">
        <v>187</v>
      </c>
      <c r="E300" s="147"/>
      <c r="F300" s="148" t="s">
        <v>189</v>
      </c>
      <c r="H300" s="149">
        <v>200.7</v>
      </c>
      <c r="L300" s="146"/>
      <c r="M300" s="150"/>
      <c r="T300" s="151"/>
      <c r="AT300" s="147" t="s">
        <v>187</v>
      </c>
      <c r="AU300" s="147" t="s">
        <v>79</v>
      </c>
      <c r="AV300" s="152" t="s">
        <v>79</v>
      </c>
      <c r="AW300" s="152" t="s">
        <v>150</v>
      </c>
      <c r="AX300" s="152" t="s">
        <v>71</v>
      </c>
      <c r="AY300" s="147" t="s">
        <v>177</v>
      </c>
    </row>
    <row r="301" spans="2:51" s="6" customFormat="1" ht="15.75" customHeight="1">
      <c r="B301" s="153"/>
      <c r="D301" s="140" t="s">
        <v>187</v>
      </c>
      <c r="E301" s="154"/>
      <c r="F301" s="155" t="s">
        <v>190</v>
      </c>
      <c r="H301" s="156">
        <v>200.7</v>
      </c>
      <c r="L301" s="153"/>
      <c r="M301" s="157"/>
      <c r="T301" s="158"/>
      <c r="AT301" s="154" t="s">
        <v>187</v>
      </c>
      <c r="AU301" s="154" t="s">
        <v>79</v>
      </c>
      <c r="AV301" s="159" t="s">
        <v>183</v>
      </c>
      <c r="AW301" s="159" t="s">
        <v>150</v>
      </c>
      <c r="AX301" s="159" t="s">
        <v>22</v>
      </c>
      <c r="AY301" s="154" t="s">
        <v>177</v>
      </c>
    </row>
    <row r="302" spans="2:65" s="6" customFormat="1" ht="15.75" customHeight="1">
      <c r="B302" s="22"/>
      <c r="C302" s="125" t="s">
        <v>305</v>
      </c>
      <c r="D302" s="125" t="s">
        <v>179</v>
      </c>
      <c r="E302" s="126" t="s">
        <v>306</v>
      </c>
      <c r="F302" s="127" t="s">
        <v>307</v>
      </c>
      <c r="G302" s="128" t="s">
        <v>94</v>
      </c>
      <c r="H302" s="129">
        <v>200.7</v>
      </c>
      <c r="I302" s="130"/>
      <c r="J302" s="131">
        <f>ROUND($I$302*$H$302,2)</f>
        <v>0</v>
      </c>
      <c r="K302" s="127" t="s">
        <v>182</v>
      </c>
      <c r="L302" s="22"/>
      <c r="M302" s="132"/>
      <c r="N302" s="133" t="s">
        <v>42</v>
      </c>
      <c r="Q302" s="134">
        <v>0.26376</v>
      </c>
      <c r="R302" s="134">
        <f>$Q$302*$H$302</f>
        <v>52.936631999999996</v>
      </c>
      <c r="S302" s="134">
        <v>0</v>
      </c>
      <c r="T302" s="135">
        <f>$S$302*$H$302</f>
        <v>0</v>
      </c>
      <c r="AR302" s="85" t="s">
        <v>183</v>
      </c>
      <c r="AT302" s="85" t="s">
        <v>179</v>
      </c>
      <c r="AU302" s="85" t="s">
        <v>79</v>
      </c>
      <c r="AY302" s="6" t="s">
        <v>177</v>
      </c>
      <c r="BE302" s="136">
        <f>IF($N$302="základní",$J$302,0)</f>
        <v>0</v>
      </c>
      <c r="BF302" s="136">
        <f>IF($N$302="snížená",$J$302,0)</f>
        <v>0</v>
      </c>
      <c r="BG302" s="136">
        <f>IF($N$302="zákl. přenesená",$J$302,0)</f>
        <v>0</v>
      </c>
      <c r="BH302" s="136">
        <f>IF($N$302="sníž. přenesená",$J$302,0)</f>
        <v>0</v>
      </c>
      <c r="BI302" s="136">
        <f>IF($N$302="nulová",$J$302,0)</f>
        <v>0</v>
      </c>
      <c r="BJ302" s="85" t="s">
        <v>22</v>
      </c>
      <c r="BK302" s="136">
        <f>ROUND($I$302*$H$302,2)</f>
        <v>0</v>
      </c>
      <c r="BL302" s="85" t="s">
        <v>183</v>
      </c>
      <c r="BM302" s="85" t="s">
        <v>308</v>
      </c>
    </row>
    <row r="303" spans="2:47" s="6" customFormat="1" ht="27" customHeight="1">
      <c r="B303" s="22"/>
      <c r="D303" s="137" t="s">
        <v>185</v>
      </c>
      <c r="F303" s="138" t="s">
        <v>309</v>
      </c>
      <c r="L303" s="22"/>
      <c r="M303" s="49"/>
      <c r="T303" s="50"/>
      <c r="AT303" s="6" t="s">
        <v>185</v>
      </c>
      <c r="AU303" s="6" t="s">
        <v>79</v>
      </c>
    </row>
    <row r="304" spans="2:51" s="6" customFormat="1" ht="15.75" customHeight="1">
      <c r="B304" s="139"/>
      <c r="D304" s="140" t="s">
        <v>187</v>
      </c>
      <c r="E304" s="141"/>
      <c r="F304" s="142" t="s">
        <v>188</v>
      </c>
      <c r="H304" s="141"/>
      <c r="L304" s="139"/>
      <c r="M304" s="143"/>
      <c r="T304" s="144"/>
      <c r="AT304" s="141" t="s">
        <v>187</v>
      </c>
      <c r="AU304" s="141" t="s">
        <v>79</v>
      </c>
      <c r="AV304" s="145" t="s">
        <v>22</v>
      </c>
      <c r="AW304" s="145" t="s">
        <v>150</v>
      </c>
      <c r="AX304" s="145" t="s">
        <v>71</v>
      </c>
      <c r="AY304" s="141" t="s">
        <v>177</v>
      </c>
    </row>
    <row r="305" spans="2:51" s="6" customFormat="1" ht="15.75" customHeight="1">
      <c r="B305" s="146"/>
      <c r="D305" s="140" t="s">
        <v>187</v>
      </c>
      <c r="E305" s="147"/>
      <c r="F305" s="148" t="s">
        <v>189</v>
      </c>
      <c r="H305" s="149">
        <v>200.7</v>
      </c>
      <c r="L305" s="146"/>
      <c r="M305" s="150"/>
      <c r="T305" s="151"/>
      <c r="AT305" s="147" t="s">
        <v>187</v>
      </c>
      <c r="AU305" s="147" t="s">
        <v>79</v>
      </c>
      <c r="AV305" s="152" t="s">
        <v>79</v>
      </c>
      <c r="AW305" s="152" t="s">
        <v>150</v>
      </c>
      <c r="AX305" s="152" t="s">
        <v>71</v>
      </c>
      <c r="AY305" s="147" t="s">
        <v>177</v>
      </c>
    </row>
    <row r="306" spans="2:51" s="6" customFormat="1" ht="15.75" customHeight="1">
      <c r="B306" s="153"/>
      <c r="D306" s="140" t="s">
        <v>187</v>
      </c>
      <c r="E306" s="154"/>
      <c r="F306" s="155" t="s">
        <v>190</v>
      </c>
      <c r="H306" s="156">
        <v>200.7</v>
      </c>
      <c r="L306" s="153"/>
      <c r="M306" s="157"/>
      <c r="T306" s="158"/>
      <c r="AT306" s="154" t="s">
        <v>187</v>
      </c>
      <c r="AU306" s="154" t="s">
        <v>79</v>
      </c>
      <c r="AV306" s="159" t="s">
        <v>183</v>
      </c>
      <c r="AW306" s="159" t="s">
        <v>150</v>
      </c>
      <c r="AX306" s="159" t="s">
        <v>22</v>
      </c>
      <c r="AY306" s="154" t="s">
        <v>177</v>
      </c>
    </row>
    <row r="307" spans="2:65" s="6" customFormat="1" ht="15.75" customHeight="1">
      <c r="B307" s="22"/>
      <c r="C307" s="125" t="s">
        <v>310</v>
      </c>
      <c r="D307" s="125" t="s">
        <v>179</v>
      </c>
      <c r="E307" s="126" t="s">
        <v>311</v>
      </c>
      <c r="F307" s="127" t="s">
        <v>312</v>
      </c>
      <c r="G307" s="128" t="s">
        <v>94</v>
      </c>
      <c r="H307" s="129">
        <v>200.7</v>
      </c>
      <c r="I307" s="130"/>
      <c r="J307" s="131">
        <f>ROUND($I$307*$H$307,2)</f>
        <v>0</v>
      </c>
      <c r="K307" s="127" t="s">
        <v>182</v>
      </c>
      <c r="L307" s="22"/>
      <c r="M307" s="132"/>
      <c r="N307" s="133" t="s">
        <v>42</v>
      </c>
      <c r="Q307" s="134">
        <v>0.12966</v>
      </c>
      <c r="R307" s="134">
        <f>$Q$307*$H$307</f>
        <v>26.022761999999997</v>
      </c>
      <c r="S307" s="134">
        <v>0</v>
      </c>
      <c r="T307" s="135">
        <f>$S$307*$H$307</f>
        <v>0</v>
      </c>
      <c r="AR307" s="85" t="s">
        <v>183</v>
      </c>
      <c r="AT307" s="85" t="s">
        <v>179</v>
      </c>
      <c r="AU307" s="85" t="s">
        <v>79</v>
      </c>
      <c r="AY307" s="6" t="s">
        <v>177</v>
      </c>
      <c r="BE307" s="136">
        <f>IF($N$307="základní",$J$307,0)</f>
        <v>0</v>
      </c>
      <c r="BF307" s="136">
        <f>IF($N$307="snížená",$J$307,0)</f>
        <v>0</v>
      </c>
      <c r="BG307" s="136">
        <f>IF($N$307="zákl. přenesená",$J$307,0)</f>
        <v>0</v>
      </c>
      <c r="BH307" s="136">
        <f>IF($N$307="sníž. přenesená",$J$307,0)</f>
        <v>0</v>
      </c>
      <c r="BI307" s="136">
        <f>IF($N$307="nulová",$J$307,0)</f>
        <v>0</v>
      </c>
      <c r="BJ307" s="85" t="s">
        <v>22</v>
      </c>
      <c r="BK307" s="136">
        <f>ROUND($I$307*$H$307,2)</f>
        <v>0</v>
      </c>
      <c r="BL307" s="85" t="s">
        <v>183</v>
      </c>
      <c r="BM307" s="85" t="s">
        <v>313</v>
      </c>
    </row>
    <row r="308" spans="2:47" s="6" customFormat="1" ht="27" customHeight="1">
      <c r="B308" s="22"/>
      <c r="D308" s="137" t="s">
        <v>185</v>
      </c>
      <c r="F308" s="138" t="s">
        <v>314</v>
      </c>
      <c r="L308" s="22"/>
      <c r="M308" s="49"/>
      <c r="T308" s="50"/>
      <c r="AT308" s="6" t="s">
        <v>185</v>
      </c>
      <c r="AU308" s="6" t="s">
        <v>79</v>
      </c>
    </row>
    <row r="309" spans="2:51" s="6" customFormat="1" ht="15.75" customHeight="1">
      <c r="B309" s="139"/>
      <c r="D309" s="140" t="s">
        <v>187</v>
      </c>
      <c r="E309" s="141"/>
      <c r="F309" s="142" t="s">
        <v>188</v>
      </c>
      <c r="H309" s="141"/>
      <c r="L309" s="139"/>
      <c r="M309" s="143"/>
      <c r="T309" s="144"/>
      <c r="AT309" s="141" t="s">
        <v>187</v>
      </c>
      <c r="AU309" s="141" t="s">
        <v>79</v>
      </c>
      <c r="AV309" s="145" t="s">
        <v>22</v>
      </c>
      <c r="AW309" s="145" t="s">
        <v>150</v>
      </c>
      <c r="AX309" s="145" t="s">
        <v>71</v>
      </c>
      <c r="AY309" s="141" t="s">
        <v>177</v>
      </c>
    </row>
    <row r="310" spans="2:51" s="6" customFormat="1" ht="15.75" customHeight="1">
      <c r="B310" s="146"/>
      <c r="D310" s="140" t="s">
        <v>187</v>
      </c>
      <c r="E310" s="147"/>
      <c r="F310" s="148" t="s">
        <v>189</v>
      </c>
      <c r="H310" s="149">
        <v>200.7</v>
      </c>
      <c r="L310" s="146"/>
      <c r="M310" s="150"/>
      <c r="T310" s="151"/>
      <c r="AT310" s="147" t="s">
        <v>187</v>
      </c>
      <c r="AU310" s="147" t="s">
        <v>79</v>
      </c>
      <c r="AV310" s="152" t="s">
        <v>79</v>
      </c>
      <c r="AW310" s="152" t="s">
        <v>150</v>
      </c>
      <c r="AX310" s="152" t="s">
        <v>71</v>
      </c>
      <c r="AY310" s="147" t="s">
        <v>177</v>
      </c>
    </row>
    <row r="311" spans="2:51" s="6" customFormat="1" ht="15.75" customHeight="1">
      <c r="B311" s="153"/>
      <c r="D311" s="140" t="s">
        <v>187</v>
      </c>
      <c r="E311" s="154"/>
      <c r="F311" s="155" t="s">
        <v>190</v>
      </c>
      <c r="H311" s="156">
        <v>200.7</v>
      </c>
      <c r="L311" s="153"/>
      <c r="M311" s="157"/>
      <c r="T311" s="158"/>
      <c r="AT311" s="154" t="s">
        <v>187</v>
      </c>
      <c r="AU311" s="154" t="s">
        <v>79</v>
      </c>
      <c r="AV311" s="159" t="s">
        <v>183</v>
      </c>
      <c r="AW311" s="159" t="s">
        <v>150</v>
      </c>
      <c r="AX311" s="159" t="s">
        <v>22</v>
      </c>
      <c r="AY311" s="154" t="s">
        <v>177</v>
      </c>
    </row>
    <row r="312" spans="2:65" s="6" customFormat="1" ht="15.75" customHeight="1">
      <c r="B312" s="22"/>
      <c r="C312" s="125" t="s">
        <v>8</v>
      </c>
      <c r="D312" s="125" t="s">
        <v>179</v>
      </c>
      <c r="E312" s="126" t="s">
        <v>315</v>
      </c>
      <c r="F312" s="127" t="s">
        <v>316</v>
      </c>
      <c r="G312" s="128" t="s">
        <v>94</v>
      </c>
      <c r="H312" s="129">
        <v>1823.2</v>
      </c>
      <c r="I312" s="130"/>
      <c r="J312" s="131">
        <f>ROUND($I$312*$H$312,2)</f>
        <v>0</v>
      </c>
      <c r="K312" s="127" t="s">
        <v>182</v>
      </c>
      <c r="L312" s="22"/>
      <c r="M312" s="132"/>
      <c r="N312" s="133" t="s">
        <v>42</v>
      </c>
      <c r="Q312" s="134">
        <v>0.00061</v>
      </c>
      <c r="R312" s="134">
        <f>$Q$312*$H$312</f>
        <v>1.112152</v>
      </c>
      <c r="S312" s="134">
        <v>0</v>
      </c>
      <c r="T312" s="135">
        <f>$S$312*$H$312</f>
        <v>0</v>
      </c>
      <c r="AR312" s="85" t="s">
        <v>183</v>
      </c>
      <c r="AT312" s="85" t="s">
        <v>179</v>
      </c>
      <c r="AU312" s="85" t="s">
        <v>79</v>
      </c>
      <c r="AY312" s="6" t="s">
        <v>177</v>
      </c>
      <c r="BE312" s="136">
        <f>IF($N$312="základní",$J$312,0)</f>
        <v>0</v>
      </c>
      <c r="BF312" s="136">
        <f>IF($N$312="snížená",$J$312,0)</f>
        <v>0</v>
      </c>
      <c r="BG312" s="136">
        <f>IF($N$312="zákl. přenesená",$J$312,0)</f>
        <v>0</v>
      </c>
      <c r="BH312" s="136">
        <f>IF($N$312="sníž. přenesená",$J$312,0)</f>
        <v>0</v>
      </c>
      <c r="BI312" s="136">
        <f>IF($N$312="nulová",$J$312,0)</f>
        <v>0</v>
      </c>
      <c r="BJ312" s="85" t="s">
        <v>22</v>
      </c>
      <c r="BK312" s="136">
        <f>ROUND($I$312*$H$312,2)</f>
        <v>0</v>
      </c>
      <c r="BL312" s="85" t="s">
        <v>183</v>
      </c>
      <c r="BM312" s="85" t="s">
        <v>317</v>
      </c>
    </row>
    <row r="313" spans="2:47" s="6" customFormat="1" ht="16.5" customHeight="1">
      <c r="B313" s="22"/>
      <c r="D313" s="137" t="s">
        <v>185</v>
      </c>
      <c r="F313" s="138" t="s">
        <v>318</v>
      </c>
      <c r="L313" s="22"/>
      <c r="M313" s="49"/>
      <c r="T313" s="50"/>
      <c r="AT313" s="6" t="s">
        <v>185</v>
      </c>
      <c r="AU313" s="6" t="s">
        <v>79</v>
      </c>
    </row>
    <row r="314" spans="2:51" s="6" customFormat="1" ht="15.75" customHeight="1">
      <c r="B314" s="139"/>
      <c r="D314" s="140" t="s">
        <v>187</v>
      </c>
      <c r="E314" s="141"/>
      <c r="F314" s="142" t="s">
        <v>200</v>
      </c>
      <c r="H314" s="141"/>
      <c r="L314" s="139"/>
      <c r="M314" s="143"/>
      <c r="T314" s="144"/>
      <c r="AT314" s="141" t="s">
        <v>187</v>
      </c>
      <c r="AU314" s="141" t="s">
        <v>79</v>
      </c>
      <c r="AV314" s="145" t="s">
        <v>22</v>
      </c>
      <c r="AW314" s="145" t="s">
        <v>150</v>
      </c>
      <c r="AX314" s="145" t="s">
        <v>71</v>
      </c>
      <c r="AY314" s="141" t="s">
        <v>177</v>
      </c>
    </row>
    <row r="315" spans="2:51" s="6" customFormat="1" ht="15.75" customHeight="1">
      <c r="B315" s="146"/>
      <c r="D315" s="140" t="s">
        <v>187</v>
      </c>
      <c r="E315" s="147"/>
      <c r="F315" s="148" t="s">
        <v>92</v>
      </c>
      <c r="H315" s="149">
        <v>1622.5</v>
      </c>
      <c r="L315" s="146"/>
      <c r="M315" s="150"/>
      <c r="T315" s="151"/>
      <c r="AT315" s="147" t="s">
        <v>187</v>
      </c>
      <c r="AU315" s="147" t="s">
        <v>79</v>
      </c>
      <c r="AV315" s="152" t="s">
        <v>79</v>
      </c>
      <c r="AW315" s="152" t="s">
        <v>150</v>
      </c>
      <c r="AX315" s="152" t="s">
        <v>71</v>
      </c>
      <c r="AY315" s="147" t="s">
        <v>177</v>
      </c>
    </row>
    <row r="316" spans="2:51" s="6" customFormat="1" ht="15.75" customHeight="1">
      <c r="B316" s="139"/>
      <c r="D316" s="140" t="s">
        <v>187</v>
      </c>
      <c r="E316" s="141"/>
      <c r="F316" s="142" t="s">
        <v>188</v>
      </c>
      <c r="H316" s="141"/>
      <c r="L316" s="139"/>
      <c r="M316" s="143"/>
      <c r="T316" s="144"/>
      <c r="AT316" s="141" t="s">
        <v>187</v>
      </c>
      <c r="AU316" s="141" t="s">
        <v>79</v>
      </c>
      <c r="AV316" s="145" t="s">
        <v>22</v>
      </c>
      <c r="AW316" s="145" t="s">
        <v>150</v>
      </c>
      <c r="AX316" s="145" t="s">
        <v>71</v>
      </c>
      <c r="AY316" s="141" t="s">
        <v>177</v>
      </c>
    </row>
    <row r="317" spans="2:51" s="6" customFormat="1" ht="15.75" customHeight="1">
      <c r="B317" s="146"/>
      <c r="D317" s="140" t="s">
        <v>187</v>
      </c>
      <c r="E317" s="147"/>
      <c r="F317" s="148" t="s">
        <v>189</v>
      </c>
      <c r="H317" s="149">
        <v>200.7</v>
      </c>
      <c r="L317" s="146"/>
      <c r="M317" s="150"/>
      <c r="T317" s="151"/>
      <c r="AT317" s="147" t="s">
        <v>187</v>
      </c>
      <c r="AU317" s="147" t="s">
        <v>79</v>
      </c>
      <c r="AV317" s="152" t="s">
        <v>79</v>
      </c>
      <c r="AW317" s="152" t="s">
        <v>150</v>
      </c>
      <c r="AX317" s="152" t="s">
        <v>71</v>
      </c>
      <c r="AY317" s="147" t="s">
        <v>177</v>
      </c>
    </row>
    <row r="318" spans="2:51" s="6" customFormat="1" ht="15.75" customHeight="1">
      <c r="B318" s="153"/>
      <c r="D318" s="140" t="s">
        <v>187</v>
      </c>
      <c r="E318" s="154"/>
      <c r="F318" s="155" t="s">
        <v>190</v>
      </c>
      <c r="H318" s="156">
        <v>1823.2</v>
      </c>
      <c r="L318" s="153"/>
      <c r="M318" s="157"/>
      <c r="T318" s="158"/>
      <c r="AT318" s="154" t="s">
        <v>187</v>
      </c>
      <c r="AU318" s="154" t="s">
        <v>79</v>
      </c>
      <c r="AV318" s="159" t="s">
        <v>183</v>
      </c>
      <c r="AW318" s="159" t="s">
        <v>150</v>
      </c>
      <c r="AX318" s="159" t="s">
        <v>22</v>
      </c>
      <c r="AY318" s="154" t="s">
        <v>177</v>
      </c>
    </row>
    <row r="319" spans="2:65" s="6" customFormat="1" ht="15.75" customHeight="1">
      <c r="B319" s="22"/>
      <c r="C319" s="125" t="s">
        <v>319</v>
      </c>
      <c r="D319" s="125" t="s">
        <v>179</v>
      </c>
      <c r="E319" s="126" t="s">
        <v>320</v>
      </c>
      <c r="F319" s="127" t="s">
        <v>321</v>
      </c>
      <c r="G319" s="128" t="s">
        <v>94</v>
      </c>
      <c r="H319" s="129">
        <v>1622.5</v>
      </c>
      <c r="I319" s="130"/>
      <c r="J319" s="131">
        <f>ROUND($I$319*$H$319,2)</f>
        <v>0</v>
      </c>
      <c r="K319" s="127" t="s">
        <v>182</v>
      </c>
      <c r="L319" s="22"/>
      <c r="M319" s="132"/>
      <c r="N319" s="133" t="s">
        <v>42</v>
      </c>
      <c r="Q319" s="134">
        <v>0</v>
      </c>
      <c r="R319" s="134">
        <f>$Q$319*$H$319</f>
        <v>0</v>
      </c>
      <c r="S319" s="134">
        <v>0</v>
      </c>
      <c r="T319" s="135">
        <f>$S$319*$H$319</f>
        <v>0</v>
      </c>
      <c r="AR319" s="85" t="s">
        <v>183</v>
      </c>
      <c r="AT319" s="85" t="s">
        <v>179</v>
      </c>
      <c r="AU319" s="85" t="s">
        <v>79</v>
      </c>
      <c r="AY319" s="6" t="s">
        <v>177</v>
      </c>
      <c r="BE319" s="136">
        <f>IF($N$319="základní",$J$319,0)</f>
        <v>0</v>
      </c>
      <c r="BF319" s="136">
        <f>IF($N$319="snížená",$J$319,0)</f>
        <v>0</v>
      </c>
      <c r="BG319" s="136">
        <f>IF($N$319="zákl. přenesená",$J$319,0)</f>
        <v>0</v>
      </c>
      <c r="BH319" s="136">
        <f>IF($N$319="sníž. přenesená",$J$319,0)</f>
        <v>0</v>
      </c>
      <c r="BI319" s="136">
        <f>IF($N$319="nulová",$J$319,0)</f>
        <v>0</v>
      </c>
      <c r="BJ319" s="85" t="s">
        <v>22</v>
      </c>
      <c r="BK319" s="136">
        <f>ROUND($I$319*$H$319,2)</f>
        <v>0</v>
      </c>
      <c r="BL319" s="85" t="s">
        <v>183</v>
      </c>
      <c r="BM319" s="85" t="s">
        <v>322</v>
      </c>
    </row>
    <row r="320" spans="2:47" s="6" customFormat="1" ht="27" customHeight="1">
      <c r="B320" s="22"/>
      <c r="D320" s="137" t="s">
        <v>185</v>
      </c>
      <c r="F320" s="138" t="s">
        <v>323</v>
      </c>
      <c r="L320" s="22"/>
      <c r="M320" s="49"/>
      <c r="T320" s="50"/>
      <c r="AT320" s="6" t="s">
        <v>185</v>
      </c>
      <c r="AU320" s="6" t="s">
        <v>79</v>
      </c>
    </row>
    <row r="321" spans="2:51" s="6" customFormat="1" ht="15.75" customHeight="1">
      <c r="B321" s="139"/>
      <c r="D321" s="140" t="s">
        <v>187</v>
      </c>
      <c r="E321" s="141"/>
      <c r="F321" s="142" t="s">
        <v>200</v>
      </c>
      <c r="H321" s="141"/>
      <c r="L321" s="139"/>
      <c r="M321" s="143"/>
      <c r="T321" s="144"/>
      <c r="AT321" s="141" t="s">
        <v>187</v>
      </c>
      <c r="AU321" s="141" t="s">
        <v>79</v>
      </c>
      <c r="AV321" s="145" t="s">
        <v>22</v>
      </c>
      <c r="AW321" s="145" t="s">
        <v>150</v>
      </c>
      <c r="AX321" s="145" t="s">
        <v>71</v>
      </c>
      <c r="AY321" s="141" t="s">
        <v>177</v>
      </c>
    </row>
    <row r="322" spans="2:51" s="6" customFormat="1" ht="15.75" customHeight="1">
      <c r="B322" s="146"/>
      <c r="D322" s="140" t="s">
        <v>187</v>
      </c>
      <c r="E322" s="147"/>
      <c r="F322" s="148" t="s">
        <v>92</v>
      </c>
      <c r="H322" s="149">
        <v>1622.5</v>
      </c>
      <c r="L322" s="146"/>
      <c r="M322" s="150"/>
      <c r="T322" s="151"/>
      <c r="AT322" s="147" t="s">
        <v>187</v>
      </c>
      <c r="AU322" s="147" t="s">
        <v>79</v>
      </c>
      <c r="AV322" s="152" t="s">
        <v>79</v>
      </c>
      <c r="AW322" s="152" t="s">
        <v>150</v>
      </c>
      <c r="AX322" s="152" t="s">
        <v>71</v>
      </c>
      <c r="AY322" s="147" t="s">
        <v>177</v>
      </c>
    </row>
    <row r="323" spans="2:51" s="6" customFormat="1" ht="15.75" customHeight="1">
      <c r="B323" s="153"/>
      <c r="D323" s="140" t="s">
        <v>187</v>
      </c>
      <c r="E323" s="154"/>
      <c r="F323" s="155" t="s">
        <v>190</v>
      </c>
      <c r="H323" s="156">
        <v>1622.5</v>
      </c>
      <c r="L323" s="153"/>
      <c r="M323" s="157"/>
      <c r="T323" s="158"/>
      <c r="AT323" s="154" t="s">
        <v>187</v>
      </c>
      <c r="AU323" s="154" t="s">
        <v>79</v>
      </c>
      <c r="AV323" s="159" t="s">
        <v>183</v>
      </c>
      <c r="AW323" s="159" t="s">
        <v>150</v>
      </c>
      <c r="AX323" s="159" t="s">
        <v>22</v>
      </c>
      <c r="AY323" s="154" t="s">
        <v>177</v>
      </c>
    </row>
    <row r="324" spans="2:65" s="6" customFormat="1" ht="15.75" customHeight="1">
      <c r="B324" s="22"/>
      <c r="C324" s="125" t="s">
        <v>324</v>
      </c>
      <c r="D324" s="125" t="s">
        <v>179</v>
      </c>
      <c r="E324" s="126" t="s">
        <v>325</v>
      </c>
      <c r="F324" s="127" t="s">
        <v>326</v>
      </c>
      <c r="G324" s="128" t="s">
        <v>94</v>
      </c>
      <c r="H324" s="129">
        <v>38</v>
      </c>
      <c r="I324" s="130"/>
      <c r="J324" s="131">
        <f>ROUND($I$324*$H$324,2)</f>
        <v>0</v>
      </c>
      <c r="K324" s="127" t="s">
        <v>182</v>
      </c>
      <c r="L324" s="22"/>
      <c r="M324" s="132"/>
      <c r="N324" s="133" t="s">
        <v>42</v>
      </c>
      <c r="Q324" s="134">
        <v>0.08425</v>
      </c>
      <c r="R324" s="134">
        <f>$Q$324*$H$324</f>
        <v>3.2015000000000002</v>
      </c>
      <c r="S324" s="134">
        <v>0</v>
      </c>
      <c r="T324" s="135">
        <f>$S$324*$H$324</f>
        <v>0</v>
      </c>
      <c r="AR324" s="85" t="s">
        <v>183</v>
      </c>
      <c r="AT324" s="85" t="s">
        <v>179</v>
      </c>
      <c r="AU324" s="85" t="s">
        <v>79</v>
      </c>
      <c r="AY324" s="6" t="s">
        <v>177</v>
      </c>
      <c r="BE324" s="136">
        <f>IF($N$324="základní",$J$324,0)</f>
        <v>0</v>
      </c>
      <c r="BF324" s="136">
        <f>IF($N$324="snížená",$J$324,0)</f>
        <v>0</v>
      </c>
      <c r="BG324" s="136">
        <f>IF($N$324="zákl. přenesená",$J$324,0)</f>
        <v>0</v>
      </c>
      <c r="BH324" s="136">
        <f>IF($N$324="sníž. přenesená",$J$324,0)</f>
        <v>0</v>
      </c>
      <c r="BI324" s="136">
        <f>IF($N$324="nulová",$J$324,0)</f>
        <v>0</v>
      </c>
      <c r="BJ324" s="85" t="s">
        <v>22</v>
      </c>
      <c r="BK324" s="136">
        <f>ROUND($I$324*$H$324,2)</f>
        <v>0</v>
      </c>
      <c r="BL324" s="85" t="s">
        <v>183</v>
      </c>
      <c r="BM324" s="85" t="s">
        <v>327</v>
      </c>
    </row>
    <row r="325" spans="2:47" s="6" customFormat="1" ht="38.25" customHeight="1">
      <c r="B325" s="22"/>
      <c r="D325" s="137" t="s">
        <v>185</v>
      </c>
      <c r="F325" s="138" t="s">
        <v>328</v>
      </c>
      <c r="L325" s="22"/>
      <c r="M325" s="49"/>
      <c r="T325" s="50"/>
      <c r="AT325" s="6" t="s">
        <v>185</v>
      </c>
      <c r="AU325" s="6" t="s">
        <v>79</v>
      </c>
    </row>
    <row r="326" spans="2:51" s="6" customFormat="1" ht="15.75" customHeight="1">
      <c r="B326" s="139"/>
      <c r="D326" s="140" t="s">
        <v>187</v>
      </c>
      <c r="E326" s="141"/>
      <c r="F326" s="142" t="s">
        <v>212</v>
      </c>
      <c r="H326" s="141"/>
      <c r="L326" s="139"/>
      <c r="M326" s="143"/>
      <c r="T326" s="144"/>
      <c r="AT326" s="141" t="s">
        <v>187</v>
      </c>
      <c r="AU326" s="141" t="s">
        <v>79</v>
      </c>
      <c r="AV326" s="145" t="s">
        <v>22</v>
      </c>
      <c r="AW326" s="145" t="s">
        <v>150</v>
      </c>
      <c r="AX326" s="145" t="s">
        <v>71</v>
      </c>
      <c r="AY326" s="141" t="s">
        <v>177</v>
      </c>
    </row>
    <row r="327" spans="2:51" s="6" customFormat="1" ht="15.75" customHeight="1">
      <c r="B327" s="146"/>
      <c r="D327" s="140" t="s">
        <v>187</v>
      </c>
      <c r="E327" s="147"/>
      <c r="F327" s="148" t="s">
        <v>105</v>
      </c>
      <c r="H327" s="149">
        <v>25</v>
      </c>
      <c r="L327" s="146"/>
      <c r="M327" s="150"/>
      <c r="T327" s="151"/>
      <c r="AT327" s="147" t="s">
        <v>187</v>
      </c>
      <c r="AU327" s="147" t="s">
        <v>79</v>
      </c>
      <c r="AV327" s="152" t="s">
        <v>79</v>
      </c>
      <c r="AW327" s="152" t="s">
        <v>150</v>
      </c>
      <c r="AX327" s="152" t="s">
        <v>71</v>
      </c>
      <c r="AY327" s="147" t="s">
        <v>177</v>
      </c>
    </row>
    <row r="328" spans="2:51" s="6" customFormat="1" ht="15.75" customHeight="1">
      <c r="B328" s="139"/>
      <c r="D328" s="140" t="s">
        <v>187</v>
      </c>
      <c r="E328" s="141"/>
      <c r="F328" s="142" t="s">
        <v>216</v>
      </c>
      <c r="H328" s="141"/>
      <c r="L328" s="139"/>
      <c r="M328" s="143"/>
      <c r="T328" s="144"/>
      <c r="AT328" s="141" t="s">
        <v>187</v>
      </c>
      <c r="AU328" s="141" t="s">
        <v>79</v>
      </c>
      <c r="AV328" s="145" t="s">
        <v>22</v>
      </c>
      <c r="AW328" s="145" t="s">
        <v>150</v>
      </c>
      <c r="AX328" s="145" t="s">
        <v>71</v>
      </c>
      <c r="AY328" s="141" t="s">
        <v>177</v>
      </c>
    </row>
    <row r="329" spans="2:51" s="6" customFormat="1" ht="15.75" customHeight="1">
      <c r="B329" s="146"/>
      <c r="D329" s="140" t="s">
        <v>187</v>
      </c>
      <c r="E329" s="147"/>
      <c r="F329" s="148" t="s">
        <v>139</v>
      </c>
      <c r="H329" s="149">
        <v>13</v>
      </c>
      <c r="L329" s="146"/>
      <c r="M329" s="150"/>
      <c r="T329" s="151"/>
      <c r="AT329" s="147" t="s">
        <v>187</v>
      </c>
      <c r="AU329" s="147" t="s">
        <v>79</v>
      </c>
      <c r="AV329" s="152" t="s">
        <v>79</v>
      </c>
      <c r="AW329" s="152" t="s">
        <v>150</v>
      </c>
      <c r="AX329" s="152" t="s">
        <v>71</v>
      </c>
      <c r="AY329" s="147" t="s">
        <v>177</v>
      </c>
    </row>
    <row r="330" spans="2:51" s="6" customFormat="1" ht="15.75" customHeight="1">
      <c r="B330" s="153"/>
      <c r="D330" s="140" t="s">
        <v>187</v>
      </c>
      <c r="E330" s="154"/>
      <c r="F330" s="155" t="s">
        <v>190</v>
      </c>
      <c r="H330" s="156">
        <v>38</v>
      </c>
      <c r="L330" s="153"/>
      <c r="M330" s="157"/>
      <c r="T330" s="158"/>
      <c r="AT330" s="154" t="s">
        <v>187</v>
      </c>
      <c r="AU330" s="154" t="s">
        <v>79</v>
      </c>
      <c r="AV330" s="159" t="s">
        <v>183</v>
      </c>
      <c r="AW330" s="159" t="s">
        <v>150</v>
      </c>
      <c r="AX330" s="159" t="s">
        <v>22</v>
      </c>
      <c r="AY330" s="154" t="s">
        <v>177</v>
      </c>
    </row>
    <row r="331" spans="2:65" s="6" customFormat="1" ht="15.75" customHeight="1">
      <c r="B331" s="22"/>
      <c r="C331" s="160" t="s">
        <v>329</v>
      </c>
      <c r="D331" s="160" t="s">
        <v>265</v>
      </c>
      <c r="E331" s="161" t="s">
        <v>330</v>
      </c>
      <c r="F331" s="162" t="s">
        <v>331</v>
      </c>
      <c r="G331" s="163" t="s">
        <v>94</v>
      </c>
      <c r="H331" s="164">
        <v>13.26</v>
      </c>
      <c r="I331" s="165"/>
      <c r="J331" s="166">
        <f>ROUND($I$331*$H$331,2)</f>
        <v>0</v>
      </c>
      <c r="K331" s="162"/>
      <c r="L331" s="167"/>
      <c r="M331" s="168"/>
      <c r="N331" s="169" t="s">
        <v>42</v>
      </c>
      <c r="Q331" s="134">
        <v>0.088</v>
      </c>
      <c r="R331" s="134">
        <f>$Q$331*$H$331</f>
        <v>1.16688</v>
      </c>
      <c r="S331" s="134">
        <v>0</v>
      </c>
      <c r="T331" s="135">
        <f>$S$331*$H$331</f>
        <v>0</v>
      </c>
      <c r="AR331" s="85" t="s">
        <v>246</v>
      </c>
      <c r="AT331" s="85" t="s">
        <v>265</v>
      </c>
      <c r="AU331" s="85" t="s">
        <v>79</v>
      </c>
      <c r="AY331" s="6" t="s">
        <v>177</v>
      </c>
      <c r="BE331" s="136">
        <f>IF($N$331="základní",$J$331,0)</f>
        <v>0</v>
      </c>
      <c r="BF331" s="136">
        <f>IF($N$331="snížená",$J$331,0)</f>
        <v>0</v>
      </c>
      <c r="BG331" s="136">
        <f>IF($N$331="zákl. přenesená",$J$331,0)</f>
        <v>0</v>
      </c>
      <c r="BH331" s="136">
        <f>IF($N$331="sníž. přenesená",$J$331,0)</f>
        <v>0</v>
      </c>
      <c r="BI331" s="136">
        <f>IF($N$331="nulová",$J$331,0)</f>
        <v>0</v>
      </c>
      <c r="BJ331" s="85" t="s">
        <v>22</v>
      </c>
      <c r="BK331" s="136">
        <f>ROUND($I$331*$H$331,2)</f>
        <v>0</v>
      </c>
      <c r="BL331" s="85" t="s">
        <v>183</v>
      </c>
      <c r="BM331" s="85" t="s">
        <v>332</v>
      </c>
    </row>
    <row r="332" spans="2:47" s="6" customFormat="1" ht="27" customHeight="1">
      <c r="B332" s="22"/>
      <c r="D332" s="137" t="s">
        <v>185</v>
      </c>
      <c r="F332" s="138" t="s">
        <v>333</v>
      </c>
      <c r="L332" s="22"/>
      <c r="M332" s="49"/>
      <c r="T332" s="50"/>
      <c r="AT332" s="6" t="s">
        <v>185</v>
      </c>
      <c r="AU332" s="6" t="s">
        <v>79</v>
      </c>
    </row>
    <row r="333" spans="2:51" s="6" customFormat="1" ht="15.75" customHeight="1">
      <c r="B333" s="139"/>
      <c r="D333" s="140" t="s">
        <v>187</v>
      </c>
      <c r="E333" s="141"/>
      <c r="F333" s="142" t="s">
        <v>216</v>
      </c>
      <c r="H333" s="141"/>
      <c r="L333" s="139"/>
      <c r="M333" s="143"/>
      <c r="T333" s="144"/>
      <c r="AT333" s="141" t="s">
        <v>187</v>
      </c>
      <c r="AU333" s="141" t="s">
        <v>79</v>
      </c>
      <c r="AV333" s="145" t="s">
        <v>22</v>
      </c>
      <c r="AW333" s="145" t="s">
        <v>150</v>
      </c>
      <c r="AX333" s="145" t="s">
        <v>71</v>
      </c>
      <c r="AY333" s="141" t="s">
        <v>177</v>
      </c>
    </row>
    <row r="334" spans="2:51" s="6" customFormat="1" ht="15.75" customHeight="1">
      <c r="B334" s="146"/>
      <c r="D334" s="140" t="s">
        <v>187</v>
      </c>
      <c r="E334" s="147"/>
      <c r="F334" s="148" t="s">
        <v>139</v>
      </c>
      <c r="H334" s="149">
        <v>13</v>
      </c>
      <c r="L334" s="146"/>
      <c r="M334" s="150"/>
      <c r="T334" s="151"/>
      <c r="AT334" s="147" t="s">
        <v>187</v>
      </c>
      <c r="AU334" s="147" t="s">
        <v>79</v>
      </c>
      <c r="AV334" s="152" t="s">
        <v>79</v>
      </c>
      <c r="AW334" s="152" t="s">
        <v>150</v>
      </c>
      <c r="AX334" s="152" t="s">
        <v>71</v>
      </c>
      <c r="AY334" s="147" t="s">
        <v>177</v>
      </c>
    </row>
    <row r="335" spans="2:51" s="6" customFormat="1" ht="15.75" customHeight="1">
      <c r="B335" s="153"/>
      <c r="D335" s="140" t="s">
        <v>187</v>
      </c>
      <c r="E335" s="154"/>
      <c r="F335" s="155" t="s">
        <v>190</v>
      </c>
      <c r="H335" s="156">
        <v>13</v>
      </c>
      <c r="L335" s="153"/>
      <c r="M335" s="157"/>
      <c r="T335" s="158"/>
      <c r="AT335" s="154" t="s">
        <v>187</v>
      </c>
      <c r="AU335" s="154" t="s">
        <v>79</v>
      </c>
      <c r="AV335" s="159" t="s">
        <v>183</v>
      </c>
      <c r="AW335" s="159" t="s">
        <v>150</v>
      </c>
      <c r="AX335" s="159" t="s">
        <v>22</v>
      </c>
      <c r="AY335" s="154" t="s">
        <v>177</v>
      </c>
    </row>
    <row r="336" spans="2:51" s="6" customFormat="1" ht="15.75" customHeight="1">
      <c r="B336" s="146"/>
      <c r="D336" s="140" t="s">
        <v>187</v>
      </c>
      <c r="F336" s="148" t="s">
        <v>334</v>
      </c>
      <c r="H336" s="149">
        <v>13.26</v>
      </c>
      <c r="L336" s="146"/>
      <c r="M336" s="150"/>
      <c r="T336" s="151"/>
      <c r="AT336" s="147" t="s">
        <v>187</v>
      </c>
      <c r="AU336" s="147" t="s">
        <v>79</v>
      </c>
      <c r="AV336" s="152" t="s">
        <v>79</v>
      </c>
      <c r="AW336" s="152" t="s">
        <v>71</v>
      </c>
      <c r="AX336" s="152" t="s">
        <v>22</v>
      </c>
      <c r="AY336" s="147" t="s">
        <v>177</v>
      </c>
    </row>
    <row r="337" spans="2:65" s="6" customFormat="1" ht="15.75" customHeight="1">
      <c r="B337" s="22"/>
      <c r="C337" s="160" t="s">
        <v>107</v>
      </c>
      <c r="D337" s="160" t="s">
        <v>265</v>
      </c>
      <c r="E337" s="161" t="s">
        <v>335</v>
      </c>
      <c r="F337" s="162" t="s">
        <v>336</v>
      </c>
      <c r="G337" s="163" t="s">
        <v>94</v>
      </c>
      <c r="H337" s="164">
        <v>25.5</v>
      </c>
      <c r="I337" s="165"/>
      <c r="J337" s="166">
        <f>ROUND($I$337*$H$337,2)</f>
        <v>0</v>
      </c>
      <c r="K337" s="162"/>
      <c r="L337" s="167"/>
      <c r="M337" s="168"/>
      <c r="N337" s="169" t="s">
        <v>42</v>
      </c>
      <c r="Q337" s="134">
        <v>0.131</v>
      </c>
      <c r="R337" s="134">
        <f>$Q$337*$H$337</f>
        <v>3.3405</v>
      </c>
      <c r="S337" s="134">
        <v>0</v>
      </c>
      <c r="T337" s="135">
        <f>$S$337*$H$337</f>
        <v>0</v>
      </c>
      <c r="AR337" s="85" t="s">
        <v>246</v>
      </c>
      <c r="AT337" s="85" t="s">
        <v>265</v>
      </c>
      <c r="AU337" s="85" t="s">
        <v>79</v>
      </c>
      <c r="AY337" s="6" t="s">
        <v>177</v>
      </c>
      <c r="BE337" s="136">
        <f>IF($N$337="základní",$J$337,0)</f>
        <v>0</v>
      </c>
      <c r="BF337" s="136">
        <f>IF($N$337="snížená",$J$337,0)</f>
        <v>0</v>
      </c>
      <c r="BG337" s="136">
        <f>IF($N$337="zákl. přenesená",$J$337,0)</f>
        <v>0</v>
      </c>
      <c r="BH337" s="136">
        <f>IF($N$337="sníž. přenesená",$J$337,0)</f>
        <v>0</v>
      </c>
      <c r="BI337" s="136">
        <f>IF($N$337="nulová",$J$337,0)</f>
        <v>0</v>
      </c>
      <c r="BJ337" s="85" t="s">
        <v>22</v>
      </c>
      <c r="BK337" s="136">
        <f>ROUND($I$337*$H$337,2)</f>
        <v>0</v>
      </c>
      <c r="BL337" s="85" t="s">
        <v>183</v>
      </c>
      <c r="BM337" s="85" t="s">
        <v>337</v>
      </c>
    </row>
    <row r="338" spans="2:47" s="6" customFormat="1" ht="38.25" customHeight="1">
      <c r="B338" s="22"/>
      <c r="D338" s="137" t="s">
        <v>185</v>
      </c>
      <c r="F338" s="138" t="s">
        <v>338</v>
      </c>
      <c r="L338" s="22"/>
      <c r="M338" s="49"/>
      <c r="T338" s="50"/>
      <c r="AT338" s="6" t="s">
        <v>185</v>
      </c>
      <c r="AU338" s="6" t="s">
        <v>79</v>
      </c>
    </row>
    <row r="339" spans="2:51" s="6" customFormat="1" ht="15.75" customHeight="1">
      <c r="B339" s="139"/>
      <c r="D339" s="140" t="s">
        <v>187</v>
      </c>
      <c r="E339" s="141"/>
      <c r="F339" s="142" t="s">
        <v>212</v>
      </c>
      <c r="H339" s="141"/>
      <c r="L339" s="139"/>
      <c r="M339" s="143"/>
      <c r="T339" s="144"/>
      <c r="AT339" s="141" t="s">
        <v>187</v>
      </c>
      <c r="AU339" s="141" t="s">
        <v>79</v>
      </c>
      <c r="AV339" s="145" t="s">
        <v>22</v>
      </c>
      <c r="AW339" s="145" t="s">
        <v>150</v>
      </c>
      <c r="AX339" s="145" t="s">
        <v>71</v>
      </c>
      <c r="AY339" s="141" t="s">
        <v>177</v>
      </c>
    </row>
    <row r="340" spans="2:51" s="6" customFormat="1" ht="15.75" customHeight="1">
      <c r="B340" s="146"/>
      <c r="D340" s="140" t="s">
        <v>187</v>
      </c>
      <c r="E340" s="147"/>
      <c r="F340" s="148" t="s">
        <v>105</v>
      </c>
      <c r="H340" s="149">
        <v>25</v>
      </c>
      <c r="L340" s="146"/>
      <c r="M340" s="150"/>
      <c r="T340" s="151"/>
      <c r="AT340" s="147" t="s">
        <v>187</v>
      </c>
      <c r="AU340" s="147" t="s">
        <v>79</v>
      </c>
      <c r="AV340" s="152" t="s">
        <v>79</v>
      </c>
      <c r="AW340" s="152" t="s">
        <v>150</v>
      </c>
      <c r="AX340" s="152" t="s">
        <v>71</v>
      </c>
      <c r="AY340" s="147" t="s">
        <v>177</v>
      </c>
    </row>
    <row r="341" spans="2:51" s="6" customFormat="1" ht="15.75" customHeight="1">
      <c r="B341" s="153"/>
      <c r="D341" s="140" t="s">
        <v>187</v>
      </c>
      <c r="E341" s="154"/>
      <c r="F341" s="155" t="s">
        <v>190</v>
      </c>
      <c r="H341" s="156">
        <v>25</v>
      </c>
      <c r="L341" s="153"/>
      <c r="M341" s="157"/>
      <c r="T341" s="158"/>
      <c r="AT341" s="154" t="s">
        <v>187</v>
      </c>
      <c r="AU341" s="154" t="s">
        <v>79</v>
      </c>
      <c r="AV341" s="159" t="s">
        <v>183</v>
      </c>
      <c r="AW341" s="159" t="s">
        <v>150</v>
      </c>
      <c r="AX341" s="159" t="s">
        <v>22</v>
      </c>
      <c r="AY341" s="154" t="s">
        <v>177</v>
      </c>
    </row>
    <row r="342" spans="2:51" s="6" customFormat="1" ht="15.75" customHeight="1">
      <c r="B342" s="146"/>
      <c r="D342" s="140" t="s">
        <v>187</v>
      </c>
      <c r="F342" s="148" t="s">
        <v>339</v>
      </c>
      <c r="H342" s="149">
        <v>25.5</v>
      </c>
      <c r="L342" s="146"/>
      <c r="M342" s="150"/>
      <c r="T342" s="151"/>
      <c r="AT342" s="147" t="s">
        <v>187</v>
      </c>
      <c r="AU342" s="147" t="s">
        <v>79</v>
      </c>
      <c r="AV342" s="152" t="s">
        <v>79</v>
      </c>
      <c r="AW342" s="152" t="s">
        <v>71</v>
      </c>
      <c r="AX342" s="152" t="s">
        <v>22</v>
      </c>
      <c r="AY342" s="147" t="s">
        <v>177</v>
      </c>
    </row>
    <row r="343" spans="2:65" s="6" customFormat="1" ht="15.75" customHeight="1">
      <c r="B343" s="22"/>
      <c r="C343" s="125" t="s">
        <v>340</v>
      </c>
      <c r="D343" s="125" t="s">
        <v>179</v>
      </c>
      <c r="E343" s="126" t="s">
        <v>341</v>
      </c>
      <c r="F343" s="127" t="s">
        <v>342</v>
      </c>
      <c r="G343" s="128" t="s">
        <v>94</v>
      </c>
      <c r="H343" s="129">
        <v>1597.13</v>
      </c>
      <c r="I343" s="130"/>
      <c r="J343" s="131">
        <f>ROUND($I$343*$H$343,2)</f>
        <v>0</v>
      </c>
      <c r="K343" s="127" t="s">
        <v>182</v>
      </c>
      <c r="L343" s="22"/>
      <c r="M343" s="132"/>
      <c r="N343" s="133" t="s">
        <v>42</v>
      </c>
      <c r="Q343" s="134">
        <v>0.08425</v>
      </c>
      <c r="R343" s="134">
        <f>$Q$343*$H$343</f>
        <v>134.55820250000002</v>
      </c>
      <c r="S343" s="134">
        <v>0</v>
      </c>
      <c r="T343" s="135">
        <f>$S$343*$H$343</f>
        <v>0</v>
      </c>
      <c r="AR343" s="85" t="s">
        <v>183</v>
      </c>
      <c r="AT343" s="85" t="s">
        <v>179</v>
      </c>
      <c r="AU343" s="85" t="s">
        <v>79</v>
      </c>
      <c r="AY343" s="6" t="s">
        <v>177</v>
      </c>
      <c r="BE343" s="136">
        <f>IF($N$343="základní",$J$343,0)</f>
        <v>0</v>
      </c>
      <c r="BF343" s="136">
        <f>IF($N$343="snížená",$J$343,0)</f>
        <v>0</v>
      </c>
      <c r="BG343" s="136">
        <f>IF($N$343="zákl. přenesená",$J$343,0)</f>
        <v>0</v>
      </c>
      <c r="BH343" s="136">
        <f>IF($N$343="sníž. přenesená",$J$343,0)</f>
        <v>0</v>
      </c>
      <c r="BI343" s="136">
        <f>IF($N$343="nulová",$J$343,0)</f>
        <v>0</v>
      </c>
      <c r="BJ343" s="85" t="s">
        <v>22</v>
      </c>
      <c r="BK343" s="136">
        <f>ROUND($I$343*$H$343,2)</f>
        <v>0</v>
      </c>
      <c r="BL343" s="85" t="s">
        <v>183</v>
      </c>
      <c r="BM343" s="85" t="s">
        <v>343</v>
      </c>
    </row>
    <row r="344" spans="2:47" s="6" customFormat="1" ht="38.25" customHeight="1">
      <c r="B344" s="22"/>
      <c r="D344" s="137" t="s">
        <v>185</v>
      </c>
      <c r="F344" s="138" t="s">
        <v>344</v>
      </c>
      <c r="L344" s="22"/>
      <c r="M344" s="49"/>
      <c r="T344" s="50"/>
      <c r="AT344" s="6" t="s">
        <v>185</v>
      </c>
      <c r="AU344" s="6" t="s">
        <v>79</v>
      </c>
    </row>
    <row r="345" spans="2:51" s="6" customFormat="1" ht="15.75" customHeight="1">
      <c r="B345" s="139"/>
      <c r="D345" s="140" t="s">
        <v>187</v>
      </c>
      <c r="E345" s="141"/>
      <c r="F345" s="142" t="s">
        <v>208</v>
      </c>
      <c r="H345" s="141"/>
      <c r="L345" s="139"/>
      <c r="M345" s="143"/>
      <c r="T345" s="144"/>
      <c r="AT345" s="141" t="s">
        <v>187</v>
      </c>
      <c r="AU345" s="141" t="s">
        <v>79</v>
      </c>
      <c r="AV345" s="145" t="s">
        <v>22</v>
      </c>
      <c r="AW345" s="145" t="s">
        <v>150</v>
      </c>
      <c r="AX345" s="145" t="s">
        <v>71</v>
      </c>
      <c r="AY345" s="141" t="s">
        <v>177</v>
      </c>
    </row>
    <row r="346" spans="2:51" s="6" customFormat="1" ht="15.75" customHeight="1">
      <c r="B346" s="146"/>
      <c r="D346" s="140" t="s">
        <v>187</v>
      </c>
      <c r="E346" s="147"/>
      <c r="F346" s="148" t="s">
        <v>136</v>
      </c>
      <c r="H346" s="149">
        <v>1517.23</v>
      </c>
      <c r="L346" s="146"/>
      <c r="M346" s="150"/>
      <c r="T346" s="151"/>
      <c r="AT346" s="147" t="s">
        <v>187</v>
      </c>
      <c r="AU346" s="147" t="s">
        <v>79</v>
      </c>
      <c r="AV346" s="152" t="s">
        <v>79</v>
      </c>
      <c r="AW346" s="152" t="s">
        <v>150</v>
      </c>
      <c r="AX346" s="152" t="s">
        <v>71</v>
      </c>
      <c r="AY346" s="147" t="s">
        <v>177</v>
      </c>
    </row>
    <row r="347" spans="2:51" s="6" customFormat="1" ht="15.75" customHeight="1">
      <c r="B347" s="139"/>
      <c r="D347" s="140" t="s">
        <v>187</v>
      </c>
      <c r="E347" s="141"/>
      <c r="F347" s="142" t="s">
        <v>214</v>
      </c>
      <c r="H347" s="141"/>
      <c r="L347" s="139"/>
      <c r="M347" s="143"/>
      <c r="T347" s="144"/>
      <c r="AT347" s="141" t="s">
        <v>187</v>
      </c>
      <c r="AU347" s="141" t="s">
        <v>79</v>
      </c>
      <c r="AV347" s="145" t="s">
        <v>22</v>
      </c>
      <c r="AW347" s="145" t="s">
        <v>150</v>
      </c>
      <c r="AX347" s="145" t="s">
        <v>71</v>
      </c>
      <c r="AY347" s="141" t="s">
        <v>177</v>
      </c>
    </row>
    <row r="348" spans="2:51" s="6" customFormat="1" ht="15.75" customHeight="1">
      <c r="B348" s="146"/>
      <c r="D348" s="140" t="s">
        <v>187</v>
      </c>
      <c r="E348" s="147"/>
      <c r="F348" s="148" t="s">
        <v>119</v>
      </c>
      <c r="H348" s="149">
        <v>79.9</v>
      </c>
      <c r="L348" s="146"/>
      <c r="M348" s="150"/>
      <c r="T348" s="151"/>
      <c r="AT348" s="147" t="s">
        <v>187</v>
      </c>
      <c r="AU348" s="147" t="s">
        <v>79</v>
      </c>
      <c r="AV348" s="152" t="s">
        <v>79</v>
      </c>
      <c r="AW348" s="152" t="s">
        <v>150</v>
      </c>
      <c r="AX348" s="152" t="s">
        <v>71</v>
      </c>
      <c r="AY348" s="147" t="s">
        <v>177</v>
      </c>
    </row>
    <row r="349" spans="2:51" s="6" customFormat="1" ht="15.75" customHeight="1">
      <c r="B349" s="153"/>
      <c r="D349" s="140" t="s">
        <v>187</v>
      </c>
      <c r="E349" s="154"/>
      <c r="F349" s="155" t="s">
        <v>190</v>
      </c>
      <c r="H349" s="156">
        <v>1597.13</v>
      </c>
      <c r="L349" s="153"/>
      <c r="M349" s="157"/>
      <c r="T349" s="158"/>
      <c r="AT349" s="154" t="s">
        <v>187</v>
      </c>
      <c r="AU349" s="154" t="s">
        <v>79</v>
      </c>
      <c r="AV349" s="159" t="s">
        <v>183</v>
      </c>
      <c r="AW349" s="159" t="s">
        <v>150</v>
      </c>
      <c r="AX349" s="159" t="s">
        <v>22</v>
      </c>
      <c r="AY349" s="154" t="s">
        <v>177</v>
      </c>
    </row>
    <row r="350" spans="2:65" s="6" customFormat="1" ht="15.75" customHeight="1">
      <c r="B350" s="22"/>
      <c r="C350" s="160" t="s">
        <v>345</v>
      </c>
      <c r="D350" s="160" t="s">
        <v>265</v>
      </c>
      <c r="E350" s="161" t="s">
        <v>346</v>
      </c>
      <c r="F350" s="162" t="s">
        <v>347</v>
      </c>
      <c r="G350" s="163" t="s">
        <v>94</v>
      </c>
      <c r="H350" s="164">
        <v>1629.073</v>
      </c>
      <c r="I350" s="165"/>
      <c r="J350" s="166">
        <f>ROUND($I$350*$H$350,2)</f>
        <v>0</v>
      </c>
      <c r="K350" s="162"/>
      <c r="L350" s="167"/>
      <c r="M350" s="168"/>
      <c r="N350" s="169" t="s">
        <v>42</v>
      </c>
      <c r="Q350" s="134">
        <v>0.131</v>
      </c>
      <c r="R350" s="134">
        <f>$Q$350*$H$350</f>
        <v>213.40856300000002</v>
      </c>
      <c r="S350" s="134">
        <v>0</v>
      </c>
      <c r="T350" s="135">
        <f>$S$350*$H$350</f>
        <v>0</v>
      </c>
      <c r="AR350" s="85" t="s">
        <v>246</v>
      </c>
      <c r="AT350" s="85" t="s">
        <v>265</v>
      </c>
      <c r="AU350" s="85" t="s">
        <v>79</v>
      </c>
      <c r="AY350" s="6" t="s">
        <v>177</v>
      </c>
      <c r="BE350" s="136">
        <f>IF($N$350="základní",$J$350,0)</f>
        <v>0</v>
      </c>
      <c r="BF350" s="136">
        <f>IF($N$350="snížená",$J$350,0)</f>
        <v>0</v>
      </c>
      <c r="BG350" s="136">
        <f>IF($N$350="zákl. přenesená",$J$350,0)</f>
        <v>0</v>
      </c>
      <c r="BH350" s="136">
        <f>IF($N$350="sníž. přenesená",$J$350,0)</f>
        <v>0</v>
      </c>
      <c r="BI350" s="136">
        <f>IF($N$350="nulová",$J$350,0)</f>
        <v>0</v>
      </c>
      <c r="BJ350" s="85" t="s">
        <v>22</v>
      </c>
      <c r="BK350" s="136">
        <f>ROUND($I$350*$H$350,2)</f>
        <v>0</v>
      </c>
      <c r="BL350" s="85" t="s">
        <v>183</v>
      </c>
      <c r="BM350" s="85" t="s">
        <v>348</v>
      </c>
    </row>
    <row r="351" spans="2:47" s="6" customFormat="1" ht="27" customHeight="1">
      <c r="B351" s="22"/>
      <c r="D351" s="137" t="s">
        <v>185</v>
      </c>
      <c r="F351" s="138" t="s">
        <v>349</v>
      </c>
      <c r="L351" s="22"/>
      <c r="M351" s="49"/>
      <c r="T351" s="50"/>
      <c r="AT351" s="6" t="s">
        <v>185</v>
      </c>
      <c r="AU351" s="6" t="s">
        <v>79</v>
      </c>
    </row>
    <row r="352" spans="2:51" s="6" customFormat="1" ht="15.75" customHeight="1">
      <c r="B352" s="139"/>
      <c r="D352" s="140" t="s">
        <v>187</v>
      </c>
      <c r="E352" s="141"/>
      <c r="F352" s="142" t="s">
        <v>208</v>
      </c>
      <c r="H352" s="141"/>
      <c r="L352" s="139"/>
      <c r="M352" s="143"/>
      <c r="T352" s="144"/>
      <c r="AT352" s="141" t="s">
        <v>187</v>
      </c>
      <c r="AU352" s="141" t="s">
        <v>79</v>
      </c>
      <c r="AV352" s="145" t="s">
        <v>22</v>
      </c>
      <c r="AW352" s="145" t="s">
        <v>150</v>
      </c>
      <c r="AX352" s="145" t="s">
        <v>71</v>
      </c>
      <c r="AY352" s="141" t="s">
        <v>177</v>
      </c>
    </row>
    <row r="353" spans="2:51" s="6" customFormat="1" ht="15.75" customHeight="1">
      <c r="B353" s="146"/>
      <c r="D353" s="140" t="s">
        <v>187</v>
      </c>
      <c r="E353" s="147"/>
      <c r="F353" s="148" t="s">
        <v>136</v>
      </c>
      <c r="H353" s="149">
        <v>1517.23</v>
      </c>
      <c r="L353" s="146"/>
      <c r="M353" s="150"/>
      <c r="T353" s="151"/>
      <c r="AT353" s="147" t="s">
        <v>187</v>
      </c>
      <c r="AU353" s="147" t="s">
        <v>79</v>
      </c>
      <c r="AV353" s="152" t="s">
        <v>79</v>
      </c>
      <c r="AW353" s="152" t="s">
        <v>150</v>
      </c>
      <c r="AX353" s="152" t="s">
        <v>71</v>
      </c>
      <c r="AY353" s="147" t="s">
        <v>177</v>
      </c>
    </row>
    <row r="354" spans="2:51" s="6" customFormat="1" ht="15.75" customHeight="1">
      <c r="B354" s="139"/>
      <c r="D354" s="140" t="s">
        <v>187</v>
      </c>
      <c r="E354" s="141"/>
      <c r="F354" s="142" t="s">
        <v>214</v>
      </c>
      <c r="H354" s="141"/>
      <c r="L354" s="139"/>
      <c r="M354" s="143"/>
      <c r="T354" s="144"/>
      <c r="AT354" s="141" t="s">
        <v>187</v>
      </c>
      <c r="AU354" s="141" t="s">
        <v>79</v>
      </c>
      <c r="AV354" s="145" t="s">
        <v>22</v>
      </c>
      <c r="AW354" s="145" t="s">
        <v>150</v>
      </c>
      <c r="AX354" s="145" t="s">
        <v>71</v>
      </c>
      <c r="AY354" s="141" t="s">
        <v>177</v>
      </c>
    </row>
    <row r="355" spans="2:51" s="6" customFormat="1" ht="15.75" customHeight="1">
      <c r="B355" s="146"/>
      <c r="D355" s="140" t="s">
        <v>187</v>
      </c>
      <c r="E355" s="147"/>
      <c r="F355" s="148" t="s">
        <v>119</v>
      </c>
      <c r="H355" s="149">
        <v>79.9</v>
      </c>
      <c r="L355" s="146"/>
      <c r="M355" s="150"/>
      <c r="T355" s="151"/>
      <c r="AT355" s="147" t="s">
        <v>187</v>
      </c>
      <c r="AU355" s="147" t="s">
        <v>79</v>
      </c>
      <c r="AV355" s="152" t="s">
        <v>79</v>
      </c>
      <c r="AW355" s="152" t="s">
        <v>150</v>
      </c>
      <c r="AX355" s="152" t="s">
        <v>71</v>
      </c>
      <c r="AY355" s="147" t="s">
        <v>177</v>
      </c>
    </row>
    <row r="356" spans="2:51" s="6" customFormat="1" ht="15.75" customHeight="1">
      <c r="B356" s="153"/>
      <c r="D356" s="140" t="s">
        <v>187</v>
      </c>
      <c r="E356" s="154"/>
      <c r="F356" s="155" t="s">
        <v>190</v>
      </c>
      <c r="H356" s="156">
        <v>1597.13</v>
      </c>
      <c r="L356" s="153"/>
      <c r="M356" s="157"/>
      <c r="T356" s="158"/>
      <c r="AT356" s="154" t="s">
        <v>187</v>
      </c>
      <c r="AU356" s="154" t="s">
        <v>79</v>
      </c>
      <c r="AV356" s="159" t="s">
        <v>183</v>
      </c>
      <c r="AW356" s="159" t="s">
        <v>150</v>
      </c>
      <c r="AX356" s="159" t="s">
        <v>22</v>
      </c>
      <c r="AY356" s="154" t="s">
        <v>177</v>
      </c>
    </row>
    <row r="357" spans="2:51" s="6" customFormat="1" ht="15.75" customHeight="1">
      <c r="B357" s="146"/>
      <c r="D357" s="140" t="s">
        <v>187</v>
      </c>
      <c r="F357" s="148" t="s">
        <v>350</v>
      </c>
      <c r="H357" s="149">
        <v>1629.073</v>
      </c>
      <c r="L357" s="146"/>
      <c r="M357" s="150"/>
      <c r="T357" s="151"/>
      <c r="AT357" s="147" t="s">
        <v>187</v>
      </c>
      <c r="AU357" s="147" t="s">
        <v>79</v>
      </c>
      <c r="AV357" s="152" t="s">
        <v>79</v>
      </c>
      <c r="AW357" s="152" t="s">
        <v>71</v>
      </c>
      <c r="AX357" s="152" t="s">
        <v>22</v>
      </c>
      <c r="AY357" s="147" t="s">
        <v>177</v>
      </c>
    </row>
    <row r="358" spans="2:65" s="6" customFormat="1" ht="15.75" customHeight="1">
      <c r="B358" s="22"/>
      <c r="C358" s="125" t="s">
        <v>351</v>
      </c>
      <c r="D358" s="125" t="s">
        <v>179</v>
      </c>
      <c r="E358" s="126" t="s">
        <v>352</v>
      </c>
      <c r="F358" s="127" t="s">
        <v>353</v>
      </c>
      <c r="G358" s="128" t="s">
        <v>94</v>
      </c>
      <c r="H358" s="129">
        <v>487.34</v>
      </c>
      <c r="I358" s="130"/>
      <c r="J358" s="131">
        <f>ROUND($I$358*$H$358,2)</f>
        <v>0</v>
      </c>
      <c r="K358" s="127" t="s">
        <v>182</v>
      </c>
      <c r="L358" s="22"/>
      <c r="M358" s="132"/>
      <c r="N358" s="133" t="s">
        <v>42</v>
      </c>
      <c r="Q358" s="134">
        <v>0.10362</v>
      </c>
      <c r="R358" s="134">
        <f>$Q$358*$H$358</f>
        <v>50.4981708</v>
      </c>
      <c r="S358" s="134">
        <v>0</v>
      </c>
      <c r="T358" s="135">
        <f>$S$358*$H$358</f>
        <v>0</v>
      </c>
      <c r="AR358" s="85" t="s">
        <v>183</v>
      </c>
      <c r="AT358" s="85" t="s">
        <v>179</v>
      </c>
      <c r="AU358" s="85" t="s">
        <v>79</v>
      </c>
      <c r="AY358" s="6" t="s">
        <v>177</v>
      </c>
      <c r="BE358" s="136">
        <f>IF($N$358="základní",$J$358,0)</f>
        <v>0</v>
      </c>
      <c r="BF358" s="136">
        <f>IF($N$358="snížená",$J$358,0)</f>
        <v>0</v>
      </c>
      <c r="BG358" s="136">
        <f>IF($N$358="zákl. přenesená",$J$358,0)</f>
        <v>0</v>
      </c>
      <c r="BH358" s="136">
        <f>IF($N$358="sníž. přenesená",$J$358,0)</f>
        <v>0</v>
      </c>
      <c r="BI358" s="136">
        <f>IF($N$358="nulová",$J$358,0)</f>
        <v>0</v>
      </c>
      <c r="BJ358" s="85" t="s">
        <v>22</v>
      </c>
      <c r="BK358" s="136">
        <f>ROUND($I$358*$H$358,2)</f>
        <v>0</v>
      </c>
      <c r="BL358" s="85" t="s">
        <v>183</v>
      </c>
      <c r="BM358" s="85" t="s">
        <v>354</v>
      </c>
    </row>
    <row r="359" spans="2:47" s="6" customFormat="1" ht="38.25" customHeight="1">
      <c r="B359" s="22"/>
      <c r="D359" s="137" t="s">
        <v>185</v>
      </c>
      <c r="F359" s="138" t="s">
        <v>355</v>
      </c>
      <c r="L359" s="22"/>
      <c r="M359" s="49"/>
      <c r="T359" s="50"/>
      <c r="AT359" s="6" t="s">
        <v>185</v>
      </c>
      <c r="AU359" s="6" t="s">
        <v>79</v>
      </c>
    </row>
    <row r="360" spans="2:51" s="6" customFormat="1" ht="15.75" customHeight="1">
      <c r="B360" s="139"/>
      <c r="D360" s="140" t="s">
        <v>187</v>
      </c>
      <c r="E360" s="141"/>
      <c r="F360" s="142" t="s">
        <v>204</v>
      </c>
      <c r="H360" s="141"/>
      <c r="L360" s="139"/>
      <c r="M360" s="143"/>
      <c r="T360" s="144"/>
      <c r="AT360" s="141" t="s">
        <v>187</v>
      </c>
      <c r="AU360" s="141" t="s">
        <v>79</v>
      </c>
      <c r="AV360" s="145" t="s">
        <v>22</v>
      </c>
      <c r="AW360" s="145" t="s">
        <v>150</v>
      </c>
      <c r="AX360" s="145" t="s">
        <v>71</v>
      </c>
      <c r="AY360" s="141" t="s">
        <v>177</v>
      </c>
    </row>
    <row r="361" spans="2:51" s="6" customFormat="1" ht="15.75" customHeight="1">
      <c r="B361" s="146"/>
      <c r="D361" s="140" t="s">
        <v>187</v>
      </c>
      <c r="E361" s="147"/>
      <c r="F361" s="148" t="s">
        <v>127</v>
      </c>
      <c r="H361" s="149">
        <v>114.54</v>
      </c>
      <c r="L361" s="146"/>
      <c r="M361" s="150"/>
      <c r="T361" s="151"/>
      <c r="AT361" s="147" t="s">
        <v>187</v>
      </c>
      <c r="AU361" s="147" t="s">
        <v>79</v>
      </c>
      <c r="AV361" s="152" t="s">
        <v>79</v>
      </c>
      <c r="AW361" s="152" t="s">
        <v>150</v>
      </c>
      <c r="AX361" s="152" t="s">
        <v>71</v>
      </c>
      <c r="AY361" s="147" t="s">
        <v>177</v>
      </c>
    </row>
    <row r="362" spans="2:51" s="6" customFormat="1" ht="15.75" customHeight="1">
      <c r="B362" s="139"/>
      <c r="D362" s="140" t="s">
        <v>187</v>
      </c>
      <c r="E362" s="141"/>
      <c r="F362" s="142" t="s">
        <v>206</v>
      </c>
      <c r="H362" s="141"/>
      <c r="L362" s="139"/>
      <c r="M362" s="143"/>
      <c r="T362" s="144"/>
      <c r="AT362" s="141" t="s">
        <v>187</v>
      </c>
      <c r="AU362" s="141" t="s">
        <v>79</v>
      </c>
      <c r="AV362" s="145" t="s">
        <v>22</v>
      </c>
      <c r="AW362" s="145" t="s">
        <v>150</v>
      </c>
      <c r="AX362" s="145" t="s">
        <v>71</v>
      </c>
      <c r="AY362" s="141" t="s">
        <v>177</v>
      </c>
    </row>
    <row r="363" spans="2:51" s="6" customFormat="1" ht="15.75" customHeight="1">
      <c r="B363" s="146"/>
      <c r="D363" s="140" t="s">
        <v>187</v>
      </c>
      <c r="E363" s="147"/>
      <c r="F363" s="148" t="s">
        <v>130</v>
      </c>
      <c r="H363" s="149">
        <v>280.9</v>
      </c>
      <c r="L363" s="146"/>
      <c r="M363" s="150"/>
      <c r="T363" s="151"/>
      <c r="AT363" s="147" t="s">
        <v>187</v>
      </c>
      <c r="AU363" s="147" t="s">
        <v>79</v>
      </c>
      <c r="AV363" s="152" t="s">
        <v>79</v>
      </c>
      <c r="AW363" s="152" t="s">
        <v>150</v>
      </c>
      <c r="AX363" s="152" t="s">
        <v>71</v>
      </c>
      <c r="AY363" s="147" t="s">
        <v>177</v>
      </c>
    </row>
    <row r="364" spans="2:51" s="6" customFormat="1" ht="15.75" customHeight="1">
      <c r="B364" s="139"/>
      <c r="D364" s="140" t="s">
        <v>187</v>
      </c>
      <c r="E364" s="141"/>
      <c r="F364" s="142" t="s">
        <v>210</v>
      </c>
      <c r="H364" s="141"/>
      <c r="L364" s="139"/>
      <c r="M364" s="143"/>
      <c r="T364" s="144"/>
      <c r="AT364" s="141" t="s">
        <v>187</v>
      </c>
      <c r="AU364" s="141" t="s">
        <v>79</v>
      </c>
      <c r="AV364" s="145" t="s">
        <v>22</v>
      </c>
      <c r="AW364" s="145" t="s">
        <v>150</v>
      </c>
      <c r="AX364" s="145" t="s">
        <v>71</v>
      </c>
      <c r="AY364" s="141" t="s">
        <v>177</v>
      </c>
    </row>
    <row r="365" spans="2:51" s="6" customFormat="1" ht="15.75" customHeight="1">
      <c r="B365" s="146"/>
      <c r="D365" s="140" t="s">
        <v>187</v>
      </c>
      <c r="E365" s="147"/>
      <c r="F365" s="148" t="s">
        <v>133</v>
      </c>
      <c r="H365" s="149">
        <v>91.9</v>
      </c>
      <c r="L365" s="146"/>
      <c r="M365" s="150"/>
      <c r="T365" s="151"/>
      <c r="AT365" s="147" t="s">
        <v>187</v>
      </c>
      <c r="AU365" s="147" t="s">
        <v>79</v>
      </c>
      <c r="AV365" s="152" t="s">
        <v>79</v>
      </c>
      <c r="AW365" s="152" t="s">
        <v>150</v>
      </c>
      <c r="AX365" s="152" t="s">
        <v>71</v>
      </c>
      <c r="AY365" s="147" t="s">
        <v>177</v>
      </c>
    </row>
    <row r="366" spans="2:51" s="6" customFormat="1" ht="15.75" customHeight="1">
      <c r="B366" s="153"/>
      <c r="D366" s="140" t="s">
        <v>187</v>
      </c>
      <c r="E366" s="154"/>
      <c r="F366" s="155" t="s">
        <v>190</v>
      </c>
      <c r="H366" s="156">
        <v>487.34</v>
      </c>
      <c r="L366" s="153"/>
      <c r="M366" s="157"/>
      <c r="T366" s="158"/>
      <c r="AT366" s="154" t="s">
        <v>187</v>
      </c>
      <c r="AU366" s="154" t="s">
        <v>79</v>
      </c>
      <c r="AV366" s="159" t="s">
        <v>183</v>
      </c>
      <c r="AW366" s="159" t="s">
        <v>150</v>
      </c>
      <c r="AX366" s="159" t="s">
        <v>22</v>
      </c>
      <c r="AY366" s="154" t="s">
        <v>177</v>
      </c>
    </row>
    <row r="367" spans="2:65" s="6" customFormat="1" ht="15.75" customHeight="1">
      <c r="B367" s="22"/>
      <c r="C367" s="160" t="s">
        <v>356</v>
      </c>
      <c r="D367" s="160" t="s">
        <v>265</v>
      </c>
      <c r="E367" s="161" t="s">
        <v>357</v>
      </c>
      <c r="F367" s="162" t="s">
        <v>358</v>
      </c>
      <c r="G367" s="163" t="s">
        <v>94</v>
      </c>
      <c r="H367" s="164">
        <v>93.738</v>
      </c>
      <c r="I367" s="165"/>
      <c r="J367" s="166">
        <f>ROUND($I$367*$H$367,2)</f>
        <v>0</v>
      </c>
      <c r="K367" s="162"/>
      <c r="L367" s="167"/>
      <c r="M367" s="168"/>
      <c r="N367" s="169" t="s">
        <v>42</v>
      </c>
      <c r="Q367" s="134">
        <v>0.176</v>
      </c>
      <c r="R367" s="134">
        <f>$Q$367*$H$367</f>
        <v>16.497888</v>
      </c>
      <c r="S367" s="134">
        <v>0</v>
      </c>
      <c r="T367" s="135">
        <f>$S$367*$H$367</f>
        <v>0</v>
      </c>
      <c r="AR367" s="85" t="s">
        <v>246</v>
      </c>
      <c r="AT367" s="85" t="s">
        <v>265</v>
      </c>
      <c r="AU367" s="85" t="s">
        <v>79</v>
      </c>
      <c r="AY367" s="6" t="s">
        <v>177</v>
      </c>
      <c r="BE367" s="136">
        <f>IF($N$367="základní",$J$367,0)</f>
        <v>0</v>
      </c>
      <c r="BF367" s="136">
        <f>IF($N$367="snížená",$J$367,0)</f>
        <v>0</v>
      </c>
      <c r="BG367" s="136">
        <f>IF($N$367="zákl. přenesená",$J$367,0)</f>
        <v>0</v>
      </c>
      <c r="BH367" s="136">
        <f>IF($N$367="sníž. přenesená",$J$367,0)</f>
        <v>0</v>
      </c>
      <c r="BI367" s="136">
        <f>IF($N$367="nulová",$J$367,0)</f>
        <v>0</v>
      </c>
      <c r="BJ367" s="85" t="s">
        <v>22</v>
      </c>
      <c r="BK367" s="136">
        <f>ROUND($I$367*$H$367,2)</f>
        <v>0</v>
      </c>
      <c r="BL367" s="85" t="s">
        <v>183</v>
      </c>
      <c r="BM367" s="85" t="s">
        <v>359</v>
      </c>
    </row>
    <row r="368" spans="2:47" s="6" customFormat="1" ht="27" customHeight="1">
      <c r="B368" s="22"/>
      <c r="D368" s="137" t="s">
        <v>185</v>
      </c>
      <c r="F368" s="138" t="s">
        <v>360</v>
      </c>
      <c r="L368" s="22"/>
      <c r="M368" s="49"/>
      <c r="T368" s="50"/>
      <c r="AT368" s="6" t="s">
        <v>185</v>
      </c>
      <c r="AU368" s="6" t="s">
        <v>79</v>
      </c>
    </row>
    <row r="369" spans="2:51" s="6" customFormat="1" ht="15.75" customHeight="1">
      <c r="B369" s="139"/>
      <c r="D369" s="140" t="s">
        <v>187</v>
      </c>
      <c r="E369" s="141"/>
      <c r="F369" s="142" t="s">
        <v>210</v>
      </c>
      <c r="H369" s="141"/>
      <c r="L369" s="139"/>
      <c r="M369" s="143"/>
      <c r="T369" s="144"/>
      <c r="AT369" s="141" t="s">
        <v>187</v>
      </c>
      <c r="AU369" s="141" t="s">
        <v>79</v>
      </c>
      <c r="AV369" s="145" t="s">
        <v>22</v>
      </c>
      <c r="AW369" s="145" t="s">
        <v>150</v>
      </c>
      <c r="AX369" s="145" t="s">
        <v>71</v>
      </c>
      <c r="AY369" s="141" t="s">
        <v>177</v>
      </c>
    </row>
    <row r="370" spans="2:51" s="6" customFormat="1" ht="15.75" customHeight="1">
      <c r="B370" s="146"/>
      <c r="D370" s="140" t="s">
        <v>187</v>
      </c>
      <c r="E370" s="147"/>
      <c r="F370" s="148" t="s">
        <v>133</v>
      </c>
      <c r="H370" s="149">
        <v>91.9</v>
      </c>
      <c r="L370" s="146"/>
      <c r="M370" s="150"/>
      <c r="T370" s="151"/>
      <c r="AT370" s="147" t="s">
        <v>187</v>
      </c>
      <c r="AU370" s="147" t="s">
        <v>79</v>
      </c>
      <c r="AV370" s="152" t="s">
        <v>79</v>
      </c>
      <c r="AW370" s="152" t="s">
        <v>150</v>
      </c>
      <c r="AX370" s="152" t="s">
        <v>71</v>
      </c>
      <c r="AY370" s="147" t="s">
        <v>177</v>
      </c>
    </row>
    <row r="371" spans="2:51" s="6" customFormat="1" ht="15.75" customHeight="1">
      <c r="B371" s="153"/>
      <c r="D371" s="140" t="s">
        <v>187</v>
      </c>
      <c r="E371" s="154"/>
      <c r="F371" s="155" t="s">
        <v>190</v>
      </c>
      <c r="H371" s="156">
        <v>91.9</v>
      </c>
      <c r="L371" s="153"/>
      <c r="M371" s="157"/>
      <c r="T371" s="158"/>
      <c r="AT371" s="154" t="s">
        <v>187</v>
      </c>
      <c r="AU371" s="154" t="s">
        <v>79</v>
      </c>
      <c r="AV371" s="159" t="s">
        <v>183</v>
      </c>
      <c r="AW371" s="159" t="s">
        <v>150</v>
      </c>
      <c r="AX371" s="159" t="s">
        <v>22</v>
      </c>
      <c r="AY371" s="154" t="s">
        <v>177</v>
      </c>
    </row>
    <row r="372" spans="2:51" s="6" customFormat="1" ht="15.75" customHeight="1">
      <c r="B372" s="146"/>
      <c r="D372" s="140" t="s">
        <v>187</v>
      </c>
      <c r="F372" s="148" t="s">
        <v>361</v>
      </c>
      <c r="H372" s="149">
        <v>93.738</v>
      </c>
      <c r="L372" s="146"/>
      <c r="M372" s="150"/>
      <c r="T372" s="151"/>
      <c r="AT372" s="147" t="s">
        <v>187</v>
      </c>
      <c r="AU372" s="147" t="s">
        <v>79</v>
      </c>
      <c r="AV372" s="152" t="s">
        <v>79</v>
      </c>
      <c r="AW372" s="152" t="s">
        <v>71</v>
      </c>
      <c r="AX372" s="152" t="s">
        <v>22</v>
      </c>
      <c r="AY372" s="147" t="s">
        <v>177</v>
      </c>
    </row>
    <row r="373" spans="2:65" s="6" customFormat="1" ht="15.75" customHeight="1">
      <c r="B373" s="22"/>
      <c r="C373" s="160" t="s">
        <v>362</v>
      </c>
      <c r="D373" s="160" t="s">
        <v>265</v>
      </c>
      <c r="E373" s="161" t="s">
        <v>363</v>
      </c>
      <c r="F373" s="162" t="s">
        <v>364</v>
      </c>
      <c r="G373" s="163" t="s">
        <v>94</v>
      </c>
      <c r="H373" s="164">
        <v>403.349</v>
      </c>
      <c r="I373" s="165"/>
      <c r="J373" s="166">
        <f>ROUND($I$373*$H$373,2)</f>
        <v>0</v>
      </c>
      <c r="K373" s="162"/>
      <c r="L373" s="167"/>
      <c r="M373" s="168"/>
      <c r="N373" s="169" t="s">
        <v>42</v>
      </c>
      <c r="Q373" s="134">
        <v>0.176</v>
      </c>
      <c r="R373" s="134">
        <f>$Q$373*$H$373</f>
        <v>70.989424</v>
      </c>
      <c r="S373" s="134">
        <v>0</v>
      </c>
      <c r="T373" s="135">
        <f>$S$373*$H$373</f>
        <v>0</v>
      </c>
      <c r="AR373" s="85" t="s">
        <v>246</v>
      </c>
      <c r="AT373" s="85" t="s">
        <v>265</v>
      </c>
      <c r="AU373" s="85" t="s">
        <v>79</v>
      </c>
      <c r="AY373" s="6" t="s">
        <v>177</v>
      </c>
      <c r="BE373" s="136">
        <f>IF($N$373="základní",$J$373,0)</f>
        <v>0</v>
      </c>
      <c r="BF373" s="136">
        <f>IF($N$373="snížená",$J$373,0)</f>
        <v>0</v>
      </c>
      <c r="BG373" s="136">
        <f>IF($N$373="zákl. přenesená",$J$373,0)</f>
        <v>0</v>
      </c>
      <c r="BH373" s="136">
        <f>IF($N$373="sníž. přenesená",$J$373,0)</f>
        <v>0</v>
      </c>
      <c r="BI373" s="136">
        <f>IF($N$373="nulová",$J$373,0)</f>
        <v>0</v>
      </c>
      <c r="BJ373" s="85" t="s">
        <v>22</v>
      </c>
      <c r="BK373" s="136">
        <f>ROUND($I$373*$H$373,2)</f>
        <v>0</v>
      </c>
      <c r="BL373" s="85" t="s">
        <v>183</v>
      </c>
      <c r="BM373" s="85" t="s">
        <v>365</v>
      </c>
    </row>
    <row r="374" spans="2:47" s="6" customFormat="1" ht="27" customHeight="1">
      <c r="B374" s="22"/>
      <c r="D374" s="137" t="s">
        <v>185</v>
      </c>
      <c r="F374" s="138" t="s">
        <v>366</v>
      </c>
      <c r="L374" s="22"/>
      <c r="M374" s="49"/>
      <c r="T374" s="50"/>
      <c r="AT374" s="6" t="s">
        <v>185</v>
      </c>
      <c r="AU374" s="6" t="s">
        <v>79</v>
      </c>
    </row>
    <row r="375" spans="2:51" s="6" customFormat="1" ht="15.75" customHeight="1">
      <c r="B375" s="139"/>
      <c r="D375" s="140" t="s">
        <v>187</v>
      </c>
      <c r="E375" s="141"/>
      <c r="F375" s="142" t="s">
        <v>204</v>
      </c>
      <c r="H375" s="141"/>
      <c r="L375" s="139"/>
      <c r="M375" s="143"/>
      <c r="T375" s="144"/>
      <c r="AT375" s="141" t="s">
        <v>187</v>
      </c>
      <c r="AU375" s="141" t="s">
        <v>79</v>
      </c>
      <c r="AV375" s="145" t="s">
        <v>22</v>
      </c>
      <c r="AW375" s="145" t="s">
        <v>150</v>
      </c>
      <c r="AX375" s="145" t="s">
        <v>71</v>
      </c>
      <c r="AY375" s="141" t="s">
        <v>177</v>
      </c>
    </row>
    <row r="376" spans="2:51" s="6" customFormat="1" ht="15.75" customHeight="1">
      <c r="B376" s="146"/>
      <c r="D376" s="140" t="s">
        <v>187</v>
      </c>
      <c r="E376" s="147"/>
      <c r="F376" s="148" t="s">
        <v>127</v>
      </c>
      <c r="H376" s="149">
        <v>114.54</v>
      </c>
      <c r="L376" s="146"/>
      <c r="M376" s="150"/>
      <c r="T376" s="151"/>
      <c r="AT376" s="147" t="s">
        <v>187</v>
      </c>
      <c r="AU376" s="147" t="s">
        <v>79</v>
      </c>
      <c r="AV376" s="152" t="s">
        <v>79</v>
      </c>
      <c r="AW376" s="152" t="s">
        <v>150</v>
      </c>
      <c r="AX376" s="152" t="s">
        <v>71</v>
      </c>
      <c r="AY376" s="147" t="s">
        <v>177</v>
      </c>
    </row>
    <row r="377" spans="2:51" s="6" customFormat="1" ht="15.75" customHeight="1">
      <c r="B377" s="139"/>
      <c r="D377" s="140" t="s">
        <v>187</v>
      </c>
      <c r="E377" s="141"/>
      <c r="F377" s="142" t="s">
        <v>206</v>
      </c>
      <c r="H377" s="141"/>
      <c r="L377" s="139"/>
      <c r="M377" s="143"/>
      <c r="T377" s="144"/>
      <c r="AT377" s="141" t="s">
        <v>187</v>
      </c>
      <c r="AU377" s="141" t="s">
        <v>79</v>
      </c>
      <c r="AV377" s="145" t="s">
        <v>22</v>
      </c>
      <c r="AW377" s="145" t="s">
        <v>150</v>
      </c>
      <c r="AX377" s="145" t="s">
        <v>71</v>
      </c>
      <c r="AY377" s="141" t="s">
        <v>177</v>
      </c>
    </row>
    <row r="378" spans="2:51" s="6" customFormat="1" ht="15.75" customHeight="1">
      <c r="B378" s="146"/>
      <c r="D378" s="140" t="s">
        <v>187</v>
      </c>
      <c r="E378" s="147"/>
      <c r="F378" s="148" t="s">
        <v>130</v>
      </c>
      <c r="H378" s="149">
        <v>280.9</v>
      </c>
      <c r="L378" s="146"/>
      <c r="M378" s="150"/>
      <c r="T378" s="151"/>
      <c r="AT378" s="147" t="s">
        <v>187</v>
      </c>
      <c r="AU378" s="147" t="s">
        <v>79</v>
      </c>
      <c r="AV378" s="152" t="s">
        <v>79</v>
      </c>
      <c r="AW378" s="152" t="s">
        <v>150</v>
      </c>
      <c r="AX378" s="152" t="s">
        <v>71</v>
      </c>
      <c r="AY378" s="147" t="s">
        <v>177</v>
      </c>
    </row>
    <row r="379" spans="2:51" s="6" customFormat="1" ht="15.75" customHeight="1">
      <c r="B379" s="153"/>
      <c r="D379" s="140" t="s">
        <v>187</v>
      </c>
      <c r="E379" s="154"/>
      <c r="F379" s="155" t="s">
        <v>190</v>
      </c>
      <c r="H379" s="156">
        <v>395.44</v>
      </c>
      <c r="L379" s="153"/>
      <c r="M379" s="157"/>
      <c r="T379" s="158"/>
      <c r="AT379" s="154" t="s">
        <v>187</v>
      </c>
      <c r="AU379" s="154" t="s">
        <v>79</v>
      </c>
      <c r="AV379" s="159" t="s">
        <v>183</v>
      </c>
      <c r="AW379" s="159" t="s">
        <v>150</v>
      </c>
      <c r="AX379" s="159" t="s">
        <v>22</v>
      </c>
      <c r="AY379" s="154" t="s">
        <v>177</v>
      </c>
    </row>
    <row r="380" spans="2:51" s="6" customFormat="1" ht="15.75" customHeight="1">
      <c r="B380" s="146"/>
      <c r="D380" s="140" t="s">
        <v>187</v>
      </c>
      <c r="F380" s="148" t="s">
        <v>367</v>
      </c>
      <c r="H380" s="149">
        <v>403.349</v>
      </c>
      <c r="L380" s="146"/>
      <c r="M380" s="150"/>
      <c r="T380" s="151"/>
      <c r="AT380" s="147" t="s">
        <v>187</v>
      </c>
      <c r="AU380" s="147" t="s">
        <v>79</v>
      </c>
      <c r="AV380" s="152" t="s">
        <v>79</v>
      </c>
      <c r="AW380" s="152" t="s">
        <v>71</v>
      </c>
      <c r="AX380" s="152" t="s">
        <v>22</v>
      </c>
      <c r="AY380" s="147" t="s">
        <v>177</v>
      </c>
    </row>
    <row r="381" spans="2:65" s="6" customFormat="1" ht="15.75" customHeight="1">
      <c r="B381" s="22"/>
      <c r="C381" s="125" t="s">
        <v>368</v>
      </c>
      <c r="D381" s="125" t="s">
        <v>179</v>
      </c>
      <c r="E381" s="126" t="s">
        <v>369</v>
      </c>
      <c r="F381" s="127" t="s">
        <v>370</v>
      </c>
      <c r="G381" s="128" t="s">
        <v>94</v>
      </c>
      <c r="H381" s="129">
        <v>594.57</v>
      </c>
      <c r="I381" s="130"/>
      <c r="J381" s="131">
        <f>ROUND($I$381*$H$381,2)</f>
        <v>0</v>
      </c>
      <c r="K381" s="127" t="s">
        <v>182</v>
      </c>
      <c r="L381" s="22"/>
      <c r="M381" s="132"/>
      <c r="N381" s="133" t="s">
        <v>42</v>
      </c>
      <c r="Q381" s="134">
        <v>0.10362</v>
      </c>
      <c r="R381" s="134">
        <f>$Q$381*$H$381</f>
        <v>61.60934340000001</v>
      </c>
      <c r="S381" s="134">
        <v>0</v>
      </c>
      <c r="T381" s="135">
        <f>$S$381*$H$381</f>
        <v>0</v>
      </c>
      <c r="AR381" s="85" t="s">
        <v>183</v>
      </c>
      <c r="AT381" s="85" t="s">
        <v>179</v>
      </c>
      <c r="AU381" s="85" t="s">
        <v>79</v>
      </c>
      <c r="AY381" s="6" t="s">
        <v>177</v>
      </c>
      <c r="BE381" s="136">
        <f>IF($N$381="základní",$J$381,0)</f>
        <v>0</v>
      </c>
      <c r="BF381" s="136">
        <f>IF($N$381="snížená",$J$381,0)</f>
        <v>0</v>
      </c>
      <c r="BG381" s="136">
        <f>IF($N$381="zákl. přenesená",$J$381,0)</f>
        <v>0</v>
      </c>
      <c r="BH381" s="136">
        <f>IF($N$381="sníž. přenesená",$J$381,0)</f>
        <v>0</v>
      </c>
      <c r="BI381" s="136">
        <f>IF($N$381="nulová",$J$381,0)</f>
        <v>0</v>
      </c>
      <c r="BJ381" s="85" t="s">
        <v>22</v>
      </c>
      <c r="BK381" s="136">
        <f>ROUND($I$381*$H$381,2)</f>
        <v>0</v>
      </c>
      <c r="BL381" s="85" t="s">
        <v>183</v>
      </c>
      <c r="BM381" s="85" t="s">
        <v>371</v>
      </c>
    </row>
    <row r="382" spans="2:47" s="6" customFormat="1" ht="38.25" customHeight="1">
      <c r="B382" s="22"/>
      <c r="D382" s="137" t="s">
        <v>185</v>
      </c>
      <c r="F382" s="138" t="s">
        <v>372</v>
      </c>
      <c r="L382" s="22"/>
      <c r="M382" s="49"/>
      <c r="T382" s="50"/>
      <c r="AT382" s="6" t="s">
        <v>185</v>
      </c>
      <c r="AU382" s="6" t="s">
        <v>79</v>
      </c>
    </row>
    <row r="383" spans="2:51" s="6" customFormat="1" ht="15.75" customHeight="1">
      <c r="B383" s="139"/>
      <c r="D383" s="140" t="s">
        <v>187</v>
      </c>
      <c r="E383" s="141"/>
      <c r="F383" s="142" t="s">
        <v>202</v>
      </c>
      <c r="H383" s="141"/>
      <c r="L383" s="139"/>
      <c r="M383" s="143"/>
      <c r="T383" s="144"/>
      <c r="AT383" s="141" t="s">
        <v>187</v>
      </c>
      <c r="AU383" s="141" t="s">
        <v>79</v>
      </c>
      <c r="AV383" s="145" t="s">
        <v>22</v>
      </c>
      <c r="AW383" s="145" t="s">
        <v>150</v>
      </c>
      <c r="AX383" s="145" t="s">
        <v>71</v>
      </c>
      <c r="AY383" s="141" t="s">
        <v>177</v>
      </c>
    </row>
    <row r="384" spans="2:51" s="6" customFormat="1" ht="15.75" customHeight="1">
      <c r="B384" s="146"/>
      <c r="D384" s="140" t="s">
        <v>187</v>
      </c>
      <c r="E384" s="147"/>
      <c r="F384" s="148" t="s">
        <v>123</v>
      </c>
      <c r="H384" s="149">
        <v>594.57</v>
      </c>
      <c r="L384" s="146"/>
      <c r="M384" s="150"/>
      <c r="T384" s="151"/>
      <c r="AT384" s="147" t="s">
        <v>187</v>
      </c>
      <c r="AU384" s="147" t="s">
        <v>79</v>
      </c>
      <c r="AV384" s="152" t="s">
        <v>79</v>
      </c>
      <c r="AW384" s="152" t="s">
        <v>150</v>
      </c>
      <c r="AX384" s="152" t="s">
        <v>71</v>
      </c>
      <c r="AY384" s="147" t="s">
        <v>177</v>
      </c>
    </row>
    <row r="385" spans="2:51" s="6" customFormat="1" ht="15.75" customHeight="1">
      <c r="B385" s="153"/>
      <c r="D385" s="140" t="s">
        <v>187</v>
      </c>
      <c r="E385" s="154"/>
      <c r="F385" s="155" t="s">
        <v>190</v>
      </c>
      <c r="H385" s="156">
        <v>594.57</v>
      </c>
      <c r="L385" s="153"/>
      <c r="M385" s="157"/>
      <c r="T385" s="158"/>
      <c r="AT385" s="154" t="s">
        <v>187</v>
      </c>
      <c r="AU385" s="154" t="s">
        <v>79</v>
      </c>
      <c r="AV385" s="159" t="s">
        <v>183</v>
      </c>
      <c r="AW385" s="159" t="s">
        <v>150</v>
      </c>
      <c r="AX385" s="159" t="s">
        <v>22</v>
      </c>
      <c r="AY385" s="154" t="s">
        <v>177</v>
      </c>
    </row>
    <row r="386" spans="2:65" s="6" customFormat="1" ht="15.75" customHeight="1">
      <c r="B386" s="22"/>
      <c r="C386" s="160" t="s">
        <v>373</v>
      </c>
      <c r="D386" s="160" t="s">
        <v>265</v>
      </c>
      <c r="E386" s="161" t="s">
        <v>374</v>
      </c>
      <c r="F386" s="162" t="s">
        <v>375</v>
      </c>
      <c r="G386" s="163" t="s">
        <v>94</v>
      </c>
      <c r="H386" s="164">
        <v>18.054</v>
      </c>
      <c r="I386" s="165"/>
      <c r="J386" s="166">
        <f>ROUND($I$386*$H$386,2)</f>
        <v>0</v>
      </c>
      <c r="K386" s="162"/>
      <c r="L386" s="167"/>
      <c r="M386" s="168"/>
      <c r="N386" s="169" t="s">
        <v>42</v>
      </c>
      <c r="Q386" s="134">
        <v>0.176</v>
      </c>
      <c r="R386" s="134">
        <f>$Q$386*$H$386</f>
        <v>3.1775039999999994</v>
      </c>
      <c r="S386" s="134">
        <v>0</v>
      </c>
      <c r="T386" s="135">
        <f>$S$386*$H$386</f>
        <v>0</v>
      </c>
      <c r="AR386" s="85" t="s">
        <v>246</v>
      </c>
      <c r="AT386" s="85" t="s">
        <v>265</v>
      </c>
      <c r="AU386" s="85" t="s">
        <v>79</v>
      </c>
      <c r="AY386" s="6" t="s">
        <v>177</v>
      </c>
      <c r="BE386" s="136">
        <f>IF($N$386="základní",$J$386,0)</f>
        <v>0</v>
      </c>
      <c r="BF386" s="136">
        <f>IF($N$386="snížená",$J$386,0)</f>
        <v>0</v>
      </c>
      <c r="BG386" s="136">
        <f>IF($N$386="zákl. přenesená",$J$386,0)</f>
        <v>0</v>
      </c>
      <c r="BH386" s="136">
        <f>IF($N$386="sníž. přenesená",$J$386,0)</f>
        <v>0</v>
      </c>
      <c r="BI386" s="136">
        <f>IF($N$386="nulová",$J$386,0)</f>
        <v>0</v>
      </c>
      <c r="BJ386" s="85" t="s">
        <v>22</v>
      </c>
      <c r="BK386" s="136">
        <f>ROUND($I$386*$H$386,2)</f>
        <v>0</v>
      </c>
      <c r="BL386" s="85" t="s">
        <v>183</v>
      </c>
      <c r="BM386" s="85" t="s">
        <v>376</v>
      </c>
    </row>
    <row r="387" spans="2:47" s="6" customFormat="1" ht="27" customHeight="1">
      <c r="B387" s="22"/>
      <c r="D387" s="137" t="s">
        <v>185</v>
      </c>
      <c r="F387" s="138" t="s">
        <v>377</v>
      </c>
      <c r="L387" s="22"/>
      <c r="M387" s="49"/>
      <c r="T387" s="50"/>
      <c r="AT387" s="6" t="s">
        <v>185</v>
      </c>
      <c r="AU387" s="6" t="s">
        <v>79</v>
      </c>
    </row>
    <row r="388" spans="2:51" s="6" customFormat="1" ht="15.75" customHeight="1">
      <c r="B388" s="139"/>
      <c r="D388" s="140" t="s">
        <v>187</v>
      </c>
      <c r="E388" s="141"/>
      <c r="F388" s="142" t="s">
        <v>378</v>
      </c>
      <c r="H388" s="141"/>
      <c r="L388" s="139"/>
      <c r="M388" s="143"/>
      <c r="T388" s="144"/>
      <c r="AT388" s="141" t="s">
        <v>187</v>
      </c>
      <c r="AU388" s="141" t="s">
        <v>79</v>
      </c>
      <c r="AV388" s="145" t="s">
        <v>22</v>
      </c>
      <c r="AW388" s="145" t="s">
        <v>150</v>
      </c>
      <c r="AX388" s="145" t="s">
        <v>71</v>
      </c>
      <c r="AY388" s="141" t="s">
        <v>177</v>
      </c>
    </row>
    <row r="389" spans="2:51" s="6" customFormat="1" ht="15.75" customHeight="1">
      <c r="B389" s="146"/>
      <c r="D389" s="140" t="s">
        <v>187</v>
      </c>
      <c r="E389" s="147"/>
      <c r="F389" s="148" t="s">
        <v>379</v>
      </c>
      <c r="H389" s="149">
        <v>17.7</v>
      </c>
      <c r="L389" s="146"/>
      <c r="M389" s="150"/>
      <c r="T389" s="151"/>
      <c r="AT389" s="147" t="s">
        <v>187</v>
      </c>
      <c r="AU389" s="147" t="s">
        <v>79</v>
      </c>
      <c r="AV389" s="152" t="s">
        <v>79</v>
      </c>
      <c r="AW389" s="152" t="s">
        <v>150</v>
      </c>
      <c r="AX389" s="152" t="s">
        <v>71</v>
      </c>
      <c r="AY389" s="147" t="s">
        <v>177</v>
      </c>
    </row>
    <row r="390" spans="2:51" s="6" customFormat="1" ht="15.75" customHeight="1">
      <c r="B390" s="153"/>
      <c r="D390" s="140" t="s">
        <v>187</v>
      </c>
      <c r="E390" s="154"/>
      <c r="F390" s="155" t="s">
        <v>190</v>
      </c>
      <c r="H390" s="156">
        <v>17.7</v>
      </c>
      <c r="L390" s="153"/>
      <c r="M390" s="157"/>
      <c r="T390" s="158"/>
      <c r="AT390" s="154" t="s">
        <v>187</v>
      </c>
      <c r="AU390" s="154" t="s">
        <v>79</v>
      </c>
      <c r="AV390" s="159" t="s">
        <v>183</v>
      </c>
      <c r="AW390" s="159" t="s">
        <v>150</v>
      </c>
      <c r="AX390" s="159" t="s">
        <v>22</v>
      </c>
      <c r="AY390" s="154" t="s">
        <v>177</v>
      </c>
    </row>
    <row r="391" spans="2:51" s="6" customFormat="1" ht="15.75" customHeight="1">
      <c r="B391" s="146"/>
      <c r="D391" s="140" t="s">
        <v>187</v>
      </c>
      <c r="F391" s="148" t="s">
        <v>380</v>
      </c>
      <c r="H391" s="149">
        <v>18.054</v>
      </c>
      <c r="L391" s="146"/>
      <c r="M391" s="150"/>
      <c r="T391" s="151"/>
      <c r="AT391" s="147" t="s">
        <v>187</v>
      </c>
      <c r="AU391" s="147" t="s">
        <v>79</v>
      </c>
      <c r="AV391" s="152" t="s">
        <v>79</v>
      </c>
      <c r="AW391" s="152" t="s">
        <v>71</v>
      </c>
      <c r="AX391" s="152" t="s">
        <v>22</v>
      </c>
      <c r="AY391" s="147" t="s">
        <v>177</v>
      </c>
    </row>
    <row r="392" spans="2:65" s="6" customFormat="1" ht="15.75" customHeight="1">
      <c r="B392" s="22"/>
      <c r="C392" s="160" t="s">
        <v>381</v>
      </c>
      <c r="D392" s="160" t="s">
        <v>265</v>
      </c>
      <c r="E392" s="161" t="s">
        <v>363</v>
      </c>
      <c r="F392" s="162" t="s">
        <v>364</v>
      </c>
      <c r="G392" s="163" t="s">
        <v>94</v>
      </c>
      <c r="H392" s="164">
        <v>588.407</v>
      </c>
      <c r="I392" s="165"/>
      <c r="J392" s="166">
        <f>ROUND($I$392*$H$392,2)</f>
        <v>0</v>
      </c>
      <c r="K392" s="162"/>
      <c r="L392" s="167"/>
      <c r="M392" s="168"/>
      <c r="N392" s="169" t="s">
        <v>42</v>
      </c>
      <c r="Q392" s="134">
        <v>0.176</v>
      </c>
      <c r="R392" s="134">
        <f>$Q$392*$H$392</f>
        <v>103.55963200000001</v>
      </c>
      <c r="S392" s="134">
        <v>0</v>
      </c>
      <c r="T392" s="135">
        <f>$S$392*$H$392</f>
        <v>0</v>
      </c>
      <c r="AR392" s="85" t="s">
        <v>246</v>
      </c>
      <c r="AT392" s="85" t="s">
        <v>265</v>
      </c>
      <c r="AU392" s="85" t="s">
        <v>79</v>
      </c>
      <c r="AY392" s="6" t="s">
        <v>177</v>
      </c>
      <c r="BE392" s="136">
        <f>IF($N$392="základní",$J$392,0)</f>
        <v>0</v>
      </c>
      <c r="BF392" s="136">
        <f>IF($N$392="snížená",$J$392,0)</f>
        <v>0</v>
      </c>
      <c r="BG392" s="136">
        <f>IF($N$392="zákl. přenesená",$J$392,0)</f>
        <v>0</v>
      </c>
      <c r="BH392" s="136">
        <f>IF($N$392="sníž. přenesená",$J$392,0)</f>
        <v>0</v>
      </c>
      <c r="BI392" s="136">
        <f>IF($N$392="nulová",$J$392,0)</f>
        <v>0</v>
      </c>
      <c r="BJ392" s="85" t="s">
        <v>22</v>
      </c>
      <c r="BK392" s="136">
        <f>ROUND($I$392*$H$392,2)</f>
        <v>0</v>
      </c>
      <c r="BL392" s="85" t="s">
        <v>183</v>
      </c>
      <c r="BM392" s="85" t="s">
        <v>382</v>
      </c>
    </row>
    <row r="393" spans="2:47" s="6" customFormat="1" ht="27" customHeight="1">
      <c r="B393" s="22"/>
      <c r="D393" s="137" t="s">
        <v>185</v>
      </c>
      <c r="F393" s="138" t="s">
        <v>366</v>
      </c>
      <c r="L393" s="22"/>
      <c r="M393" s="49"/>
      <c r="T393" s="50"/>
      <c r="AT393" s="6" t="s">
        <v>185</v>
      </c>
      <c r="AU393" s="6" t="s">
        <v>79</v>
      </c>
    </row>
    <row r="394" spans="2:51" s="6" customFormat="1" ht="15.75" customHeight="1">
      <c r="B394" s="139"/>
      <c r="D394" s="140" t="s">
        <v>187</v>
      </c>
      <c r="E394" s="141"/>
      <c r="F394" s="142" t="s">
        <v>202</v>
      </c>
      <c r="H394" s="141"/>
      <c r="L394" s="139"/>
      <c r="M394" s="143"/>
      <c r="T394" s="144"/>
      <c r="AT394" s="141" t="s">
        <v>187</v>
      </c>
      <c r="AU394" s="141" t="s">
        <v>79</v>
      </c>
      <c r="AV394" s="145" t="s">
        <v>22</v>
      </c>
      <c r="AW394" s="145" t="s">
        <v>150</v>
      </c>
      <c r="AX394" s="145" t="s">
        <v>71</v>
      </c>
      <c r="AY394" s="141" t="s">
        <v>177</v>
      </c>
    </row>
    <row r="395" spans="2:51" s="6" customFormat="1" ht="15.75" customHeight="1">
      <c r="B395" s="146"/>
      <c r="D395" s="140" t="s">
        <v>187</v>
      </c>
      <c r="E395" s="147"/>
      <c r="F395" s="148" t="s">
        <v>123</v>
      </c>
      <c r="H395" s="149">
        <v>594.57</v>
      </c>
      <c r="L395" s="146"/>
      <c r="M395" s="150"/>
      <c r="T395" s="151"/>
      <c r="AT395" s="147" t="s">
        <v>187</v>
      </c>
      <c r="AU395" s="147" t="s">
        <v>79</v>
      </c>
      <c r="AV395" s="152" t="s">
        <v>79</v>
      </c>
      <c r="AW395" s="152" t="s">
        <v>150</v>
      </c>
      <c r="AX395" s="152" t="s">
        <v>71</v>
      </c>
      <c r="AY395" s="147" t="s">
        <v>177</v>
      </c>
    </row>
    <row r="396" spans="2:51" s="6" customFormat="1" ht="15.75" customHeight="1">
      <c r="B396" s="139"/>
      <c r="D396" s="140" t="s">
        <v>187</v>
      </c>
      <c r="E396" s="141"/>
      <c r="F396" s="142" t="s">
        <v>383</v>
      </c>
      <c r="H396" s="141"/>
      <c r="L396" s="139"/>
      <c r="M396" s="143"/>
      <c r="T396" s="144"/>
      <c r="AT396" s="141" t="s">
        <v>187</v>
      </c>
      <c r="AU396" s="141" t="s">
        <v>79</v>
      </c>
      <c r="AV396" s="145" t="s">
        <v>22</v>
      </c>
      <c r="AW396" s="145" t="s">
        <v>150</v>
      </c>
      <c r="AX396" s="145" t="s">
        <v>71</v>
      </c>
      <c r="AY396" s="141" t="s">
        <v>177</v>
      </c>
    </row>
    <row r="397" spans="2:51" s="6" customFormat="1" ht="15.75" customHeight="1">
      <c r="B397" s="146"/>
      <c r="D397" s="140" t="s">
        <v>187</v>
      </c>
      <c r="E397" s="147"/>
      <c r="F397" s="148" t="s">
        <v>384</v>
      </c>
      <c r="H397" s="149">
        <v>-17.7</v>
      </c>
      <c r="L397" s="146"/>
      <c r="M397" s="150"/>
      <c r="T397" s="151"/>
      <c r="AT397" s="147" t="s">
        <v>187</v>
      </c>
      <c r="AU397" s="147" t="s">
        <v>79</v>
      </c>
      <c r="AV397" s="152" t="s">
        <v>79</v>
      </c>
      <c r="AW397" s="152" t="s">
        <v>150</v>
      </c>
      <c r="AX397" s="152" t="s">
        <v>71</v>
      </c>
      <c r="AY397" s="147" t="s">
        <v>177</v>
      </c>
    </row>
    <row r="398" spans="2:51" s="6" customFormat="1" ht="15.75" customHeight="1">
      <c r="B398" s="153"/>
      <c r="D398" s="140" t="s">
        <v>187</v>
      </c>
      <c r="E398" s="154"/>
      <c r="F398" s="155" t="s">
        <v>190</v>
      </c>
      <c r="H398" s="156">
        <v>576.87</v>
      </c>
      <c r="L398" s="153"/>
      <c r="M398" s="157"/>
      <c r="T398" s="158"/>
      <c r="AT398" s="154" t="s">
        <v>187</v>
      </c>
      <c r="AU398" s="154" t="s">
        <v>79</v>
      </c>
      <c r="AV398" s="159" t="s">
        <v>183</v>
      </c>
      <c r="AW398" s="159" t="s">
        <v>150</v>
      </c>
      <c r="AX398" s="159" t="s">
        <v>22</v>
      </c>
      <c r="AY398" s="154" t="s">
        <v>177</v>
      </c>
    </row>
    <row r="399" spans="2:51" s="6" customFormat="1" ht="15.75" customHeight="1">
      <c r="B399" s="146"/>
      <c r="D399" s="140" t="s">
        <v>187</v>
      </c>
      <c r="F399" s="148" t="s">
        <v>385</v>
      </c>
      <c r="H399" s="149">
        <v>588.407</v>
      </c>
      <c r="L399" s="146"/>
      <c r="M399" s="150"/>
      <c r="T399" s="151"/>
      <c r="AT399" s="147" t="s">
        <v>187</v>
      </c>
      <c r="AU399" s="147" t="s">
        <v>79</v>
      </c>
      <c r="AV399" s="152" t="s">
        <v>79</v>
      </c>
      <c r="AW399" s="152" t="s">
        <v>71</v>
      </c>
      <c r="AX399" s="152" t="s">
        <v>22</v>
      </c>
      <c r="AY399" s="147" t="s">
        <v>177</v>
      </c>
    </row>
    <row r="400" spans="2:63" s="114" customFormat="1" ht="30.75" customHeight="1">
      <c r="B400" s="115"/>
      <c r="D400" s="116" t="s">
        <v>70</v>
      </c>
      <c r="E400" s="123" t="s">
        <v>253</v>
      </c>
      <c r="F400" s="123" t="s">
        <v>386</v>
      </c>
      <c r="J400" s="124">
        <f>$BK$400</f>
        <v>0</v>
      </c>
      <c r="L400" s="115"/>
      <c r="M400" s="119"/>
      <c r="P400" s="120">
        <f>SUM($P$401:$P$461)</f>
        <v>0</v>
      </c>
      <c r="R400" s="120">
        <f>SUM($R$401:$R$461)</f>
        <v>649.271709765</v>
      </c>
      <c r="T400" s="121">
        <f>SUM($T$401:$T$461)</f>
        <v>0</v>
      </c>
      <c r="AR400" s="116" t="s">
        <v>22</v>
      </c>
      <c r="AT400" s="116" t="s">
        <v>70</v>
      </c>
      <c r="AU400" s="116" t="s">
        <v>22</v>
      </c>
      <c r="AY400" s="116" t="s">
        <v>177</v>
      </c>
      <c r="BK400" s="122">
        <f>SUM($BK$401:$BK$461)</f>
        <v>0</v>
      </c>
    </row>
    <row r="401" spans="2:65" s="6" customFormat="1" ht="15.75" customHeight="1">
      <c r="B401" s="22"/>
      <c r="C401" s="125" t="s">
        <v>387</v>
      </c>
      <c r="D401" s="125" t="s">
        <v>179</v>
      </c>
      <c r="E401" s="126" t="s">
        <v>388</v>
      </c>
      <c r="F401" s="127" t="s">
        <v>389</v>
      </c>
      <c r="G401" s="128" t="s">
        <v>99</v>
      </c>
      <c r="H401" s="129">
        <v>715</v>
      </c>
      <c r="I401" s="130"/>
      <c r="J401" s="131">
        <f>ROUND($I$401*$H$401,2)</f>
        <v>0</v>
      </c>
      <c r="K401" s="127" t="s">
        <v>390</v>
      </c>
      <c r="L401" s="22"/>
      <c r="M401" s="132"/>
      <c r="N401" s="133" t="s">
        <v>42</v>
      </c>
      <c r="Q401" s="134">
        <v>0.0808764</v>
      </c>
      <c r="R401" s="134">
        <f>$Q$401*$H$401</f>
        <v>57.826626</v>
      </c>
      <c r="S401" s="134">
        <v>0</v>
      </c>
      <c r="T401" s="135">
        <f>$S$401*$H$401</f>
        <v>0</v>
      </c>
      <c r="AR401" s="85" t="s">
        <v>183</v>
      </c>
      <c r="AT401" s="85" t="s">
        <v>179</v>
      </c>
      <c r="AU401" s="85" t="s">
        <v>79</v>
      </c>
      <c r="AY401" s="6" t="s">
        <v>177</v>
      </c>
      <c r="BE401" s="136">
        <f>IF($N$401="základní",$J$401,0)</f>
        <v>0</v>
      </c>
      <c r="BF401" s="136">
        <f>IF($N$401="snížená",$J$401,0)</f>
        <v>0</v>
      </c>
      <c r="BG401" s="136">
        <f>IF($N$401="zákl. přenesená",$J$401,0)</f>
        <v>0</v>
      </c>
      <c r="BH401" s="136">
        <f>IF($N$401="sníž. přenesená",$J$401,0)</f>
        <v>0</v>
      </c>
      <c r="BI401" s="136">
        <f>IF($N$401="nulová",$J$401,0)</f>
        <v>0</v>
      </c>
      <c r="BJ401" s="85" t="s">
        <v>22</v>
      </c>
      <c r="BK401" s="136">
        <f>ROUND($I$401*$H$401,2)</f>
        <v>0</v>
      </c>
      <c r="BL401" s="85" t="s">
        <v>183</v>
      </c>
      <c r="BM401" s="85" t="s">
        <v>391</v>
      </c>
    </row>
    <row r="402" spans="2:47" s="6" customFormat="1" ht="38.25" customHeight="1">
      <c r="B402" s="22"/>
      <c r="D402" s="137" t="s">
        <v>185</v>
      </c>
      <c r="F402" s="138" t="s">
        <v>392</v>
      </c>
      <c r="L402" s="22"/>
      <c r="M402" s="49"/>
      <c r="T402" s="50"/>
      <c r="AT402" s="6" t="s">
        <v>185</v>
      </c>
      <c r="AU402" s="6" t="s">
        <v>79</v>
      </c>
    </row>
    <row r="403" spans="2:51" s="6" customFormat="1" ht="15.75" customHeight="1">
      <c r="B403" s="139"/>
      <c r="D403" s="140" t="s">
        <v>187</v>
      </c>
      <c r="E403" s="141"/>
      <c r="F403" s="142" t="s">
        <v>393</v>
      </c>
      <c r="H403" s="141"/>
      <c r="L403" s="139"/>
      <c r="M403" s="143"/>
      <c r="T403" s="144"/>
      <c r="AT403" s="141" t="s">
        <v>187</v>
      </c>
      <c r="AU403" s="141" t="s">
        <v>79</v>
      </c>
      <c r="AV403" s="145" t="s">
        <v>22</v>
      </c>
      <c r="AW403" s="145" t="s">
        <v>150</v>
      </c>
      <c r="AX403" s="145" t="s">
        <v>71</v>
      </c>
      <c r="AY403" s="141" t="s">
        <v>177</v>
      </c>
    </row>
    <row r="404" spans="2:51" s="6" customFormat="1" ht="15.75" customHeight="1">
      <c r="B404" s="146"/>
      <c r="D404" s="140" t="s">
        <v>187</v>
      </c>
      <c r="E404" s="147"/>
      <c r="F404" s="148" t="s">
        <v>115</v>
      </c>
      <c r="H404" s="149">
        <v>715</v>
      </c>
      <c r="L404" s="146"/>
      <c r="M404" s="150"/>
      <c r="T404" s="151"/>
      <c r="AT404" s="147" t="s">
        <v>187</v>
      </c>
      <c r="AU404" s="147" t="s">
        <v>79</v>
      </c>
      <c r="AV404" s="152" t="s">
        <v>79</v>
      </c>
      <c r="AW404" s="152" t="s">
        <v>150</v>
      </c>
      <c r="AX404" s="152" t="s">
        <v>71</v>
      </c>
      <c r="AY404" s="147" t="s">
        <v>177</v>
      </c>
    </row>
    <row r="405" spans="2:51" s="6" customFormat="1" ht="15.75" customHeight="1">
      <c r="B405" s="153"/>
      <c r="D405" s="140" t="s">
        <v>187</v>
      </c>
      <c r="E405" s="154"/>
      <c r="F405" s="155" t="s">
        <v>190</v>
      </c>
      <c r="H405" s="156">
        <v>715</v>
      </c>
      <c r="L405" s="153"/>
      <c r="M405" s="157"/>
      <c r="T405" s="158"/>
      <c r="AT405" s="154" t="s">
        <v>187</v>
      </c>
      <c r="AU405" s="154" t="s">
        <v>79</v>
      </c>
      <c r="AV405" s="159" t="s">
        <v>183</v>
      </c>
      <c r="AW405" s="159" t="s">
        <v>150</v>
      </c>
      <c r="AX405" s="159" t="s">
        <v>22</v>
      </c>
      <c r="AY405" s="154" t="s">
        <v>177</v>
      </c>
    </row>
    <row r="406" spans="2:65" s="6" customFormat="1" ht="15.75" customHeight="1">
      <c r="B406" s="22"/>
      <c r="C406" s="160" t="s">
        <v>394</v>
      </c>
      <c r="D406" s="160" t="s">
        <v>265</v>
      </c>
      <c r="E406" s="161" t="s">
        <v>395</v>
      </c>
      <c r="F406" s="162" t="s">
        <v>396</v>
      </c>
      <c r="G406" s="163" t="s">
        <v>397</v>
      </c>
      <c r="H406" s="164">
        <v>1458.6</v>
      </c>
      <c r="I406" s="165"/>
      <c r="J406" s="166">
        <f>ROUND($I$406*$H$406,2)</f>
        <v>0</v>
      </c>
      <c r="K406" s="162"/>
      <c r="L406" s="167"/>
      <c r="M406" s="168"/>
      <c r="N406" s="169" t="s">
        <v>42</v>
      </c>
      <c r="Q406" s="134">
        <v>0.0222</v>
      </c>
      <c r="R406" s="134">
        <f>$Q$406*$H$406</f>
        <v>32.380919999999996</v>
      </c>
      <c r="S406" s="134">
        <v>0</v>
      </c>
      <c r="T406" s="135">
        <f>$S$406*$H$406</f>
        <v>0</v>
      </c>
      <c r="AR406" s="85" t="s">
        <v>246</v>
      </c>
      <c r="AT406" s="85" t="s">
        <v>265</v>
      </c>
      <c r="AU406" s="85" t="s">
        <v>79</v>
      </c>
      <c r="AY406" s="6" t="s">
        <v>177</v>
      </c>
      <c r="BE406" s="136">
        <f>IF($N$406="základní",$J$406,0)</f>
        <v>0</v>
      </c>
      <c r="BF406" s="136">
        <f>IF($N$406="snížená",$J$406,0)</f>
        <v>0</v>
      </c>
      <c r="BG406" s="136">
        <f>IF($N$406="zákl. přenesená",$J$406,0)</f>
        <v>0</v>
      </c>
      <c r="BH406" s="136">
        <f>IF($N$406="sníž. přenesená",$J$406,0)</f>
        <v>0</v>
      </c>
      <c r="BI406" s="136">
        <f>IF($N$406="nulová",$J$406,0)</f>
        <v>0</v>
      </c>
      <c r="BJ406" s="85" t="s">
        <v>22</v>
      </c>
      <c r="BK406" s="136">
        <f>ROUND($I$406*$H$406,2)</f>
        <v>0</v>
      </c>
      <c r="BL406" s="85" t="s">
        <v>183</v>
      </c>
      <c r="BM406" s="85" t="s">
        <v>398</v>
      </c>
    </row>
    <row r="407" spans="2:47" s="6" customFormat="1" ht="16.5" customHeight="1">
      <c r="B407" s="22"/>
      <c r="D407" s="137" t="s">
        <v>185</v>
      </c>
      <c r="F407" s="138" t="s">
        <v>399</v>
      </c>
      <c r="L407" s="22"/>
      <c r="M407" s="49"/>
      <c r="T407" s="50"/>
      <c r="AT407" s="6" t="s">
        <v>185</v>
      </c>
      <c r="AU407" s="6" t="s">
        <v>79</v>
      </c>
    </row>
    <row r="408" spans="2:51" s="6" customFormat="1" ht="15.75" customHeight="1">
      <c r="B408" s="139"/>
      <c r="D408" s="140" t="s">
        <v>187</v>
      </c>
      <c r="E408" s="141"/>
      <c r="F408" s="142" t="s">
        <v>393</v>
      </c>
      <c r="H408" s="141"/>
      <c r="L408" s="139"/>
      <c r="M408" s="143"/>
      <c r="T408" s="144"/>
      <c r="AT408" s="141" t="s">
        <v>187</v>
      </c>
      <c r="AU408" s="141" t="s">
        <v>79</v>
      </c>
      <c r="AV408" s="145" t="s">
        <v>22</v>
      </c>
      <c r="AW408" s="145" t="s">
        <v>150</v>
      </c>
      <c r="AX408" s="145" t="s">
        <v>71</v>
      </c>
      <c r="AY408" s="141" t="s">
        <v>177</v>
      </c>
    </row>
    <row r="409" spans="2:51" s="6" customFormat="1" ht="15.75" customHeight="1">
      <c r="B409" s="146"/>
      <c r="D409" s="140" t="s">
        <v>187</v>
      </c>
      <c r="E409" s="147"/>
      <c r="F409" s="148" t="s">
        <v>400</v>
      </c>
      <c r="H409" s="149">
        <v>1430</v>
      </c>
      <c r="L409" s="146"/>
      <c r="M409" s="150"/>
      <c r="T409" s="151"/>
      <c r="AT409" s="147" t="s">
        <v>187</v>
      </c>
      <c r="AU409" s="147" t="s">
        <v>79</v>
      </c>
      <c r="AV409" s="152" t="s">
        <v>79</v>
      </c>
      <c r="AW409" s="152" t="s">
        <v>150</v>
      </c>
      <c r="AX409" s="152" t="s">
        <v>71</v>
      </c>
      <c r="AY409" s="147" t="s">
        <v>177</v>
      </c>
    </row>
    <row r="410" spans="2:51" s="6" customFormat="1" ht="15.75" customHeight="1">
      <c r="B410" s="153"/>
      <c r="D410" s="140" t="s">
        <v>187</v>
      </c>
      <c r="E410" s="154"/>
      <c r="F410" s="155" t="s">
        <v>190</v>
      </c>
      <c r="H410" s="156">
        <v>1430</v>
      </c>
      <c r="L410" s="153"/>
      <c r="M410" s="157"/>
      <c r="T410" s="158"/>
      <c r="AT410" s="154" t="s">
        <v>187</v>
      </c>
      <c r="AU410" s="154" t="s">
        <v>79</v>
      </c>
      <c r="AV410" s="159" t="s">
        <v>183</v>
      </c>
      <c r="AW410" s="159" t="s">
        <v>150</v>
      </c>
      <c r="AX410" s="159" t="s">
        <v>22</v>
      </c>
      <c r="AY410" s="154" t="s">
        <v>177</v>
      </c>
    </row>
    <row r="411" spans="2:51" s="6" customFormat="1" ht="15.75" customHeight="1">
      <c r="B411" s="146"/>
      <c r="D411" s="140" t="s">
        <v>187</v>
      </c>
      <c r="F411" s="148" t="s">
        <v>401</v>
      </c>
      <c r="H411" s="149">
        <v>1458.6</v>
      </c>
      <c r="L411" s="146"/>
      <c r="M411" s="150"/>
      <c r="T411" s="151"/>
      <c r="AT411" s="147" t="s">
        <v>187</v>
      </c>
      <c r="AU411" s="147" t="s">
        <v>79</v>
      </c>
      <c r="AV411" s="152" t="s">
        <v>79</v>
      </c>
      <c r="AW411" s="152" t="s">
        <v>71</v>
      </c>
      <c r="AX411" s="152" t="s">
        <v>22</v>
      </c>
      <c r="AY411" s="147" t="s">
        <v>177</v>
      </c>
    </row>
    <row r="412" spans="2:65" s="6" customFormat="1" ht="15.75" customHeight="1">
      <c r="B412" s="22"/>
      <c r="C412" s="125" t="s">
        <v>402</v>
      </c>
      <c r="D412" s="125" t="s">
        <v>179</v>
      </c>
      <c r="E412" s="126" t="s">
        <v>403</v>
      </c>
      <c r="F412" s="127" t="s">
        <v>404</v>
      </c>
      <c r="G412" s="128" t="s">
        <v>99</v>
      </c>
      <c r="H412" s="129">
        <v>1282</v>
      </c>
      <c r="I412" s="130"/>
      <c r="J412" s="131">
        <f>ROUND($I$412*$H$412,2)</f>
        <v>0</v>
      </c>
      <c r="K412" s="127" t="s">
        <v>182</v>
      </c>
      <c r="L412" s="22"/>
      <c r="M412" s="132"/>
      <c r="N412" s="133" t="s">
        <v>42</v>
      </c>
      <c r="Q412" s="134">
        <v>0.15539952</v>
      </c>
      <c r="R412" s="134">
        <f>$Q$412*$H$412</f>
        <v>199.22218464000002</v>
      </c>
      <c r="S412" s="134">
        <v>0</v>
      </c>
      <c r="T412" s="135">
        <f>$S$412*$H$412</f>
        <v>0</v>
      </c>
      <c r="AR412" s="85" t="s">
        <v>183</v>
      </c>
      <c r="AT412" s="85" t="s">
        <v>179</v>
      </c>
      <c r="AU412" s="85" t="s">
        <v>79</v>
      </c>
      <c r="AY412" s="6" t="s">
        <v>177</v>
      </c>
      <c r="BE412" s="136">
        <f>IF($N$412="základní",$J$412,0)</f>
        <v>0</v>
      </c>
      <c r="BF412" s="136">
        <f>IF($N$412="snížená",$J$412,0)</f>
        <v>0</v>
      </c>
      <c r="BG412" s="136">
        <f>IF($N$412="zákl. přenesená",$J$412,0)</f>
        <v>0</v>
      </c>
      <c r="BH412" s="136">
        <f>IF($N$412="sníž. přenesená",$J$412,0)</f>
        <v>0</v>
      </c>
      <c r="BI412" s="136">
        <f>IF($N$412="nulová",$J$412,0)</f>
        <v>0</v>
      </c>
      <c r="BJ412" s="85" t="s">
        <v>22</v>
      </c>
      <c r="BK412" s="136">
        <f>ROUND($I$412*$H$412,2)</f>
        <v>0</v>
      </c>
      <c r="BL412" s="85" t="s">
        <v>183</v>
      </c>
      <c r="BM412" s="85" t="s">
        <v>405</v>
      </c>
    </row>
    <row r="413" spans="2:47" s="6" customFormat="1" ht="27" customHeight="1">
      <c r="B413" s="22"/>
      <c r="D413" s="137" t="s">
        <v>185</v>
      </c>
      <c r="F413" s="138" t="s">
        <v>406</v>
      </c>
      <c r="L413" s="22"/>
      <c r="M413" s="49"/>
      <c r="T413" s="50"/>
      <c r="AT413" s="6" t="s">
        <v>185</v>
      </c>
      <c r="AU413" s="6" t="s">
        <v>79</v>
      </c>
    </row>
    <row r="414" spans="2:51" s="6" customFormat="1" ht="15.75" customHeight="1">
      <c r="B414" s="139"/>
      <c r="D414" s="140" t="s">
        <v>187</v>
      </c>
      <c r="E414" s="141"/>
      <c r="F414" s="142" t="s">
        <v>407</v>
      </c>
      <c r="H414" s="141"/>
      <c r="L414" s="139"/>
      <c r="M414" s="143"/>
      <c r="T414" s="144"/>
      <c r="AT414" s="141" t="s">
        <v>187</v>
      </c>
      <c r="AU414" s="141" t="s">
        <v>79</v>
      </c>
      <c r="AV414" s="145" t="s">
        <v>22</v>
      </c>
      <c r="AW414" s="145" t="s">
        <v>150</v>
      </c>
      <c r="AX414" s="145" t="s">
        <v>71</v>
      </c>
      <c r="AY414" s="141" t="s">
        <v>177</v>
      </c>
    </row>
    <row r="415" spans="2:51" s="6" customFormat="1" ht="15.75" customHeight="1">
      <c r="B415" s="146"/>
      <c r="D415" s="140" t="s">
        <v>187</v>
      </c>
      <c r="E415" s="147"/>
      <c r="F415" s="148" t="s">
        <v>97</v>
      </c>
      <c r="H415" s="149">
        <v>1282</v>
      </c>
      <c r="L415" s="146"/>
      <c r="M415" s="150"/>
      <c r="T415" s="151"/>
      <c r="AT415" s="147" t="s">
        <v>187</v>
      </c>
      <c r="AU415" s="147" t="s">
        <v>79</v>
      </c>
      <c r="AV415" s="152" t="s">
        <v>79</v>
      </c>
      <c r="AW415" s="152" t="s">
        <v>150</v>
      </c>
      <c r="AX415" s="152" t="s">
        <v>71</v>
      </c>
      <c r="AY415" s="147" t="s">
        <v>177</v>
      </c>
    </row>
    <row r="416" spans="2:51" s="6" customFormat="1" ht="15.75" customHeight="1">
      <c r="B416" s="153"/>
      <c r="D416" s="140" t="s">
        <v>187</v>
      </c>
      <c r="E416" s="154"/>
      <c r="F416" s="155" t="s">
        <v>190</v>
      </c>
      <c r="H416" s="156">
        <v>1282</v>
      </c>
      <c r="L416" s="153"/>
      <c r="M416" s="157"/>
      <c r="T416" s="158"/>
      <c r="AT416" s="154" t="s">
        <v>187</v>
      </c>
      <c r="AU416" s="154" t="s">
        <v>79</v>
      </c>
      <c r="AV416" s="159" t="s">
        <v>183</v>
      </c>
      <c r="AW416" s="159" t="s">
        <v>150</v>
      </c>
      <c r="AX416" s="159" t="s">
        <v>22</v>
      </c>
      <c r="AY416" s="154" t="s">
        <v>177</v>
      </c>
    </row>
    <row r="417" spans="2:65" s="6" customFormat="1" ht="15.75" customHeight="1">
      <c r="B417" s="22"/>
      <c r="C417" s="160" t="s">
        <v>408</v>
      </c>
      <c r="D417" s="160" t="s">
        <v>265</v>
      </c>
      <c r="E417" s="161" t="s">
        <v>409</v>
      </c>
      <c r="F417" s="162" t="s">
        <v>410</v>
      </c>
      <c r="G417" s="163" t="s">
        <v>397</v>
      </c>
      <c r="H417" s="164">
        <v>1307.64</v>
      </c>
      <c r="I417" s="165"/>
      <c r="J417" s="166">
        <f>ROUND($I$417*$H$417,2)</f>
        <v>0</v>
      </c>
      <c r="K417" s="162"/>
      <c r="L417" s="167"/>
      <c r="M417" s="168"/>
      <c r="N417" s="169" t="s">
        <v>42</v>
      </c>
      <c r="Q417" s="134">
        <v>0.086</v>
      </c>
      <c r="R417" s="134">
        <f>$Q$417*$H$417</f>
        <v>112.45704</v>
      </c>
      <c r="S417" s="134">
        <v>0</v>
      </c>
      <c r="T417" s="135">
        <f>$S$417*$H$417</f>
        <v>0</v>
      </c>
      <c r="AR417" s="85" t="s">
        <v>246</v>
      </c>
      <c r="AT417" s="85" t="s">
        <v>265</v>
      </c>
      <c r="AU417" s="85" t="s">
        <v>79</v>
      </c>
      <c r="AY417" s="6" t="s">
        <v>177</v>
      </c>
      <c r="BE417" s="136">
        <f>IF($N$417="základní",$J$417,0)</f>
        <v>0</v>
      </c>
      <c r="BF417" s="136">
        <f>IF($N$417="snížená",$J$417,0)</f>
        <v>0</v>
      </c>
      <c r="BG417" s="136">
        <f>IF($N$417="zákl. přenesená",$J$417,0)</f>
        <v>0</v>
      </c>
      <c r="BH417" s="136">
        <f>IF($N$417="sníž. přenesená",$J$417,0)</f>
        <v>0</v>
      </c>
      <c r="BI417" s="136">
        <f>IF($N$417="nulová",$J$417,0)</f>
        <v>0</v>
      </c>
      <c r="BJ417" s="85" t="s">
        <v>22</v>
      </c>
      <c r="BK417" s="136">
        <f>ROUND($I$417*$H$417,2)</f>
        <v>0</v>
      </c>
      <c r="BL417" s="85" t="s">
        <v>183</v>
      </c>
      <c r="BM417" s="85" t="s">
        <v>411</v>
      </c>
    </row>
    <row r="418" spans="2:47" s="6" customFormat="1" ht="27" customHeight="1">
      <c r="B418" s="22"/>
      <c r="D418" s="137" t="s">
        <v>185</v>
      </c>
      <c r="F418" s="138" t="s">
        <v>412</v>
      </c>
      <c r="L418" s="22"/>
      <c r="M418" s="49"/>
      <c r="T418" s="50"/>
      <c r="AT418" s="6" t="s">
        <v>185</v>
      </c>
      <c r="AU418" s="6" t="s">
        <v>79</v>
      </c>
    </row>
    <row r="419" spans="2:51" s="6" customFormat="1" ht="15.75" customHeight="1">
      <c r="B419" s="139"/>
      <c r="D419" s="140" t="s">
        <v>187</v>
      </c>
      <c r="E419" s="141"/>
      <c r="F419" s="142" t="s">
        <v>407</v>
      </c>
      <c r="H419" s="141"/>
      <c r="L419" s="139"/>
      <c r="M419" s="143"/>
      <c r="T419" s="144"/>
      <c r="AT419" s="141" t="s">
        <v>187</v>
      </c>
      <c r="AU419" s="141" t="s">
        <v>79</v>
      </c>
      <c r="AV419" s="145" t="s">
        <v>22</v>
      </c>
      <c r="AW419" s="145" t="s">
        <v>150</v>
      </c>
      <c r="AX419" s="145" t="s">
        <v>71</v>
      </c>
      <c r="AY419" s="141" t="s">
        <v>177</v>
      </c>
    </row>
    <row r="420" spans="2:51" s="6" customFormat="1" ht="15.75" customHeight="1">
      <c r="B420" s="146"/>
      <c r="D420" s="140" t="s">
        <v>187</v>
      </c>
      <c r="E420" s="147"/>
      <c r="F420" s="148" t="s">
        <v>97</v>
      </c>
      <c r="H420" s="149">
        <v>1282</v>
      </c>
      <c r="L420" s="146"/>
      <c r="M420" s="150"/>
      <c r="T420" s="151"/>
      <c r="AT420" s="147" t="s">
        <v>187</v>
      </c>
      <c r="AU420" s="147" t="s">
        <v>79</v>
      </c>
      <c r="AV420" s="152" t="s">
        <v>79</v>
      </c>
      <c r="AW420" s="152" t="s">
        <v>150</v>
      </c>
      <c r="AX420" s="152" t="s">
        <v>71</v>
      </c>
      <c r="AY420" s="147" t="s">
        <v>177</v>
      </c>
    </row>
    <row r="421" spans="2:51" s="6" customFormat="1" ht="15.75" customHeight="1">
      <c r="B421" s="153"/>
      <c r="D421" s="140" t="s">
        <v>187</v>
      </c>
      <c r="E421" s="154"/>
      <c r="F421" s="155" t="s">
        <v>190</v>
      </c>
      <c r="H421" s="156">
        <v>1282</v>
      </c>
      <c r="L421" s="153"/>
      <c r="M421" s="157"/>
      <c r="T421" s="158"/>
      <c r="AT421" s="154" t="s">
        <v>187</v>
      </c>
      <c r="AU421" s="154" t="s">
        <v>79</v>
      </c>
      <c r="AV421" s="159" t="s">
        <v>183</v>
      </c>
      <c r="AW421" s="159" t="s">
        <v>150</v>
      </c>
      <c r="AX421" s="159" t="s">
        <v>22</v>
      </c>
      <c r="AY421" s="154" t="s">
        <v>177</v>
      </c>
    </row>
    <row r="422" spans="2:51" s="6" customFormat="1" ht="15.75" customHeight="1">
      <c r="B422" s="146"/>
      <c r="D422" s="140" t="s">
        <v>187</v>
      </c>
      <c r="F422" s="148" t="s">
        <v>413</v>
      </c>
      <c r="H422" s="149">
        <v>1307.64</v>
      </c>
      <c r="L422" s="146"/>
      <c r="M422" s="150"/>
      <c r="T422" s="151"/>
      <c r="AT422" s="147" t="s">
        <v>187</v>
      </c>
      <c r="AU422" s="147" t="s">
        <v>79</v>
      </c>
      <c r="AV422" s="152" t="s">
        <v>79</v>
      </c>
      <c r="AW422" s="152" t="s">
        <v>71</v>
      </c>
      <c r="AX422" s="152" t="s">
        <v>22</v>
      </c>
      <c r="AY422" s="147" t="s">
        <v>177</v>
      </c>
    </row>
    <row r="423" spans="2:65" s="6" customFormat="1" ht="15.75" customHeight="1">
      <c r="B423" s="22"/>
      <c r="C423" s="125" t="s">
        <v>414</v>
      </c>
      <c r="D423" s="125" t="s">
        <v>179</v>
      </c>
      <c r="E423" s="126" t="s">
        <v>415</v>
      </c>
      <c r="F423" s="127" t="s">
        <v>416</v>
      </c>
      <c r="G423" s="128" t="s">
        <v>99</v>
      </c>
      <c r="H423" s="129">
        <v>744</v>
      </c>
      <c r="I423" s="130"/>
      <c r="J423" s="131">
        <f>ROUND($I$423*$H$423,2)</f>
        <v>0</v>
      </c>
      <c r="K423" s="127" t="s">
        <v>182</v>
      </c>
      <c r="L423" s="22"/>
      <c r="M423" s="132"/>
      <c r="N423" s="133" t="s">
        <v>42</v>
      </c>
      <c r="Q423" s="134">
        <v>0.1294996</v>
      </c>
      <c r="R423" s="134">
        <f>$Q$423*$H$423</f>
        <v>96.34770239999999</v>
      </c>
      <c r="S423" s="134">
        <v>0</v>
      </c>
      <c r="T423" s="135">
        <f>$S$423*$H$423</f>
        <v>0</v>
      </c>
      <c r="AR423" s="85" t="s">
        <v>183</v>
      </c>
      <c r="AT423" s="85" t="s">
        <v>179</v>
      </c>
      <c r="AU423" s="85" t="s">
        <v>79</v>
      </c>
      <c r="AY423" s="6" t="s">
        <v>177</v>
      </c>
      <c r="BE423" s="136">
        <f>IF($N$423="základní",$J$423,0)</f>
        <v>0</v>
      </c>
      <c r="BF423" s="136">
        <f>IF($N$423="snížená",$J$423,0)</f>
        <v>0</v>
      </c>
      <c r="BG423" s="136">
        <f>IF($N$423="zákl. přenesená",$J$423,0)</f>
        <v>0</v>
      </c>
      <c r="BH423" s="136">
        <f>IF($N$423="sníž. přenesená",$J$423,0)</f>
        <v>0</v>
      </c>
      <c r="BI423" s="136">
        <f>IF($N$423="nulová",$J$423,0)</f>
        <v>0</v>
      </c>
      <c r="BJ423" s="85" t="s">
        <v>22</v>
      </c>
      <c r="BK423" s="136">
        <f>ROUND($I$423*$H$423,2)</f>
        <v>0</v>
      </c>
      <c r="BL423" s="85" t="s">
        <v>183</v>
      </c>
      <c r="BM423" s="85" t="s">
        <v>417</v>
      </c>
    </row>
    <row r="424" spans="2:47" s="6" customFormat="1" ht="27" customHeight="1">
      <c r="B424" s="22"/>
      <c r="D424" s="137" t="s">
        <v>185</v>
      </c>
      <c r="F424" s="138" t="s">
        <v>418</v>
      </c>
      <c r="L424" s="22"/>
      <c r="M424" s="49"/>
      <c r="T424" s="50"/>
      <c r="AT424" s="6" t="s">
        <v>185</v>
      </c>
      <c r="AU424" s="6" t="s">
        <v>79</v>
      </c>
    </row>
    <row r="425" spans="2:51" s="6" customFormat="1" ht="15.75" customHeight="1">
      <c r="B425" s="139"/>
      <c r="D425" s="140" t="s">
        <v>187</v>
      </c>
      <c r="E425" s="141"/>
      <c r="F425" s="142" t="s">
        <v>419</v>
      </c>
      <c r="H425" s="141"/>
      <c r="L425" s="139"/>
      <c r="M425" s="143"/>
      <c r="T425" s="144"/>
      <c r="AT425" s="141" t="s">
        <v>187</v>
      </c>
      <c r="AU425" s="141" t="s">
        <v>79</v>
      </c>
      <c r="AV425" s="145" t="s">
        <v>22</v>
      </c>
      <c r="AW425" s="145" t="s">
        <v>150</v>
      </c>
      <c r="AX425" s="145" t="s">
        <v>71</v>
      </c>
      <c r="AY425" s="141" t="s">
        <v>177</v>
      </c>
    </row>
    <row r="426" spans="2:51" s="6" customFormat="1" ht="15.75" customHeight="1">
      <c r="B426" s="146"/>
      <c r="D426" s="140" t="s">
        <v>187</v>
      </c>
      <c r="E426" s="147"/>
      <c r="F426" s="148" t="s">
        <v>102</v>
      </c>
      <c r="H426" s="149">
        <v>744</v>
      </c>
      <c r="L426" s="146"/>
      <c r="M426" s="150"/>
      <c r="T426" s="151"/>
      <c r="AT426" s="147" t="s">
        <v>187</v>
      </c>
      <c r="AU426" s="147" t="s">
        <v>79</v>
      </c>
      <c r="AV426" s="152" t="s">
        <v>79</v>
      </c>
      <c r="AW426" s="152" t="s">
        <v>150</v>
      </c>
      <c r="AX426" s="152" t="s">
        <v>71</v>
      </c>
      <c r="AY426" s="147" t="s">
        <v>177</v>
      </c>
    </row>
    <row r="427" spans="2:51" s="6" customFormat="1" ht="15.75" customHeight="1">
      <c r="B427" s="153"/>
      <c r="D427" s="140" t="s">
        <v>187</v>
      </c>
      <c r="E427" s="154"/>
      <c r="F427" s="155" t="s">
        <v>190</v>
      </c>
      <c r="H427" s="156">
        <v>744</v>
      </c>
      <c r="L427" s="153"/>
      <c r="M427" s="157"/>
      <c r="T427" s="158"/>
      <c r="AT427" s="154" t="s">
        <v>187</v>
      </c>
      <c r="AU427" s="154" t="s">
        <v>79</v>
      </c>
      <c r="AV427" s="159" t="s">
        <v>183</v>
      </c>
      <c r="AW427" s="159" t="s">
        <v>150</v>
      </c>
      <c r="AX427" s="159" t="s">
        <v>22</v>
      </c>
      <c r="AY427" s="154" t="s">
        <v>177</v>
      </c>
    </row>
    <row r="428" spans="2:65" s="6" customFormat="1" ht="15.75" customHeight="1">
      <c r="B428" s="22"/>
      <c r="C428" s="160" t="s">
        <v>420</v>
      </c>
      <c r="D428" s="160" t="s">
        <v>265</v>
      </c>
      <c r="E428" s="161" t="s">
        <v>421</v>
      </c>
      <c r="F428" s="162" t="s">
        <v>422</v>
      </c>
      <c r="G428" s="163" t="s">
        <v>397</v>
      </c>
      <c r="H428" s="164">
        <v>758.88</v>
      </c>
      <c r="I428" s="165"/>
      <c r="J428" s="166">
        <f>ROUND($I$428*$H$428,2)</f>
        <v>0</v>
      </c>
      <c r="K428" s="162"/>
      <c r="L428" s="167"/>
      <c r="M428" s="168"/>
      <c r="N428" s="169" t="s">
        <v>42</v>
      </c>
      <c r="Q428" s="134">
        <v>0.039</v>
      </c>
      <c r="R428" s="134">
        <f>$Q$428*$H$428</f>
        <v>29.59632</v>
      </c>
      <c r="S428" s="134">
        <v>0</v>
      </c>
      <c r="T428" s="135">
        <f>$S$428*$H$428</f>
        <v>0</v>
      </c>
      <c r="AR428" s="85" t="s">
        <v>246</v>
      </c>
      <c r="AT428" s="85" t="s">
        <v>265</v>
      </c>
      <c r="AU428" s="85" t="s">
        <v>79</v>
      </c>
      <c r="AY428" s="6" t="s">
        <v>177</v>
      </c>
      <c r="BE428" s="136">
        <f>IF($N$428="základní",$J$428,0)</f>
        <v>0</v>
      </c>
      <c r="BF428" s="136">
        <f>IF($N$428="snížená",$J$428,0)</f>
        <v>0</v>
      </c>
      <c r="BG428" s="136">
        <f>IF($N$428="zákl. přenesená",$J$428,0)</f>
        <v>0</v>
      </c>
      <c r="BH428" s="136">
        <f>IF($N$428="sníž. přenesená",$J$428,0)</f>
        <v>0</v>
      </c>
      <c r="BI428" s="136">
        <f>IF($N$428="nulová",$J$428,0)</f>
        <v>0</v>
      </c>
      <c r="BJ428" s="85" t="s">
        <v>22</v>
      </c>
      <c r="BK428" s="136">
        <f>ROUND($I$428*$H$428,2)</f>
        <v>0</v>
      </c>
      <c r="BL428" s="85" t="s">
        <v>183</v>
      </c>
      <c r="BM428" s="85" t="s">
        <v>423</v>
      </c>
    </row>
    <row r="429" spans="2:47" s="6" customFormat="1" ht="27" customHeight="1">
      <c r="B429" s="22"/>
      <c r="D429" s="137" t="s">
        <v>185</v>
      </c>
      <c r="F429" s="138" t="s">
        <v>424</v>
      </c>
      <c r="L429" s="22"/>
      <c r="M429" s="49"/>
      <c r="T429" s="50"/>
      <c r="AT429" s="6" t="s">
        <v>185</v>
      </c>
      <c r="AU429" s="6" t="s">
        <v>79</v>
      </c>
    </row>
    <row r="430" spans="2:51" s="6" customFormat="1" ht="15.75" customHeight="1">
      <c r="B430" s="139"/>
      <c r="D430" s="140" t="s">
        <v>187</v>
      </c>
      <c r="E430" s="141"/>
      <c r="F430" s="142" t="s">
        <v>419</v>
      </c>
      <c r="H430" s="141"/>
      <c r="L430" s="139"/>
      <c r="M430" s="143"/>
      <c r="T430" s="144"/>
      <c r="AT430" s="141" t="s">
        <v>187</v>
      </c>
      <c r="AU430" s="141" t="s">
        <v>79</v>
      </c>
      <c r="AV430" s="145" t="s">
        <v>22</v>
      </c>
      <c r="AW430" s="145" t="s">
        <v>150</v>
      </c>
      <c r="AX430" s="145" t="s">
        <v>71</v>
      </c>
      <c r="AY430" s="141" t="s">
        <v>177</v>
      </c>
    </row>
    <row r="431" spans="2:51" s="6" customFormat="1" ht="15.75" customHeight="1">
      <c r="B431" s="146"/>
      <c r="D431" s="140" t="s">
        <v>187</v>
      </c>
      <c r="E431" s="147"/>
      <c r="F431" s="148" t="s">
        <v>102</v>
      </c>
      <c r="H431" s="149">
        <v>744</v>
      </c>
      <c r="L431" s="146"/>
      <c r="M431" s="150"/>
      <c r="T431" s="151"/>
      <c r="AT431" s="147" t="s">
        <v>187</v>
      </c>
      <c r="AU431" s="147" t="s">
        <v>79</v>
      </c>
      <c r="AV431" s="152" t="s">
        <v>79</v>
      </c>
      <c r="AW431" s="152" t="s">
        <v>150</v>
      </c>
      <c r="AX431" s="152" t="s">
        <v>71</v>
      </c>
      <c r="AY431" s="147" t="s">
        <v>177</v>
      </c>
    </row>
    <row r="432" spans="2:51" s="6" customFormat="1" ht="15.75" customHeight="1">
      <c r="B432" s="153"/>
      <c r="D432" s="140" t="s">
        <v>187</v>
      </c>
      <c r="E432" s="154"/>
      <c r="F432" s="155" t="s">
        <v>190</v>
      </c>
      <c r="H432" s="156">
        <v>744</v>
      </c>
      <c r="L432" s="153"/>
      <c r="M432" s="157"/>
      <c r="T432" s="158"/>
      <c r="AT432" s="154" t="s">
        <v>187</v>
      </c>
      <c r="AU432" s="154" t="s">
        <v>79</v>
      </c>
      <c r="AV432" s="159" t="s">
        <v>183</v>
      </c>
      <c r="AW432" s="159" t="s">
        <v>150</v>
      </c>
      <c r="AX432" s="159" t="s">
        <v>22</v>
      </c>
      <c r="AY432" s="154" t="s">
        <v>177</v>
      </c>
    </row>
    <row r="433" spans="2:51" s="6" customFormat="1" ht="15.75" customHeight="1">
      <c r="B433" s="146"/>
      <c r="D433" s="140" t="s">
        <v>187</v>
      </c>
      <c r="F433" s="148" t="s">
        <v>425</v>
      </c>
      <c r="H433" s="149">
        <v>758.88</v>
      </c>
      <c r="L433" s="146"/>
      <c r="M433" s="150"/>
      <c r="T433" s="151"/>
      <c r="AT433" s="147" t="s">
        <v>187</v>
      </c>
      <c r="AU433" s="147" t="s">
        <v>79</v>
      </c>
      <c r="AV433" s="152" t="s">
        <v>79</v>
      </c>
      <c r="AW433" s="152" t="s">
        <v>71</v>
      </c>
      <c r="AX433" s="152" t="s">
        <v>22</v>
      </c>
      <c r="AY433" s="147" t="s">
        <v>177</v>
      </c>
    </row>
    <row r="434" spans="2:65" s="6" customFormat="1" ht="15.75" customHeight="1">
      <c r="B434" s="22"/>
      <c r="C434" s="125" t="s">
        <v>426</v>
      </c>
      <c r="D434" s="125" t="s">
        <v>179</v>
      </c>
      <c r="E434" s="126" t="s">
        <v>427</v>
      </c>
      <c r="F434" s="127" t="s">
        <v>428</v>
      </c>
      <c r="G434" s="128" t="s">
        <v>197</v>
      </c>
      <c r="H434" s="129">
        <v>53.34</v>
      </c>
      <c r="I434" s="130"/>
      <c r="J434" s="131">
        <f>ROUND($I$434*$H$434,2)</f>
        <v>0</v>
      </c>
      <c r="K434" s="127" t="s">
        <v>182</v>
      </c>
      <c r="L434" s="22"/>
      <c r="M434" s="132"/>
      <c r="N434" s="133" t="s">
        <v>42</v>
      </c>
      <c r="Q434" s="134">
        <v>2.25634</v>
      </c>
      <c r="R434" s="134">
        <f>$Q$434*$H$434</f>
        <v>120.3531756</v>
      </c>
      <c r="S434" s="134">
        <v>0</v>
      </c>
      <c r="T434" s="135">
        <f>$S$434*$H$434</f>
        <v>0</v>
      </c>
      <c r="AR434" s="85" t="s">
        <v>183</v>
      </c>
      <c r="AT434" s="85" t="s">
        <v>179</v>
      </c>
      <c r="AU434" s="85" t="s">
        <v>79</v>
      </c>
      <c r="AY434" s="6" t="s">
        <v>177</v>
      </c>
      <c r="BE434" s="136">
        <f>IF($N$434="základní",$J$434,0)</f>
        <v>0</v>
      </c>
      <c r="BF434" s="136">
        <f>IF($N$434="snížená",$J$434,0)</f>
        <v>0</v>
      </c>
      <c r="BG434" s="136">
        <f>IF($N$434="zákl. přenesená",$J$434,0)</f>
        <v>0</v>
      </c>
      <c r="BH434" s="136">
        <f>IF($N$434="sníž. přenesená",$J$434,0)</f>
        <v>0</v>
      </c>
      <c r="BI434" s="136">
        <f>IF($N$434="nulová",$J$434,0)</f>
        <v>0</v>
      </c>
      <c r="BJ434" s="85" t="s">
        <v>22</v>
      </c>
      <c r="BK434" s="136">
        <f>ROUND($I$434*$H$434,2)</f>
        <v>0</v>
      </c>
      <c r="BL434" s="85" t="s">
        <v>183</v>
      </c>
      <c r="BM434" s="85" t="s">
        <v>429</v>
      </c>
    </row>
    <row r="435" spans="2:47" s="6" customFormat="1" ht="16.5" customHeight="1">
      <c r="B435" s="22"/>
      <c r="D435" s="137" t="s">
        <v>185</v>
      </c>
      <c r="F435" s="138" t="s">
        <v>430</v>
      </c>
      <c r="L435" s="22"/>
      <c r="M435" s="49"/>
      <c r="T435" s="50"/>
      <c r="AT435" s="6" t="s">
        <v>185</v>
      </c>
      <c r="AU435" s="6" t="s">
        <v>79</v>
      </c>
    </row>
    <row r="436" spans="2:51" s="6" customFormat="1" ht="15.75" customHeight="1">
      <c r="B436" s="139"/>
      <c r="D436" s="140" t="s">
        <v>187</v>
      </c>
      <c r="E436" s="141"/>
      <c r="F436" s="142" t="s">
        <v>407</v>
      </c>
      <c r="H436" s="141"/>
      <c r="L436" s="139"/>
      <c r="M436" s="143"/>
      <c r="T436" s="144"/>
      <c r="AT436" s="141" t="s">
        <v>187</v>
      </c>
      <c r="AU436" s="141" t="s">
        <v>79</v>
      </c>
      <c r="AV436" s="145" t="s">
        <v>22</v>
      </c>
      <c r="AW436" s="145" t="s">
        <v>150</v>
      </c>
      <c r="AX436" s="145" t="s">
        <v>71</v>
      </c>
      <c r="AY436" s="141" t="s">
        <v>177</v>
      </c>
    </row>
    <row r="437" spans="2:51" s="6" customFormat="1" ht="15.75" customHeight="1">
      <c r="B437" s="146"/>
      <c r="D437" s="140" t="s">
        <v>187</v>
      </c>
      <c r="E437" s="147"/>
      <c r="F437" s="148" t="s">
        <v>431</v>
      </c>
      <c r="H437" s="149">
        <v>38.46</v>
      </c>
      <c r="L437" s="146"/>
      <c r="M437" s="150"/>
      <c r="T437" s="151"/>
      <c r="AT437" s="147" t="s">
        <v>187</v>
      </c>
      <c r="AU437" s="147" t="s">
        <v>79</v>
      </c>
      <c r="AV437" s="152" t="s">
        <v>79</v>
      </c>
      <c r="AW437" s="152" t="s">
        <v>150</v>
      </c>
      <c r="AX437" s="152" t="s">
        <v>71</v>
      </c>
      <c r="AY437" s="147" t="s">
        <v>177</v>
      </c>
    </row>
    <row r="438" spans="2:51" s="6" customFormat="1" ht="15.75" customHeight="1">
      <c r="B438" s="139"/>
      <c r="D438" s="140" t="s">
        <v>187</v>
      </c>
      <c r="E438" s="141"/>
      <c r="F438" s="142" t="s">
        <v>419</v>
      </c>
      <c r="H438" s="141"/>
      <c r="L438" s="139"/>
      <c r="M438" s="143"/>
      <c r="T438" s="144"/>
      <c r="AT438" s="141" t="s">
        <v>187</v>
      </c>
      <c r="AU438" s="141" t="s">
        <v>79</v>
      </c>
      <c r="AV438" s="145" t="s">
        <v>22</v>
      </c>
      <c r="AW438" s="145" t="s">
        <v>150</v>
      </c>
      <c r="AX438" s="145" t="s">
        <v>71</v>
      </c>
      <c r="AY438" s="141" t="s">
        <v>177</v>
      </c>
    </row>
    <row r="439" spans="2:51" s="6" customFormat="1" ht="15.75" customHeight="1">
      <c r="B439" s="146"/>
      <c r="D439" s="140" t="s">
        <v>187</v>
      </c>
      <c r="E439" s="147"/>
      <c r="F439" s="148" t="s">
        <v>432</v>
      </c>
      <c r="H439" s="149">
        <v>14.88</v>
      </c>
      <c r="L439" s="146"/>
      <c r="M439" s="150"/>
      <c r="T439" s="151"/>
      <c r="AT439" s="147" t="s">
        <v>187</v>
      </c>
      <c r="AU439" s="147" t="s">
        <v>79</v>
      </c>
      <c r="AV439" s="152" t="s">
        <v>79</v>
      </c>
      <c r="AW439" s="152" t="s">
        <v>150</v>
      </c>
      <c r="AX439" s="152" t="s">
        <v>71</v>
      </c>
      <c r="AY439" s="147" t="s">
        <v>177</v>
      </c>
    </row>
    <row r="440" spans="2:51" s="6" customFormat="1" ht="15.75" customHeight="1">
      <c r="B440" s="153"/>
      <c r="D440" s="140" t="s">
        <v>187</v>
      </c>
      <c r="E440" s="154"/>
      <c r="F440" s="155" t="s">
        <v>190</v>
      </c>
      <c r="H440" s="156">
        <v>53.34</v>
      </c>
      <c r="L440" s="153"/>
      <c r="M440" s="157"/>
      <c r="T440" s="158"/>
      <c r="AT440" s="154" t="s">
        <v>187</v>
      </c>
      <c r="AU440" s="154" t="s">
        <v>79</v>
      </c>
      <c r="AV440" s="159" t="s">
        <v>183</v>
      </c>
      <c r="AW440" s="159" t="s">
        <v>150</v>
      </c>
      <c r="AX440" s="159" t="s">
        <v>22</v>
      </c>
      <c r="AY440" s="154" t="s">
        <v>177</v>
      </c>
    </row>
    <row r="441" spans="2:65" s="6" customFormat="1" ht="15.75" customHeight="1">
      <c r="B441" s="22"/>
      <c r="C441" s="125" t="s">
        <v>433</v>
      </c>
      <c r="D441" s="125" t="s">
        <v>179</v>
      </c>
      <c r="E441" s="126" t="s">
        <v>434</v>
      </c>
      <c r="F441" s="127" t="s">
        <v>435</v>
      </c>
      <c r="G441" s="128" t="s">
        <v>99</v>
      </c>
      <c r="H441" s="129">
        <v>669</v>
      </c>
      <c r="I441" s="130"/>
      <c r="J441" s="131">
        <f>ROUND($I$441*$H$441,2)</f>
        <v>0</v>
      </c>
      <c r="K441" s="127" t="s">
        <v>182</v>
      </c>
      <c r="L441" s="22"/>
      <c r="M441" s="132"/>
      <c r="N441" s="133" t="s">
        <v>42</v>
      </c>
      <c r="Q441" s="134">
        <v>0.00011522</v>
      </c>
      <c r="R441" s="134">
        <f>$Q$441*$H$441</f>
        <v>0.07708218</v>
      </c>
      <c r="S441" s="134">
        <v>0</v>
      </c>
      <c r="T441" s="135">
        <f>$S$441*$H$441</f>
        <v>0</v>
      </c>
      <c r="AR441" s="85" t="s">
        <v>183</v>
      </c>
      <c r="AT441" s="85" t="s">
        <v>179</v>
      </c>
      <c r="AU441" s="85" t="s">
        <v>79</v>
      </c>
      <c r="AY441" s="6" t="s">
        <v>177</v>
      </c>
      <c r="BE441" s="136">
        <f>IF($N$441="základní",$J$441,0)</f>
        <v>0</v>
      </c>
      <c r="BF441" s="136">
        <f>IF($N$441="snížená",$J$441,0)</f>
        <v>0</v>
      </c>
      <c r="BG441" s="136">
        <f>IF($N$441="zákl. přenesená",$J$441,0)</f>
        <v>0</v>
      </c>
      <c r="BH441" s="136">
        <f>IF($N$441="sníž. přenesená",$J$441,0)</f>
        <v>0</v>
      </c>
      <c r="BI441" s="136">
        <f>IF($N$441="nulová",$J$441,0)</f>
        <v>0</v>
      </c>
      <c r="BJ441" s="85" t="s">
        <v>22</v>
      </c>
      <c r="BK441" s="136">
        <f>ROUND($I$441*$H$441,2)</f>
        <v>0</v>
      </c>
      <c r="BL441" s="85" t="s">
        <v>183</v>
      </c>
      <c r="BM441" s="85" t="s">
        <v>436</v>
      </c>
    </row>
    <row r="442" spans="2:47" s="6" customFormat="1" ht="27" customHeight="1">
      <c r="B442" s="22"/>
      <c r="D442" s="137" t="s">
        <v>185</v>
      </c>
      <c r="F442" s="138" t="s">
        <v>437</v>
      </c>
      <c r="L442" s="22"/>
      <c r="M442" s="49"/>
      <c r="T442" s="50"/>
      <c r="AT442" s="6" t="s">
        <v>185</v>
      </c>
      <c r="AU442" s="6" t="s">
        <v>79</v>
      </c>
    </row>
    <row r="443" spans="2:51" s="6" customFormat="1" ht="15.75" customHeight="1">
      <c r="B443" s="139"/>
      <c r="D443" s="140" t="s">
        <v>187</v>
      </c>
      <c r="E443" s="141"/>
      <c r="F443" s="142" t="s">
        <v>188</v>
      </c>
      <c r="H443" s="141"/>
      <c r="L443" s="139"/>
      <c r="M443" s="143"/>
      <c r="T443" s="144"/>
      <c r="AT443" s="141" t="s">
        <v>187</v>
      </c>
      <c r="AU443" s="141" t="s">
        <v>79</v>
      </c>
      <c r="AV443" s="145" t="s">
        <v>22</v>
      </c>
      <c r="AW443" s="145" t="s">
        <v>150</v>
      </c>
      <c r="AX443" s="145" t="s">
        <v>71</v>
      </c>
      <c r="AY443" s="141" t="s">
        <v>177</v>
      </c>
    </row>
    <row r="444" spans="2:51" s="6" customFormat="1" ht="15.75" customHeight="1">
      <c r="B444" s="146"/>
      <c r="D444" s="140" t="s">
        <v>187</v>
      </c>
      <c r="E444" s="147"/>
      <c r="F444" s="148" t="s">
        <v>142</v>
      </c>
      <c r="H444" s="149">
        <v>669</v>
      </c>
      <c r="L444" s="146"/>
      <c r="M444" s="150"/>
      <c r="T444" s="151"/>
      <c r="AT444" s="147" t="s">
        <v>187</v>
      </c>
      <c r="AU444" s="147" t="s">
        <v>79</v>
      </c>
      <c r="AV444" s="152" t="s">
        <v>79</v>
      </c>
      <c r="AW444" s="152" t="s">
        <v>150</v>
      </c>
      <c r="AX444" s="152" t="s">
        <v>71</v>
      </c>
      <c r="AY444" s="147" t="s">
        <v>177</v>
      </c>
    </row>
    <row r="445" spans="2:51" s="6" customFormat="1" ht="15.75" customHeight="1">
      <c r="B445" s="153"/>
      <c r="D445" s="140" t="s">
        <v>187</v>
      </c>
      <c r="E445" s="154"/>
      <c r="F445" s="155" t="s">
        <v>190</v>
      </c>
      <c r="H445" s="156">
        <v>669</v>
      </c>
      <c r="L445" s="153"/>
      <c r="M445" s="157"/>
      <c r="T445" s="158"/>
      <c r="AT445" s="154" t="s">
        <v>187</v>
      </c>
      <c r="AU445" s="154" t="s">
        <v>79</v>
      </c>
      <c r="AV445" s="159" t="s">
        <v>183</v>
      </c>
      <c r="AW445" s="159" t="s">
        <v>150</v>
      </c>
      <c r="AX445" s="159" t="s">
        <v>22</v>
      </c>
      <c r="AY445" s="154" t="s">
        <v>177</v>
      </c>
    </row>
    <row r="446" spans="2:65" s="6" customFormat="1" ht="15.75" customHeight="1">
      <c r="B446" s="22"/>
      <c r="C446" s="125" t="s">
        <v>438</v>
      </c>
      <c r="D446" s="125" t="s">
        <v>179</v>
      </c>
      <c r="E446" s="126" t="s">
        <v>439</v>
      </c>
      <c r="F446" s="127" t="s">
        <v>440</v>
      </c>
      <c r="G446" s="128" t="s">
        <v>94</v>
      </c>
      <c r="H446" s="129">
        <v>2109.84</v>
      </c>
      <c r="I446" s="130"/>
      <c r="J446" s="131">
        <f>ROUND($I$446*$H$446,2)</f>
        <v>0</v>
      </c>
      <c r="K446" s="127" t="s">
        <v>182</v>
      </c>
      <c r="L446" s="22"/>
      <c r="M446" s="132"/>
      <c r="N446" s="133" t="s">
        <v>42</v>
      </c>
      <c r="Q446" s="134">
        <v>0.0004785</v>
      </c>
      <c r="R446" s="134">
        <f>$Q$446*$H$446</f>
        <v>1.00955844</v>
      </c>
      <c r="S446" s="134">
        <v>0</v>
      </c>
      <c r="T446" s="135">
        <f>$S$446*$H$446</f>
        <v>0</v>
      </c>
      <c r="AR446" s="85" t="s">
        <v>183</v>
      </c>
      <c r="AT446" s="85" t="s">
        <v>179</v>
      </c>
      <c r="AU446" s="85" t="s">
        <v>79</v>
      </c>
      <c r="AY446" s="6" t="s">
        <v>177</v>
      </c>
      <c r="BE446" s="136">
        <f>IF($N$446="základní",$J$446,0)</f>
        <v>0</v>
      </c>
      <c r="BF446" s="136">
        <f>IF($N$446="snížená",$J$446,0)</f>
        <v>0</v>
      </c>
      <c r="BG446" s="136">
        <f>IF($N$446="zákl. přenesená",$J$446,0)</f>
        <v>0</v>
      </c>
      <c r="BH446" s="136">
        <f>IF($N$446="sníž. přenesená",$J$446,0)</f>
        <v>0</v>
      </c>
      <c r="BI446" s="136">
        <f>IF($N$446="nulová",$J$446,0)</f>
        <v>0</v>
      </c>
      <c r="BJ446" s="85" t="s">
        <v>22</v>
      </c>
      <c r="BK446" s="136">
        <f>ROUND($I$446*$H$446,2)</f>
        <v>0</v>
      </c>
      <c r="BL446" s="85" t="s">
        <v>183</v>
      </c>
      <c r="BM446" s="85" t="s">
        <v>441</v>
      </c>
    </row>
    <row r="447" spans="2:47" s="6" customFormat="1" ht="16.5" customHeight="1">
      <c r="B447" s="22"/>
      <c r="D447" s="137" t="s">
        <v>185</v>
      </c>
      <c r="F447" s="138" t="s">
        <v>442</v>
      </c>
      <c r="L447" s="22"/>
      <c r="M447" s="49"/>
      <c r="T447" s="50"/>
      <c r="AT447" s="6" t="s">
        <v>185</v>
      </c>
      <c r="AU447" s="6" t="s">
        <v>79</v>
      </c>
    </row>
    <row r="448" spans="2:51" s="6" customFormat="1" ht="15.75" customHeight="1">
      <c r="B448" s="139"/>
      <c r="D448" s="140" t="s">
        <v>187</v>
      </c>
      <c r="E448" s="141"/>
      <c r="F448" s="142" t="s">
        <v>200</v>
      </c>
      <c r="H448" s="141"/>
      <c r="L448" s="139"/>
      <c r="M448" s="143"/>
      <c r="T448" s="144"/>
      <c r="AT448" s="141" t="s">
        <v>187</v>
      </c>
      <c r="AU448" s="141" t="s">
        <v>79</v>
      </c>
      <c r="AV448" s="145" t="s">
        <v>22</v>
      </c>
      <c r="AW448" s="145" t="s">
        <v>150</v>
      </c>
      <c r="AX448" s="145" t="s">
        <v>71</v>
      </c>
      <c r="AY448" s="141" t="s">
        <v>177</v>
      </c>
    </row>
    <row r="449" spans="2:51" s="6" customFormat="1" ht="15.75" customHeight="1">
      <c r="B449" s="146"/>
      <c r="D449" s="140" t="s">
        <v>187</v>
      </c>
      <c r="E449" s="147"/>
      <c r="F449" s="148" t="s">
        <v>92</v>
      </c>
      <c r="H449" s="149">
        <v>1622.5</v>
      </c>
      <c r="L449" s="146"/>
      <c r="M449" s="150"/>
      <c r="T449" s="151"/>
      <c r="AT449" s="147" t="s">
        <v>187</v>
      </c>
      <c r="AU449" s="147" t="s">
        <v>79</v>
      </c>
      <c r="AV449" s="152" t="s">
        <v>79</v>
      </c>
      <c r="AW449" s="152" t="s">
        <v>150</v>
      </c>
      <c r="AX449" s="152" t="s">
        <v>71</v>
      </c>
      <c r="AY449" s="147" t="s">
        <v>177</v>
      </c>
    </row>
    <row r="450" spans="2:51" s="6" customFormat="1" ht="15.75" customHeight="1">
      <c r="B450" s="139"/>
      <c r="D450" s="140" t="s">
        <v>187</v>
      </c>
      <c r="E450" s="141"/>
      <c r="F450" s="142" t="s">
        <v>204</v>
      </c>
      <c r="H450" s="141"/>
      <c r="L450" s="139"/>
      <c r="M450" s="143"/>
      <c r="T450" s="144"/>
      <c r="AT450" s="141" t="s">
        <v>187</v>
      </c>
      <c r="AU450" s="141" t="s">
        <v>79</v>
      </c>
      <c r="AV450" s="145" t="s">
        <v>22</v>
      </c>
      <c r="AW450" s="145" t="s">
        <v>150</v>
      </c>
      <c r="AX450" s="145" t="s">
        <v>71</v>
      </c>
      <c r="AY450" s="141" t="s">
        <v>177</v>
      </c>
    </row>
    <row r="451" spans="2:51" s="6" customFormat="1" ht="15.75" customHeight="1">
      <c r="B451" s="146"/>
      <c r="D451" s="140" t="s">
        <v>187</v>
      </c>
      <c r="E451" s="147"/>
      <c r="F451" s="148" t="s">
        <v>127</v>
      </c>
      <c r="H451" s="149">
        <v>114.54</v>
      </c>
      <c r="L451" s="146"/>
      <c r="M451" s="150"/>
      <c r="T451" s="151"/>
      <c r="AT451" s="147" t="s">
        <v>187</v>
      </c>
      <c r="AU451" s="147" t="s">
        <v>79</v>
      </c>
      <c r="AV451" s="152" t="s">
        <v>79</v>
      </c>
      <c r="AW451" s="152" t="s">
        <v>150</v>
      </c>
      <c r="AX451" s="152" t="s">
        <v>71</v>
      </c>
      <c r="AY451" s="147" t="s">
        <v>177</v>
      </c>
    </row>
    <row r="452" spans="2:51" s="6" customFormat="1" ht="15.75" customHeight="1">
      <c r="B452" s="139"/>
      <c r="D452" s="140" t="s">
        <v>187</v>
      </c>
      <c r="E452" s="141"/>
      <c r="F452" s="142" t="s">
        <v>206</v>
      </c>
      <c r="H452" s="141"/>
      <c r="L452" s="139"/>
      <c r="M452" s="143"/>
      <c r="T452" s="144"/>
      <c r="AT452" s="141" t="s">
        <v>187</v>
      </c>
      <c r="AU452" s="141" t="s">
        <v>79</v>
      </c>
      <c r="AV452" s="145" t="s">
        <v>22</v>
      </c>
      <c r="AW452" s="145" t="s">
        <v>150</v>
      </c>
      <c r="AX452" s="145" t="s">
        <v>71</v>
      </c>
      <c r="AY452" s="141" t="s">
        <v>177</v>
      </c>
    </row>
    <row r="453" spans="2:51" s="6" customFormat="1" ht="15.75" customHeight="1">
      <c r="B453" s="146"/>
      <c r="D453" s="140" t="s">
        <v>187</v>
      </c>
      <c r="E453" s="147"/>
      <c r="F453" s="148" t="s">
        <v>130</v>
      </c>
      <c r="H453" s="149">
        <v>280.9</v>
      </c>
      <c r="L453" s="146"/>
      <c r="M453" s="150"/>
      <c r="T453" s="151"/>
      <c r="AT453" s="147" t="s">
        <v>187</v>
      </c>
      <c r="AU453" s="147" t="s">
        <v>79</v>
      </c>
      <c r="AV453" s="152" t="s">
        <v>79</v>
      </c>
      <c r="AW453" s="152" t="s">
        <v>150</v>
      </c>
      <c r="AX453" s="152" t="s">
        <v>71</v>
      </c>
      <c r="AY453" s="147" t="s">
        <v>177</v>
      </c>
    </row>
    <row r="454" spans="2:51" s="6" customFormat="1" ht="15.75" customHeight="1">
      <c r="B454" s="139"/>
      <c r="D454" s="140" t="s">
        <v>187</v>
      </c>
      <c r="E454" s="141"/>
      <c r="F454" s="142" t="s">
        <v>210</v>
      </c>
      <c r="H454" s="141"/>
      <c r="L454" s="139"/>
      <c r="M454" s="143"/>
      <c r="T454" s="144"/>
      <c r="AT454" s="141" t="s">
        <v>187</v>
      </c>
      <c r="AU454" s="141" t="s">
        <v>79</v>
      </c>
      <c r="AV454" s="145" t="s">
        <v>22</v>
      </c>
      <c r="AW454" s="145" t="s">
        <v>150</v>
      </c>
      <c r="AX454" s="145" t="s">
        <v>71</v>
      </c>
      <c r="AY454" s="141" t="s">
        <v>177</v>
      </c>
    </row>
    <row r="455" spans="2:51" s="6" customFormat="1" ht="15.75" customHeight="1">
      <c r="B455" s="146"/>
      <c r="D455" s="140" t="s">
        <v>187</v>
      </c>
      <c r="E455" s="147"/>
      <c r="F455" s="148" t="s">
        <v>133</v>
      </c>
      <c r="H455" s="149">
        <v>91.9</v>
      </c>
      <c r="L455" s="146"/>
      <c r="M455" s="150"/>
      <c r="T455" s="151"/>
      <c r="AT455" s="147" t="s">
        <v>187</v>
      </c>
      <c r="AU455" s="147" t="s">
        <v>79</v>
      </c>
      <c r="AV455" s="152" t="s">
        <v>79</v>
      </c>
      <c r="AW455" s="152" t="s">
        <v>150</v>
      </c>
      <c r="AX455" s="152" t="s">
        <v>71</v>
      </c>
      <c r="AY455" s="147" t="s">
        <v>177</v>
      </c>
    </row>
    <row r="456" spans="2:51" s="6" customFormat="1" ht="15.75" customHeight="1">
      <c r="B456" s="153"/>
      <c r="D456" s="140" t="s">
        <v>187</v>
      </c>
      <c r="E456" s="154"/>
      <c r="F456" s="155" t="s">
        <v>190</v>
      </c>
      <c r="H456" s="156">
        <v>2109.84</v>
      </c>
      <c r="L456" s="153"/>
      <c r="M456" s="157"/>
      <c r="T456" s="158"/>
      <c r="AT456" s="154" t="s">
        <v>187</v>
      </c>
      <c r="AU456" s="154" t="s">
        <v>79</v>
      </c>
      <c r="AV456" s="159" t="s">
        <v>183</v>
      </c>
      <c r="AW456" s="159" t="s">
        <v>150</v>
      </c>
      <c r="AX456" s="159" t="s">
        <v>22</v>
      </c>
      <c r="AY456" s="154" t="s">
        <v>177</v>
      </c>
    </row>
    <row r="457" spans="2:65" s="6" customFormat="1" ht="15.75" customHeight="1">
      <c r="B457" s="22"/>
      <c r="C457" s="125" t="s">
        <v>443</v>
      </c>
      <c r="D457" s="125" t="s">
        <v>179</v>
      </c>
      <c r="E457" s="126" t="s">
        <v>444</v>
      </c>
      <c r="F457" s="127" t="s">
        <v>445</v>
      </c>
      <c r="G457" s="128" t="s">
        <v>99</v>
      </c>
      <c r="H457" s="129">
        <v>669</v>
      </c>
      <c r="I457" s="130"/>
      <c r="J457" s="131">
        <f>ROUND($I$457*$H$457,2)</f>
        <v>0</v>
      </c>
      <c r="K457" s="127" t="s">
        <v>390</v>
      </c>
      <c r="L457" s="22"/>
      <c r="M457" s="132"/>
      <c r="N457" s="133" t="s">
        <v>42</v>
      </c>
      <c r="Q457" s="134">
        <v>1.645E-06</v>
      </c>
      <c r="R457" s="134">
        <f>$Q$457*$H$457</f>
        <v>0.0011005049999999999</v>
      </c>
      <c r="S457" s="134">
        <v>0</v>
      </c>
      <c r="T457" s="135">
        <f>$S$457*$H$457</f>
        <v>0</v>
      </c>
      <c r="AR457" s="85" t="s">
        <v>183</v>
      </c>
      <c r="AT457" s="85" t="s">
        <v>179</v>
      </c>
      <c r="AU457" s="85" t="s">
        <v>79</v>
      </c>
      <c r="AY457" s="6" t="s">
        <v>177</v>
      </c>
      <c r="BE457" s="136">
        <f>IF($N$457="základní",$J$457,0)</f>
        <v>0</v>
      </c>
      <c r="BF457" s="136">
        <f>IF($N$457="snížená",$J$457,0)</f>
        <v>0</v>
      </c>
      <c r="BG457" s="136">
        <f>IF($N$457="zákl. přenesená",$J$457,0)</f>
        <v>0</v>
      </c>
      <c r="BH457" s="136">
        <f>IF($N$457="sníž. přenesená",$J$457,0)</f>
        <v>0</v>
      </c>
      <c r="BI457" s="136">
        <f>IF($N$457="nulová",$J$457,0)</f>
        <v>0</v>
      </c>
      <c r="BJ457" s="85" t="s">
        <v>22</v>
      </c>
      <c r="BK457" s="136">
        <f>ROUND($I$457*$H$457,2)</f>
        <v>0</v>
      </c>
      <c r="BL457" s="85" t="s">
        <v>183</v>
      </c>
      <c r="BM457" s="85" t="s">
        <v>446</v>
      </c>
    </row>
    <row r="458" spans="2:47" s="6" customFormat="1" ht="16.5" customHeight="1">
      <c r="B458" s="22"/>
      <c r="D458" s="137" t="s">
        <v>185</v>
      </c>
      <c r="F458" s="138" t="s">
        <v>445</v>
      </c>
      <c r="L458" s="22"/>
      <c r="M458" s="49"/>
      <c r="T458" s="50"/>
      <c r="AT458" s="6" t="s">
        <v>185</v>
      </c>
      <c r="AU458" s="6" t="s">
        <v>79</v>
      </c>
    </row>
    <row r="459" spans="2:51" s="6" customFormat="1" ht="15.75" customHeight="1">
      <c r="B459" s="139"/>
      <c r="D459" s="140" t="s">
        <v>187</v>
      </c>
      <c r="E459" s="141"/>
      <c r="F459" s="142" t="s">
        <v>188</v>
      </c>
      <c r="H459" s="141"/>
      <c r="L459" s="139"/>
      <c r="M459" s="143"/>
      <c r="T459" s="144"/>
      <c r="AT459" s="141" t="s">
        <v>187</v>
      </c>
      <c r="AU459" s="141" t="s">
        <v>79</v>
      </c>
      <c r="AV459" s="145" t="s">
        <v>22</v>
      </c>
      <c r="AW459" s="145" t="s">
        <v>150</v>
      </c>
      <c r="AX459" s="145" t="s">
        <v>71</v>
      </c>
      <c r="AY459" s="141" t="s">
        <v>177</v>
      </c>
    </row>
    <row r="460" spans="2:51" s="6" customFormat="1" ht="15.75" customHeight="1">
      <c r="B460" s="146"/>
      <c r="D460" s="140" t="s">
        <v>187</v>
      </c>
      <c r="E460" s="147"/>
      <c r="F460" s="148" t="s">
        <v>142</v>
      </c>
      <c r="H460" s="149">
        <v>669</v>
      </c>
      <c r="L460" s="146"/>
      <c r="M460" s="150"/>
      <c r="T460" s="151"/>
      <c r="AT460" s="147" t="s">
        <v>187</v>
      </c>
      <c r="AU460" s="147" t="s">
        <v>79</v>
      </c>
      <c r="AV460" s="152" t="s">
        <v>79</v>
      </c>
      <c r="AW460" s="152" t="s">
        <v>150</v>
      </c>
      <c r="AX460" s="152" t="s">
        <v>71</v>
      </c>
      <c r="AY460" s="147" t="s">
        <v>177</v>
      </c>
    </row>
    <row r="461" spans="2:51" s="6" customFormat="1" ht="15.75" customHeight="1">
      <c r="B461" s="153"/>
      <c r="D461" s="140" t="s">
        <v>187</v>
      </c>
      <c r="E461" s="154"/>
      <c r="F461" s="155" t="s">
        <v>190</v>
      </c>
      <c r="H461" s="156">
        <v>669</v>
      </c>
      <c r="L461" s="153"/>
      <c r="M461" s="157"/>
      <c r="T461" s="158"/>
      <c r="AT461" s="154" t="s">
        <v>187</v>
      </c>
      <c r="AU461" s="154" t="s">
        <v>79</v>
      </c>
      <c r="AV461" s="159" t="s">
        <v>183</v>
      </c>
      <c r="AW461" s="159" t="s">
        <v>150</v>
      </c>
      <c r="AX461" s="159" t="s">
        <v>22</v>
      </c>
      <c r="AY461" s="154" t="s">
        <v>177</v>
      </c>
    </row>
    <row r="462" spans="2:63" s="114" customFormat="1" ht="30.75" customHeight="1">
      <c r="B462" s="115"/>
      <c r="D462" s="116" t="s">
        <v>70</v>
      </c>
      <c r="E462" s="123" t="s">
        <v>447</v>
      </c>
      <c r="F462" s="123" t="s">
        <v>448</v>
      </c>
      <c r="J462" s="124">
        <f>$BK$462</f>
        <v>0</v>
      </c>
      <c r="L462" s="115"/>
      <c r="M462" s="119"/>
      <c r="P462" s="120">
        <f>SUM($P$463:$P$476)</f>
        <v>0</v>
      </c>
      <c r="R462" s="120">
        <f>SUM($R$463:$R$476)</f>
        <v>0</v>
      </c>
      <c r="T462" s="121">
        <f>SUM($T$463:$T$476)</f>
        <v>0</v>
      </c>
      <c r="AR462" s="116" t="s">
        <v>22</v>
      </c>
      <c r="AT462" s="116" t="s">
        <v>70</v>
      </c>
      <c r="AU462" s="116" t="s">
        <v>22</v>
      </c>
      <c r="AY462" s="116" t="s">
        <v>177</v>
      </c>
      <c r="BK462" s="122">
        <f>SUM($BK$463:$BK$476)</f>
        <v>0</v>
      </c>
    </row>
    <row r="463" spans="2:65" s="6" customFormat="1" ht="15.75" customHeight="1">
      <c r="B463" s="22"/>
      <c r="C463" s="125" t="s">
        <v>449</v>
      </c>
      <c r="D463" s="125" t="s">
        <v>179</v>
      </c>
      <c r="E463" s="126" t="s">
        <v>450</v>
      </c>
      <c r="F463" s="127" t="s">
        <v>451</v>
      </c>
      <c r="G463" s="128" t="s">
        <v>249</v>
      </c>
      <c r="H463" s="129">
        <v>80.28</v>
      </c>
      <c r="I463" s="130"/>
      <c r="J463" s="131">
        <f>ROUND($I$463*$H$463,2)</f>
        <v>0</v>
      </c>
      <c r="K463" s="127" t="s">
        <v>182</v>
      </c>
      <c r="L463" s="22"/>
      <c r="M463" s="132"/>
      <c r="N463" s="133" t="s">
        <v>42</v>
      </c>
      <c r="Q463" s="134">
        <v>0</v>
      </c>
      <c r="R463" s="134">
        <f>$Q$463*$H$463</f>
        <v>0</v>
      </c>
      <c r="S463" s="134">
        <v>0</v>
      </c>
      <c r="T463" s="135">
        <f>$S$463*$H$463</f>
        <v>0</v>
      </c>
      <c r="AR463" s="85" t="s">
        <v>183</v>
      </c>
      <c r="AT463" s="85" t="s">
        <v>179</v>
      </c>
      <c r="AU463" s="85" t="s">
        <v>79</v>
      </c>
      <c r="AY463" s="6" t="s">
        <v>177</v>
      </c>
      <c r="BE463" s="136">
        <f>IF($N$463="základní",$J$463,0)</f>
        <v>0</v>
      </c>
      <c r="BF463" s="136">
        <f>IF($N$463="snížená",$J$463,0)</f>
        <v>0</v>
      </c>
      <c r="BG463" s="136">
        <f>IF($N$463="zákl. přenesená",$J$463,0)</f>
        <v>0</v>
      </c>
      <c r="BH463" s="136">
        <f>IF($N$463="sníž. přenesená",$J$463,0)</f>
        <v>0</v>
      </c>
      <c r="BI463" s="136">
        <f>IF($N$463="nulová",$J$463,0)</f>
        <v>0</v>
      </c>
      <c r="BJ463" s="85" t="s">
        <v>22</v>
      </c>
      <c r="BK463" s="136">
        <f>ROUND($I$463*$H$463,2)</f>
        <v>0</v>
      </c>
      <c r="BL463" s="85" t="s">
        <v>183</v>
      </c>
      <c r="BM463" s="85" t="s">
        <v>452</v>
      </c>
    </row>
    <row r="464" spans="2:47" s="6" customFormat="1" ht="16.5" customHeight="1">
      <c r="B464" s="22"/>
      <c r="D464" s="137" t="s">
        <v>185</v>
      </c>
      <c r="F464" s="138" t="s">
        <v>453</v>
      </c>
      <c r="L464" s="22"/>
      <c r="M464" s="49"/>
      <c r="T464" s="50"/>
      <c r="AT464" s="6" t="s">
        <v>185</v>
      </c>
      <c r="AU464" s="6" t="s">
        <v>79</v>
      </c>
    </row>
    <row r="465" spans="2:65" s="6" customFormat="1" ht="15.75" customHeight="1">
      <c r="B465" s="22"/>
      <c r="C465" s="125" t="s">
        <v>454</v>
      </c>
      <c r="D465" s="125" t="s">
        <v>179</v>
      </c>
      <c r="E465" s="126" t="s">
        <v>455</v>
      </c>
      <c r="F465" s="127" t="s">
        <v>456</v>
      </c>
      <c r="G465" s="128" t="s">
        <v>249</v>
      </c>
      <c r="H465" s="129">
        <v>722.52</v>
      </c>
      <c r="I465" s="130"/>
      <c r="J465" s="131">
        <f>ROUND($I$465*$H$465,2)</f>
        <v>0</v>
      </c>
      <c r="K465" s="127" t="s">
        <v>182</v>
      </c>
      <c r="L465" s="22"/>
      <c r="M465" s="132"/>
      <c r="N465" s="133" t="s">
        <v>42</v>
      </c>
      <c r="Q465" s="134">
        <v>0</v>
      </c>
      <c r="R465" s="134">
        <f>$Q$465*$H$465</f>
        <v>0</v>
      </c>
      <c r="S465" s="134">
        <v>0</v>
      </c>
      <c r="T465" s="135">
        <f>$S$465*$H$465</f>
        <v>0</v>
      </c>
      <c r="AR465" s="85" t="s">
        <v>183</v>
      </c>
      <c r="AT465" s="85" t="s">
        <v>179</v>
      </c>
      <c r="AU465" s="85" t="s">
        <v>79</v>
      </c>
      <c r="AY465" s="6" t="s">
        <v>177</v>
      </c>
      <c r="BE465" s="136">
        <f>IF($N$465="základní",$J$465,0)</f>
        <v>0</v>
      </c>
      <c r="BF465" s="136">
        <f>IF($N$465="snížená",$J$465,0)</f>
        <v>0</v>
      </c>
      <c r="BG465" s="136">
        <f>IF($N$465="zákl. přenesená",$J$465,0)</f>
        <v>0</v>
      </c>
      <c r="BH465" s="136">
        <f>IF($N$465="sníž. přenesená",$J$465,0)</f>
        <v>0</v>
      </c>
      <c r="BI465" s="136">
        <f>IF($N$465="nulová",$J$465,0)</f>
        <v>0</v>
      </c>
      <c r="BJ465" s="85" t="s">
        <v>22</v>
      </c>
      <c r="BK465" s="136">
        <f>ROUND($I$465*$H$465,2)</f>
        <v>0</v>
      </c>
      <c r="BL465" s="85" t="s">
        <v>183</v>
      </c>
      <c r="BM465" s="85" t="s">
        <v>457</v>
      </c>
    </row>
    <row r="466" spans="2:47" s="6" customFormat="1" ht="27" customHeight="1">
      <c r="B466" s="22"/>
      <c r="D466" s="137" t="s">
        <v>185</v>
      </c>
      <c r="F466" s="138" t="s">
        <v>458</v>
      </c>
      <c r="L466" s="22"/>
      <c r="M466" s="49"/>
      <c r="T466" s="50"/>
      <c r="AT466" s="6" t="s">
        <v>185</v>
      </c>
      <c r="AU466" s="6" t="s">
        <v>79</v>
      </c>
    </row>
    <row r="467" spans="2:51" s="6" customFormat="1" ht="15.75" customHeight="1">
      <c r="B467" s="146"/>
      <c r="D467" s="140" t="s">
        <v>187</v>
      </c>
      <c r="F467" s="148" t="s">
        <v>459</v>
      </c>
      <c r="H467" s="149">
        <v>722.52</v>
      </c>
      <c r="L467" s="146"/>
      <c r="M467" s="150"/>
      <c r="T467" s="151"/>
      <c r="AT467" s="147" t="s">
        <v>187</v>
      </c>
      <c r="AU467" s="147" t="s">
        <v>79</v>
      </c>
      <c r="AV467" s="152" t="s">
        <v>79</v>
      </c>
      <c r="AW467" s="152" t="s">
        <v>71</v>
      </c>
      <c r="AX467" s="152" t="s">
        <v>22</v>
      </c>
      <c r="AY467" s="147" t="s">
        <v>177</v>
      </c>
    </row>
    <row r="468" spans="2:65" s="6" customFormat="1" ht="15.75" customHeight="1">
      <c r="B468" s="22"/>
      <c r="C468" s="125" t="s">
        <v>460</v>
      </c>
      <c r="D468" s="125" t="s">
        <v>179</v>
      </c>
      <c r="E468" s="126" t="s">
        <v>461</v>
      </c>
      <c r="F468" s="127" t="s">
        <v>462</v>
      </c>
      <c r="G468" s="128" t="s">
        <v>249</v>
      </c>
      <c r="H468" s="129">
        <v>36.327</v>
      </c>
      <c r="I468" s="130"/>
      <c r="J468" s="131">
        <f>ROUND($I$468*$H$468,2)</f>
        <v>0</v>
      </c>
      <c r="K468" s="127" t="s">
        <v>182</v>
      </c>
      <c r="L468" s="22"/>
      <c r="M468" s="132"/>
      <c r="N468" s="133" t="s">
        <v>42</v>
      </c>
      <c r="Q468" s="134">
        <v>0</v>
      </c>
      <c r="R468" s="134">
        <f>$Q$468*$H$468</f>
        <v>0</v>
      </c>
      <c r="S468" s="134">
        <v>0</v>
      </c>
      <c r="T468" s="135">
        <f>$S$468*$H$468</f>
        <v>0</v>
      </c>
      <c r="AR468" s="85" t="s">
        <v>183</v>
      </c>
      <c r="AT468" s="85" t="s">
        <v>179</v>
      </c>
      <c r="AU468" s="85" t="s">
        <v>79</v>
      </c>
      <c r="AY468" s="6" t="s">
        <v>177</v>
      </c>
      <c r="BE468" s="136">
        <f>IF($N$468="základní",$J$468,0)</f>
        <v>0</v>
      </c>
      <c r="BF468" s="136">
        <f>IF($N$468="snížená",$J$468,0)</f>
        <v>0</v>
      </c>
      <c r="BG468" s="136">
        <f>IF($N$468="zákl. přenesená",$J$468,0)</f>
        <v>0</v>
      </c>
      <c r="BH468" s="136">
        <f>IF($N$468="sníž. přenesená",$J$468,0)</f>
        <v>0</v>
      </c>
      <c r="BI468" s="136">
        <f>IF($N$468="nulová",$J$468,0)</f>
        <v>0</v>
      </c>
      <c r="BJ468" s="85" t="s">
        <v>22</v>
      </c>
      <c r="BK468" s="136">
        <f>ROUND($I$468*$H$468,2)</f>
        <v>0</v>
      </c>
      <c r="BL468" s="85" t="s">
        <v>183</v>
      </c>
      <c r="BM468" s="85" t="s">
        <v>463</v>
      </c>
    </row>
    <row r="469" spans="2:47" s="6" customFormat="1" ht="16.5" customHeight="1">
      <c r="B469" s="22"/>
      <c r="D469" s="137" t="s">
        <v>185</v>
      </c>
      <c r="F469" s="138" t="s">
        <v>464</v>
      </c>
      <c r="L469" s="22"/>
      <c r="M469" s="49"/>
      <c r="T469" s="50"/>
      <c r="AT469" s="6" t="s">
        <v>185</v>
      </c>
      <c r="AU469" s="6" t="s">
        <v>79</v>
      </c>
    </row>
    <row r="470" spans="2:65" s="6" customFormat="1" ht="15.75" customHeight="1">
      <c r="B470" s="22"/>
      <c r="C470" s="125" t="s">
        <v>465</v>
      </c>
      <c r="D470" s="125" t="s">
        <v>179</v>
      </c>
      <c r="E470" s="126" t="s">
        <v>466</v>
      </c>
      <c r="F470" s="127" t="s">
        <v>467</v>
      </c>
      <c r="G470" s="128" t="s">
        <v>249</v>
      </c>
      <c r="H470" s="129">
        <v>326.943</v>
      </c>
      <c r="I470" s="130"/>
      <c r="J470" s="131">
        <f>ROUND($I$470*$H$470,2)</f>
        <v>0</v>
      </c>
      <c r="K470" s="127" t="s">
        <v>182</v>
      </c>
      <c r="L470" s="22"/>
      <c r="M470" s="132"/>
      <c r="N470" s="133" t="s">
        <v>42</v>
      </c>
      <c r="Q470" s="134">
        <v>0</v>
      </c>
      <c r="R470" s="134">
        <f>$Q$470*$H$470</f>
        <v>0</v>
      </c>
      <c r="S470" s="134">
        <v>0</v>
      </c>
      <c r="T470" s="135">
        <f>$S$470*$H$470</f>
        <v>0</v>
      </c>
      <c r="AR470" s="85" t="s">
        <v>183</v>
      </c>
      <c r="AT470" s="85" t="s">
        <v>179</v>
      </c>
      <c r="AU470" s="85" t="s">
        <v>79</v>
      </c>
      <c r="AY470" s="6" t="s">
        <v>177</v>
      </c>
      <c r="BE470" s="136">
        <f>IF($N$470="základní",$J$470,0)</f>
        <v>0</v>
      </c>
      <c r="BF470" s="136">
        <f>IF($N$470="snížená",$J$470,0)</f>
        <v>0</v>
      </c>
      <c r="BG470" s="136">
        <f>IF($N$470="zákl. přenesená",$J$470,0)</f>
        <v>0</v>
      </c>
      <c r="BH470" s="136">
        <f>IF($N$470="sníž. přenesená",$J$470,0)</f>
        <v>0</v>
      </c>
      <c r="BI470" s="136">
        <f>IF($N$470="nulová",$J$470,0)</f>
        <v>0</v>
      </c>
      <c r="BJ470" s="85" t="s">
        <v>22</v>
      </c>
      <c r="BK470" s="136">
        <f>ROUND($I$470*$H$470,2)</f>
        <v>0</v>
      </c>
      <c r="BL470" s="85" t="s">
        <v>183</v>
      </c>
      <c r="BM470" s="85" t="s">
        <v>468</v>
      </c>
    </row>
    <row r="471" spans="2:47" s="6" customFormat="1" ht="27" customHeight="1">
      <c r="B471" s="22"/>
      <c r="D471" s="137" t="s">
        <v>185</v>
      </c>
      <c r="F471" s="138" t="s">
        <v>458</v>
      </c>
      <c r="L471" s="22"/>
      <c r="M471" s="49"/>
      <c r="T471" s="50"/>
      <c r="AT471" s="6" t="s">
        <v>185</v>
      </c>
      <c r="AU471" s="6" t="s">
        <v>79</v>
      </c>
    </row>
    <row r="472" spans="2:51" s="6" customFormat="1" ht="15.75" customHeight="1">
      <c r="B472" s="146"/>
      <c r="D472" s="140" t="s">
        <v>187</v>
      </c>
      <c r="F472" s="148" t="s">
        <v>469</v>
      </c>
      <c r="H472" s="149">
        <v>326.943</v>
      </c>
      <c r="L472" s="146"/>
      <c r="M472" s="150"/>
      <c r="T472" s="151"/>
      <c r="AT472" s="147" t="s">
        <v>187</v>
      </c>
      <c r="AU472" s="147" t="s">
        <v>79</v>
      </c>
      <c r="AV472" s="152" t="s">
        <v>79</v>
      </c>
      <c r="AW472" s="152" t="s">
        <v>71</v>
      </c>
      <c r="AX472" s="152" t="s">
        <v>22</v>
      </c>
      <c r="AY472" s="147" t="s">
        <v>177</v>
      </c>
    </row>
    <row r="473" spans="2:65" s="6" customFormat="1" ht="15.75" customHeight="1">
      <c r="B473" s="22"/>
      <c r="C473" s="125" t="s">
        <v>470</v>
      </c>
      <c r="D473" s="125" t="s">
        <v>179</v>
      </c>
      <c r="E473" s="126" t="s">
        <v>471</v>
      </c>
      <c r="F473" s="127" t="s">
        <v>472</v>
      </c>
      <c r="G473" s="128" t="s">
        <v>249</v>
      </c>
      <c r="H473" s="129">
        <v>36.327</v>
      </c>
      <c r="I473" s="130"/>
      <c r="J473" s="131">
        <f>ROUND($I$473*$H$473,2)</f>
        <v>0</v>
      </c>
      <c r="K473" s="127" t="s">
        <v>182</v>
      </c>
      <c r="L473" s="22"/>
      <c r="M473" s="132"/>
      <c r="N473" s="133" t="s">
        <v>42</v>
      </c>
      <c r="Q473" s="134">
        <v>0</v>
      </c>
      <c r="R473" s="134">
        <f>$Q$473*$H$473</f>
        <v>0</v>
      </c>
      <c r="S473" s="134">
        <v>0</v>
      </c>
      <c r="T473" s="135">
        <f>$S$473*$H$473</f>
        <v>0</v>
      </c>
      <c r="AR473" s="85" t="s">
        <v>183</v>
      </c>
      <c r="AT473" s="85" t="s">
        <v>179</v>
      </c>
      <c r="AU473" s="85" t="s">
        <v>79</v>
      </c>
      <c r="AY473" s="6" t="s">
        <v>177</v>
      </c>
      <c r="BE473" s="136">
        <f>IF($N$473="základní",$J$473,0)</f>
        <v>0</v>
      </c>
      <c r="BF473" s="136">
        <f>IF($N$473="snížená",$J$473,0)</f>
        <v>0</v>
      </c>
      <c r="BG473" s="136">
        <f>IF($N$473="zákl. přenesená",$J$473,0)</f>
        <v>0</v>
      </c>
      <c r="BH473" s="136">
        <f>IF($N$473="sníž. přenesená",$J$473,0)</f>
        <v>0</v>
      </c>
      <c r="BI473" s="136">
        <f>IF($N$473="nulová",$J$473,0)</f>
        <v>0</v>
      </c>
      <c r="BJ473" s="85" t="s">
        <v>22</v>
      </c>
      <c r="BK473" s="136">
        <f>ROUND($I$473*$H$473,2)</f>
        <v>0</v>
      </c>
      <c r="BL473" s="85" t="s">
        <v>183</v>
      </c>
      <c r="BM473" s="85" t="s">
        <v>473</v>
      </c>
    </row>
    <row r="474" spans="2:47" s="6" customFormat="1" ht="16.5" customHeight="1">
      <c r="B474" s="22"/>
      <c r="D474" s="137" t="s">
        <v>185</v>
      </c>
      <c r="F474" s="138" t="s">
        <v>474</v>
      </c>
      <c r="L474" s="22"/>
      <c r="M474" s="49"/>
      <c r="T474" s="50"/>
      <c r="AT474" s="6" t="s">
        <v>185</v>
      </c>
      <c r="AU474" s="6" t="s">
        <v>79</v>
      </c>
    </row>
    <row r="475" spans="2:65" s="6" customFormat="1" ht="15.75" customHeight="1">
      <c r="B475" s="22"/>
      <c r="C475" s="125" t="s">
        <v>475</v>
      </c>
      <c r="D475" s="125" t="s">
        <v>179</v>
      </c>
      <c r="E475" s="126" t="s">
        <v>476</v>
      </c>
      <c r="F475" s="127" t="s">
        <v>477</v>
      </c>
      <c r="G475" s="128" t="s">
        <v>249</v>
      </c>
      <c r="H475" s="129">
        <v>80.28</v>
      </c>
      <c r="I475" s="130"/>
      <c r="J475" s="131">
        <f>ROUND($I$475*$H$475,2)</f>
        <v>0</v>
      </c>
      <c r="K475" s="127" t="s">
        <v>182</v>
      </c>
      <c r="L475" s="22"/>
      <c r="M475" s="132"/>
      <c r="N475" s="133" t="s">
        <v>42</v>
      </c>
      <c r="Q475" s="134">
        <v>0</v>
      </c>
      <c r="R475" s="134">
        <f>$Q$475*$H$475</f>
        <v>0</v>
      </c>
      <c r="S475" s="134">
        <v>0</v>
      </c>
      <c r="T475" s="135">
        <f>$S$475*$H$475</f>
        <v>0</v>
      </c>
      <c r="AR475" s="85" t="s">
        <v>183</v>
      </c>
      <c r="AT475" s="85" t="s">
        <v>179</v>
      </c>
      <c r="AU475" s="85" t="s">
        <v>79</v>
      </c>
      <c r="AY475" s="6" t="s">
        <v>177</v>
      </c>
      <c r="BE475" s="136">
        <f>IF($N$475="základní",$J$475,0)</f>
        <v>0</v>
      </c>
      <c r="BF475" s="136">
        <f>IF($N$475="snížená",$J$475,0)</f>
        <v>0</v>
      </c>
      <c r="BG475" s="136">
        <f>IF($N$475="zákl. přenesená",$J$475,0)</f>
        <v>0</v>
      </c>
      <c r="BH475" s="136">
        <f>IF($N$475="sníž. přenesená",$J$475,0)</f>
        <v>0</v>
      </c>
      <c r="BI475" s="136">
        <f>IF($N$475="nulová",$J$475,0)</f>
        <v>0</v>
      </c>
      <c r="BJ475" s="85" t="s">
        <v>22</v>
      </c>
      <c r="BK475" s="136">
        <f>ROUND($I$475*$H$475,2)</f>
        <v>0</v>
      </c>
      <c r="BL475" s="85" t="s">
        <v>183</v>
      </c>
      <c r="BM475" s="85" t="s">
        <v>478</v>
      </c>
    </row>
    <row r="476" spans="2:47" s="6" customFormat="1" ht="16.5" customHeight="1">
      <c r="B476" s="22"/>
      <c r="D476" s="137" t="s">
        <v>185</v>
      </c>
      <c r="F476" s="138" t="s">
        <v>479</v>
      </c>
      <c r="L476" s="22"/>
      <c r="M476" s="49"/>
      <c r="T476" s="50"/>
      <c r="AT476" s="6" t="s">
        <v>185</v>
      </c>
      <c r="AU476" s="6" t="s">
        <v>79</v>
      </c>
    </row>
    <row r="477" spans="2:63" s="114" customFormat="1" ht="30.75" customHeight="1">
      <c r="B477" s="115"/>
      <c r="D477" s="116" t="s">
        <v>70</v>
      </c>
      <c r="E477" s="123" t="s">
        <v>480</v>
      </c>
      <c r="F477" s="123" t="s">
        <v>481</v>
      </c>
      <c r="J477" s="124">
        <f>$BK$477</f>
        <v>0</v>
      </c>
      <c r="L477" s="115"/>
      <c r="M477" s="119"/>
      <c r="P477" s="120">
        <f>SUM($P$478:$P$479)</f>
        <v>0</v>
      </c>
      <c r="R477" s="120">
        <f>SUM($R$478:$R$479)</f>
        <v>0</v>
      </c>
      <c r="T477" s="121">
        <f>SUM($T$478:$T$479)</f>
        <v>0</v>
      </c>
      <c r="AR477" s="116" t="s">
        <v>22</v>
      </c>
      <c r="AT477" s="116" t="s">
        <v>70</v>
      </c>
      <c r="AU477" s="116" t="s">
        <v>22</v>
      </c>
      <c r="AY477" s="116" t="s">
        <v>177</v>
      </c>
      <c r="BK477" s="122">
        <f>SUM($BK$478:$BK$479)</f>
        <v>0</v>
      </c>
    </row>
    <row r="478" spans="2:65" s="6" customFormat="1" ht="15.75" customHeight="1">
      <c r="B478" s="22"/>
      <c r="C478" s="125" t="s">
        <v>482</v>
      </c>
      <c r="D478" s="125" t="s">
        <v>179</v>
      </c>
      <c r="E478" s="126" t="s">
        <v>483</v>
      </c>
      <c r="F478" s="127" t="s">
        <v>484</v>
      </c>
      <c r="G478" s="128" t="s">
        <v>249</v>
      </c>
      <c r="H478" s="129">
        <v>1515.284</v>
      </c>
      <c r="I478" s="130"/>
      <c r="J478" s="131">
        <f>ROUND($I$478*$H$478,2)</f>
        <v>0</v>
      </c>
      <c r="K478" s="127" t="s">
        <v>182</v>
      </c>
      <c r="L478" s="22"/>
      <c r="M478" s="132"/>
      <c r="N478" s="133" t="s">
        <v>42</v>
      </c>
      <c r="Q478" s="134">
        <v>0</v>
      </c>
      <c r="R478" s="134">
        <f>$Q$478*$H$478</f>
        <v>0</v>
      </c>
      <c r="S478" s="134">
        <v>0</v>
      </c>
      <c r="T478" s="135">
        <f>$S$478*$H$478</f>
        <v>0</v>
      </c>
      <c r="AR478" s="85" t="s">
        <v>183</v>
      </c>
      <c r="AT478" s="85" t="s">
        <v>179</v>
      </c>
      <c r="AU478" s="85" t="s">
        <v>79</v>
      </c>
      <c r="AY478" s="6" t="s">
        <v>177</v>
      </c>
      <c r="BE478" s="136">
        <f>IF($N$478="základní",$J$478,0)</f>
        <v>0</v>
      </c>
      <c r="BF478" s="136">
        <f>IF($N$478="snížená",$J$478,0)</f>
        <v>0</v>
      </c>
      <c r="BG478" s="136">
        <f>IF($N$478="zákl. přenesená",$J$478,0)</f>
        <v>0</v>
      </c>
      <c r="BH478" s="136">
        <f>IF($N$478="sníž. přenesená",$J$478,0)</f>
        <v>0</v>
      </c>
      <c r="BI478" s="136">
        <f>IF($N$478="nulová",$J$478,0)</f>
        <v>0</v>
      </c>
      <c r="BJ478" s="85" t="s">
        <v>22</v>
      </c>
      <c r="BK478" s="136">
        <f>ROUND($I$478*$H$478,2)</f>
        <v>0</v>
      </c>
      <c r="BL478" s="85" t="s">
        <v>183</v>
      </c>
      <c r="BM478" s="85" t="s">
        <v>485</v>
      </c>
    </row>
    <row r="479" spans="2:47" s="6" customFormat="1" ht="27" customHeight="1">
      <c r="B479" s="22"/>
      <c r="D479" s="137" t="s">
        <v>185</v>
      </c>
      <c r="F479" s="138" t="s">
        <v>486</v>
      </c>
      <c r="L479" s="22"/>
      <c r="M479" s="49"/>
      <c r="T479" s="50"/>
      <c r="AT479" s="6" t="s">
        <v>185</v>
      </c>
      <c r="AU479" s="6" t="s">
        <v>79</v>
      </c>
    </row>
    <row r="480" spans="2:63" s="114" customFormat="1" ht="37.5" customHeight="1">
      <c r="B480" s="115"/>
      <c r="D480" s="116" t="s">
        <v>70</v>
      </c>
      <c r="E480" s="117" t="s">
        <v>487</v>
      </c>
      <c r="F480" s="117" t="s">
        <v>488</v>
      </c>
      <c r="J480" s="118">
        <f>$BK$480</f>
        <v>0</v>
      </c>
      <c r="L480" s="115"/>
      <c r="M480" s="119"/>
      <c r="P480" s="120">
        <f>$P$481</f>
        <v>0</v>
      </c>
      <c r="R480" s="120">
        <f>$R$481</f>
        <v>0.05842</v>
      </c>
      <c r="T480" s="121">
        <f>$T$481</f>
        <v>0</v>
      </c>
      <c r="AR480" s="116" t="s">
        <v>79</v>
      </c>
      <c r="AT480" s="116" t="s">
        <v>70</v>
      </c>
      <c r="AU480" s="116" t="s">
        <v>71</v>
      </c>
      <c r="AY480" s="116" t="s">
        <v>177</v>
      </c>
      <c r="BK480" s="122">
        <f>$BK$481</f>
        <v>0</v>
      </c>
    </row>
    <row r="481" spans="2:63" s="114" customFormat="1" ht="21" customHeight="1">
      <c r="B481" s="115"/>
      <c r="D481" s="116" t="s">
        <v>70</v>
      </c>
      <c r="E481" s="123" t="s">
        <v>489</v>
      </c>
      <c r="F481" s="123" t="s">
        <v>490</v>
      </c>
      <c r="J481" s="124">
        <f>$BK$481</f>
        <v>0</v>
      </c>
      <c r="L481" s="115"/>
      <c r="M481" s="119"/>
      <c r="P481" s="120">
        <f>SUM($P$482:$P$488)</f>
        <v>0</v>
      </c>
      <c r="R481" s="120">
        <f>SUM($R$482:$R$488)</f>
        <v>0.05842</v>
      </c>
      <c r="T481" s="121">
        <f>SUM($T$482:$T$488)</f>
        <v>0</v>
      </c>
      <c r="AR481" s="116" t="s">
        <v>79</v>
      </c>
      <c r="AT481" s="116" t="s">
        <v>70</v>
      </c>
      <c r="AU481" s="116" t="s">
        <v>22</v>
      </c>
      <c r="AY481" s="116" t="s">
        <v>177</v>
      </c>
      <c r="BK481" s="122">
        <f>SUM($BK$482:$BK$488)</f>
        <v>0</v>
      </c>
    </row>
    <row r="482" spans="2:65" s="6" customFormat="1" ht="15.75" customHeight="1">
      <c r="B482" s="22"/>
      <c r="C482" s="125" t="s">
        <v>491</v>
      </c>
      <c r="D482" s="125" t="s">
        <v>179</v>
      </c>
      <c r="E482" s="126" t="s">
        <v>492</v>
      </c>
      <c r="F482" s="127" t="s">
        <v>493</v>
      </c>
      <c r="G482" s="128" t="s">
        <v>94</v>
      </c>
      <c r="H482" s="129">
        <v>127</v>
      </c>
      <c r="I482" s="130"/>
      <c r="J482" s="131">
        <f>ROUND($I$482*$H$482,2)</f>
        <v>0</v>
      </c>
      <c r="K482" s="127" t="s">
        <v>182</v>
      </c>
      <c r="L482" s="22"/>
      <c r="M482" s="132"/>
      <c r="N482" s="133" t="s">
        <v>42</v>
      </c>
      <c r="Q482" s="134">
        <v>0.00046</v>
      </c>
      <c r="R482" s="134">
        <f>$Q$482*$H$482</f>
        <v>0.05842</v>
      </c>
      <c r="S482" s="134">
        <v>0</v>
      </c>
      <c r="T482" s="135">
        <f>$S$482*$H$482</f>
        <v>0</v>
      </c>
      <c r="AR482" s="85" t="s">
        <v>290</v>
      </c>
      <c r="AT482" s="85" t="s">
        <v>179</v>
      </c>
      <c r="AU482" s="85" t="s">
        <v>79</v>
      </c>
      <c r="AY482" s="6" t="s">
        <v>177</v>
      </c>
      <c r="BE482" s="136">
        <f>IF($N$482="základní",$J$482,0)</f>
        <v>0</v>
      </c>
      <c r="BF482" s="136">
        <f>IF($N$482="snížená",$J$482,0)</f>
        <v>0</v>
      </c>
      <c r="BG482" s="136">
        <f>IF($N$482="zákl. přenesená",$J$482,0)</f>
        <v>0</v>
      </c>
      <c r="BH482" s="136">
        <f>IF($N$482="sníž. přenesená",$J$482,0)</f>
        <v>0</v>
      </c>
      <c r="BI482" s="136">
        <f>IF($N$482="nulová",$J$482,0)</f>
        <v>0</v>
      </c>
      <c r="BJ482" s="85" t="s">
        <v>22</v>
      </c>
      <c r="BK482" s="136">
        <f>ROUND($I$482*$H$482,2)</f>
        <v>0</v>
      </c>
      <c r="BL482" s="85" t="s">
        <v>290</v>
      </c>
      <c r="BM482" s="85" t="s">
        <v>494</v>
      </c>
    </row>
    <row r="483" spans="2:47" s="6" customFormat="1" ht="27" customHeight="1">
      <c r="B483" s="22"/>
      <c r="D483" s="137" t="s">
        <v>185</v>
      </c>
      <c r="F483" s="138" t="s">
        <v>495</v>
      </c>
      <c r="L483" s="22"/>
      <c r="M483" s="49"/>
      <c r="T483" s="50"/>
      <c r="AT483" s="6" t="s">
        <v>185</v>
      </c>
      <c r="AU483" s="6" t="s">
        <v>79</v>
      </c>
    </row>
    <row r="484" spans="2:51" s="6" customFormat="1" ht="15.75" customHeight="1">
      <c r="B484" s="139"/>
      <c r="D484" s="140" t="s">
        <v>187</v>
      </c>
      <c r="E484" s="141"/>
      <c r="F484" s="142" t="s">
        <v>496</v>
      </c>
      <c r="H484" s="141"/>
      <c r="L484" s="139"/>
      <c r="M484" s="143"/>
      <c r="T484" s="144"/>
      <c r="AT484" s="141" t="s">
        <v>187</v>
      </c>
      <c r="AU484" s="141" t="s">
        <v>79</v>
      </c>
      <c r="AV484" s="145" t="s">
        <v>22</v>
      </c>
      <c r="AW484" s="145" t="s">
        <v>150</v>
      </c>
      <c r="AX484" s="145" t="s">
        <v>71</v>
      </c>
      <c r="AY484" s="141" t="s">
        <v>177</v>
      </c>
    </row>
    <row r="485" spans="2:51" s="6" customFormat="1" ht="15.75" customHeight="1">
      <c r="B485" s="146"/>
      <c r="D485" s="140" t="s">
        <v>187</v>
      </c>
      <c r="E485" s="147"/>
      <c r="F485" s="148" t="s">
        <v>497</v>
      </c>
      <c r="H485" s="149">
        <v>127</v>
      </c>
      <c r="L485" s="146"/>
      <c r="M485" s="150"/>
      <c r="T485" s="151"/>
      <c r="AT485" s="147" t="s">
        <v>187</v>
      </c>
      <c r="AU485" s="147" t="s">
        <v>79</v>
      </c>
      <c r="AV485" s="152" t="s">
        <v>79</v>
      </c>
      <c r="AW485" s="152" t="s">
        <v>150</v>
      </c>
      <c r="AX485" s="152" t="s">
        <v>71</v>
      </c>
      <c r="AY485" s="147" t="s">
        <v>177</v>
      </c>
    </row>
    <row r="486" spans="2:51" s="6" customFormat="1" ht="15.75" customHeight="1">
      <c r="B486" s="153"/>
      <c r="D486" s="140" t="s">
        <v>187</v>
      </c>
      <c r="E486" s="154"/>
      <c r="F486" s="155" t="s">
        <v>190</v>
      </c>
      <c r="H486" s="156">
        <v>127</v>
      </c>
      <c r="L486" s="153"/>
      <c r="M486" s="157"/>
      <c r="T486" s="158"/>
      <c r="AT486" s="154" t="s">
        <v>187</v>
      </c>
      <c r="AU486" s="154" t="s">
        <v>79</v>
      </c>
      <c r="AV486" s="159" t="s">
        <v>183</v>
      </c>
      <c r="AW486" s="159" t="s">
        <v>150</v>
      </c>
      <c r="AX486" s="159" t="s">
        <v>22</v>
      </c>
      <c r="AY486" s="154" t="s">
        <v>177</v>
      </c>
    </row>
    <row r="487" spans="2:65" s="6" customFormat="1" ht="15.75" customHeight="1">
      <c r="B487" s="22"/>
      <c r="C487" s="125" t="s">
        <v>498</v>
      </c>
      <c r="D487" s="125" t="s">
        <v>179</v>
      </c>
      <c r="E487" s="126" t="s">
        <v>499</v>
      </c>
      <c r="F487" s="127" t="s">
        <v>500</v>
      </c>
      <c r="G487" s="128" t="s">
        <v>249</v>
      </c>
      <c r="H487" s="129">
        <v>0.058</v>
      </c>
      <c r="I487" s="130"/>
      <c r="J487" s="131">
        <f>ROUND($I$487*$H$487,2)</f>
        <v>0</v>
      </c>
      <c r="K487" s="127" t="s">
        <v>182</v>
      </c>
      <c r="L487" s="22"/>
      <c r="M487" s="132"/>
      <c r="N487" s="133" t="s">
        <v>42</v>
      </c>
      <c r="Q487" s="134">
        <v>0</v>
      </c>
      <c r="R487" s="134">
        <f>$Q$487*$H$487</f>
        <v>0</v>
      </c>
      <c r="S487" s="134">
        <v>0</v>
      </c>
      <c r="T487" s="135">
        <f>$S$487*$H$487</f>
        <v>0</v>
      </c>
      <c r="AR487" s="85" t="s">
        <v>290</v>
      </c>
      <c r="AT487" s="85" t="s">
        <v>179</v>
      </c>
      <c r="AU487" s="85" t="s">
        <v>79</v>
      </c>
      <c r="AY487" s="6" t="s">
        <v>177</v>
      </c>
      <c r="BE487" s="136">
        <f>IF($N$487="základní",$J$487,0)</f>
        <v>0</v>
      </c>
      <c r="BF487" s="136">
        <f>IF($N$487="snížená",$J$487,0)</f>
        <v>0</v>
      </c>
      <c r="BG487" s="136">
        <f>IF($N$487="zákl. přenesená",$J$487,0)</f>
        <v>0</v>
      </c>
      <c r="BH487" s="136">
        <f>IF($N$487="sníž. přenesená",$J$487,0)</f>
        <v>0</v>
      </c>
      <c r="BI487" s="136">
        <f>IF($N$487="nulová",$J$487,0)</f>
        <v>0</v>
      </c>
      <c r="BJ487" s="85" t="s">
        <v>22</v>
      </c>
      <c r="BK487" s="136">
        <f>ROUND($I$487*$H$487,2)</f>
        <v>0</v>
      </c>
      <c r="BL487" s="85" t="s">
        <v>290</v>
      </c>
      <c r="BM487" s="85" t="s">
        <v>501</v>
      </c>
    </row>
    <row r="488" spans="2:47" s="6" customFormat="1" ht="27" customHeight="1">
      <c r="B488" s="22"/>
      <c r="D488" s="137" t="s">
        <v>185</v>
      </c>
      <c r="F488" s="138" t="s">
        <v>502</v>
      </c>
      <c r="L488" s="22"/>
      <c r="M488" s="170"/>
      <c r="N488" s="171"/>
      <c r="O488" s="171"/>
      <c r="P488" s="171"/>
      <c r="Q488" s="171"/>
      <c r="R488" s="171"/>
      <c r="S488" s="171"/>
      <c r="T488" s="172"/>
      <c r="AT488" s="6" t="s">
        <v>185</v>
      </c>
      <c r="AU488" s="6" t="s">
        <v>79</v>
      </c>
    </row>
    <row r="489" spans="2:12" s="6" customFormat="1" ht="7.5" customHeight="1">
      <c r="B489" s="37"/>
      <c r="C489" s="38"/>
      <c r="D489" s="38"/>
      <c r="E489" s="38"/>
      <c r="F489" s="38"/>
      <c r="G489" s="38"/>
      <c r="H489" s="38"/>
      <c r="I489" s="38"/>
      <c r="J489" s="38"/>
      <c r="K489" s="38"/>
      <c r="L489" s="22"/>
    </row>
    <row r="490" s="2" customFormat="1" ht="14.25" customHeight="1"/>
  </sheetData>
  <autoFilter ref="C90:K90"/>
  <mergeCells count="12">
    <mergeCell ref="E11:H11"/>
    <mergeCell ref="E26:H26"/>
    <mergeCell ref="E81:H81"/>
    <mergeCell ref="E83:H83"/>
    <mergeCell ref="G1:H1"/>
    <mergeCell ref="L2:V2"/>
    <mergeCell ref="E47:H47"/>
    <mergeCell ref="E49:H49"/>
    <mergeCell ref="E51:H51"/>
    <mergeCell ref="E79:H79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workbookViewId="0" topLeftCell="A1">
      <pane ySplit="1" topLeftCell="BM11" activePane="bottomLeft" state="frozen"/>
      <selection pane="topLeft" activeCell="A1" sqref="A1"/>
      <selection pane="bottomLeft" activeCell="J23" sqref="J23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6"/>
      <c r="C1" s="186"/>
      <c r="D1" s="187" t="s">
        <v>1</v>
      </c>
      <c r="E1" s="186"/>
      <c r="F1" s="188" t="s">
        <v>547</v>
      </c>
      <c r="G1" s="180" t="s">
        <v>548</v>
      </c>
      <c r="H1" s="180"/>
      <c r="I1" s="186"/>
      <c r="J1" s="188" t="s">
        <v>549</v>
      </c>
      <c r="K1" s="187" t="s">
        <v>91</v>
      </c>
      <c r="L1" s="188" t="s">
        <v>550</v>
      </c>
      <c r="M1" s="188"/>
      <c r="N1" s="188"/>
      <c r="O1" s="188"/>
      <c r="P1" s="188"/>
      <c r="Q1" s="188"/>
      <c r="R1" s="188"/>
      <c r="S1" s="188"/>
      <c r="T1" s="188"/>
      <c r="U1" s="184"/>
      <c r="V1" s="18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78" t="s">
        <v>6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101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179" t="str">
        <f>'Rekapitulace stavby'!$K$6</f>
        <v>Rekonstrukce návsi obce Blatnice</v>
      </c>
      <c r="F7" s="279"/>
      <c r="G7" s="279"/>
      <c r="H7" s="279"/>
      <c r="K7" s="12"/>
    </row>
    <row r="8" spans="2:11" s="2" customFormat="1" ht="15.75" customHeight="1">
      <c r="B8" s="10"/>
      <c r="D8" s="18" t="s">
        <v>114</v>
      </c>
      <c r="K8" s="12"/>
    </row>
    <row r="9" spans="2:11" s="85" customFormat="1" ht="16.5" customHeight="1">
      <c r="B9" s="86"/>
      <c r="E9" s="179" t="s">
        <v>503</v>
      </c>
      <c r="F9" s="181"/>
      <c r="G9" s="181"/>
      <c r="H9" s="181"/>
      <c r="K9" s="87"/>
    </row>
    <row r="10" spans="2:11" s="6" customFormat="1" ht="15.75" customHeight="1">
      <c r="B10" s="22"/>
      <c r="D10" s="18" t="s">
        <v>122</v>
      </c>
      <c r="K10" s="25"/>
    </row>
    <row r="11" spans="2:11" s="6" customFormat="1" ht="37.5" customHeight="1">
      <c r="B11" s="22"/>
      <c r="E11" s="291" t="s">
        <v>504</v>
      </c>
      <c r="F11" s="292"/>
      <c r="G11" s="292"/>
      <c r="H11" s="292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20</v>
      </c>
      <c r="F13" s="16"/>
      <c r="I13" s="18" t="s">
        <v>21</v>
      </c>
      <c r="J13" s="16"/>
      <c r="K13" s="25"/>
    </row>
    <row r="14" spans="2:11" s="6" customFormat="1" ht="15" customHeight="1">
      <c r="B14" s="22"/>
      <c r="D14" s="18" t="s">
        <v>23</v>
      </c>
      <c r="F14" s="16" t="s">
        <v>24</v>
      </c>
      <c r="I14" s="18" t="s">
        <v>25</v>
      </c>
      <c r="J14" s="46" t="str">
        <f>'Rekapitulace stavby'!$AN$8</f>
        <v>25.06.2014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28</v>
      </c>
      <c r="I16" s="18" t="s">
        <v>29</v>
      </c>
      <c r="J16" s="16"/>
      <c r="K16" s="25"/>
    </row>
    <row r="17" spans="2:11" s="6" customFormat="1" ht="18.75" customHeight="1">
      <c r="B17" s="22"/>
      <c r="E17" s="16"/>
      <c r="I17" s="18" t="s">
        <v>30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31</v>
      </c>
      <c r="I19" s="18" t="s">
        <v>29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30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33</v>
      </c>
      <c r="I22" s="18" t="s">
        <v>29</v>
      </c>
      <c r="J22" s="16"/>
      <c r="K22" s="25"/>
    </row>
    <row r="23" spans="2:11" s="6" customFormat="1" ht="18.75" customHeight="1">
      <c r="B23" s="22"/>
      <c r="E23" s="16"/>
      <c r="I23" s="18" t="s">
        <v>30</v>
      </c>
      <c r="J23" s="16"/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35</v>
      </c>
      <c r="K25" s="25"/>
    </row>
    <row r="26" spans="2:11" s="85" customFormat="1" ht="340.5" customHeight="1">
      <c r="B26" s="86"/>
      <c r="E26" s="175" t="s">
        <v>36</v>
      </c>
      <c r="F26" s="181"/>
      <c r="G26" s="181"/>
      <c r="H26" s="181"/>
      <c r="K26" s="87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7"/>
      <c r="E28" s="47"/>
      <c r="F28" s="47"/>
      <c r="G28" s="47"/>
      <c r="H28" s="47"/>
      <c r="I28" s="47"/>
      <c r="J28" s="47"/>
      <c r="K28" s="88"/>
    </row>
    <row r="29" spans="2:11" s="6" customFormat="1" ht="26.25" customHeight="1">
      <c r="B29" s="22"/>
      <c r="D29" s="89" t="s">
        <v>37</v>
      </c>
      <c r="J29" s="58">
        <f>ROUND($J$87,2)</f>
        <v>0</v>
      </c>
      <c r="K29" s="25"/>
    </row>
    <row r="30" spans="2:11" s="6" customFormat="1" ht="7.5" customHeight="1">
      <c r="B30" s="22"/>
      <c r="D30" s="47"/>
      <c r="E30" s="47"/>
      <c r="F30" s="47"/>
      <c r="G30" s="47"/>
      <c r="H30" s="47"/>
      <c r="I30" s="47"/>
      <c r="J30" s="47"/>
      <c r="K30" s="88"/>
    </row>
    <row r="31" spans="2:11" s="6" customFormat="1" ht="15" customHeight="1">
      <c r="B31" s="22"/>
      <c r="F31" s="26" t="s">
        <v>39</v>
      </c>
      <c r="I31" s="26" t="s">
        <v>38</v>
      </c>
      <c r="J31" s="26" t="s">
        <v>40</v>
      </c>
      <c r="K31" s="25"/>
    </row>
    <row r="32" spans="2:11" s="6" customFormat="1" ht="15" customHeight="1">
      <c r="B32" s="22"/>
      <c r="D32" s="29" t="s">
        <v>41</v>
      </c>
      <c r="E32" s="29" t="s">
        <v>42</v>
      </c>
      <c r="F32" s="90">
        <f>ROUND(SUM($BE$87:$BE$104),2)</f>
        <v>0</v>
      </c>
      <c r="I32" s="91">
        <v>0.21</v>
      </c>
      <c r="J32" s="90">
        <f>ROUND(SUM($BE$87:$BE$104)*$I$32,2)</f>
        <v>0</v>
      </c>
      <c r="K32" s="25"/>
    </row>
    <row r="33" spans="2:11" s="6" customFormat="1" ht="15" customHeight="1">
      <c r="B33" s="22"/>
      <c r="E33" s="29" t="s">
        <v>43</v>
      </c>
      <c r="F33" s="90">
        <f>ROUND(SUM($BF$87:$BF$104),2)</f>
        <v>0</v>
      </c>
      <c r="I33" s="91">
        <v>0.15</v>
      </c>
      <c r="J33" s="90">
        <f>ROUND(SUM($BF$87:$BF$104)*$I$33,2)</f>
        <v>0</v>
      </c>
      <c r="K33" s="25"/>
    </row>
    <row r="34" spans="2:11" s="6" customFormat="1" ht="15" customHeight="1" hidden="1">
      <c r="B34" s="22"/>
      <c r="E34" s="29" t="s">
        <v>44</v>
      </c>
      <c r="F34" s="90">
        <f>ROUND(SUM($BG$87:$BG$104),2)</f>
        <v>0</v>
      </c>
      <c r="I34" s="91">
        <v>0.21</v>
      </c>
      <c r="J34" s="90">
        <v>0</v>
      </c>
      <c r="K34" s="25"/>
    </row>
    <row r="35" spans="2:11" s="6" customFormat="1" ht="15" customHeight="1" hidden="1">
      <c r="B35" s="22"/>
      <c r="E35" s="29" t="s">
        <v>45</v>
      </c>
      <c r="F35" s="90">
        <f>ROUND(SUM($BH$87:$BH$104),2)</f>
        <v>0</v>
      </c>
      <c r="I35" s="91">
        <v>0.15</v>
      </c>
      <c r="J35" s="90">
        <v>0</v>
      </c>
      <c r="K35" s="25"/>
    </row>
    <row r="36" spans="2:11" s="6" customFormat="1" ht="15" customHeight="1" hidden="1">
      <c r="B36" s="22"/>
      <c r="E36" s="29" t="s">
        <v>46</v>
      </c>
      <c r="F36" s="90">
        <f>ROUND(SUM($BI$87:$BI$104),2)</f>
        <v>0</v>
      </c>
      <c r="I36" s="91">
        <v>0</v>
      </c>
      <c r="J36" s="90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1"/>
      <c r="D38" s="32" t="s">
        <v>47</v>
      </c>
      <c r="E38" s="33"/>
      <c r="F38" s="33"/>
      <c r="G38" s="92" t="s">
        <v>48</v>
      </c>
      <c r="H38" s="34" t="s">
        <v>49</v>
      </c>
      <c r="I38" s="33"/>
      <c r="J38" s="35">
        <f>ROUND(SUM($J$29:$J$36),2)</f>
        <v>0</v>
      </c>
      <c r="K38" s="93"/>
    </row>
    <row r="39" spans="2:11" s="6" customFormat="1" ht="15" customHeight="1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3" spans="2:11" s="6" customFormat="1" ht="7.5" customHeight="1">
      <c r="B43" s="40"/>
      <c r="C43" s="41"/>
      <c r="D43" s="41"/>
      <c r="E43" s="41"/>
      <c r="F43" s="41"/>
      <c r="G43" s="41"/>
      <c r="H43" s="41"/>
      <c r="I43" s="41"/>
      <c r="J43" s="41"/>
      <c r="K43" s="94"/>
    </row>
    <row r="44" spans="2:11" s="6" customFormat="1" ht="37.5" customHeight="1">
      <c r="B44" s="22"/>
      <c r="C44" s="11" t="s">
        <v>146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17</v>
      </c>
      <c r="K46" s="25"/>
    </row>
    <row r="47" spans="2:11" s="6" customFormat="1" ht="16.5" customHeight="1">
      <c r="B47" s="22"/>
      <c r="E47" s="179" t="str">
        <f>$E$7</f>
        <v>Rekonstrukce návsi obce Blatnice</v>
      </c>
      <c r="F47" s="292"/>
      <c r="G47" s="292"/>
      <c r="H47" s="292"/>
      <c r="K47" s="25"/>
    </row>
    <row r="48" spans="2:11" s="2" customFormat="1" ht="15.75" customHeight="1">
      <c r="B48" s="10"/>
      <c r="C48" s="18" t="s">
        <v>114</v>
      </c>
      <c r="K48" s="12"/>
    </row>
    <row r="49" spans="2:11" s="6" customFormat="1" ht="16.5" customHeight="1">
      <c r="B49" s="22"/>
      <c r="E49" s="179" t="s">
        <v>503</v>
      </c>
      <c r="F49" s="292"/>
      <c r="G49" s="292"/>
      <c r="H49" s="292"/>
      <c r="K49" s="25"/>
    </row>
    <row r="50" spans="2:11" s="6" customFormat="1" ht="15" customHeight="1">
      <c r="B50" s="22"/>
      <c r="C50" s="18" t="s">
        <v>122</v>
      </c>
      <c r="K50" s="25"/>
    </row>
    <row r="51" spans="2:11" s="6" customFormat="1" ht="19.5" customHeight="1">
      <c r="B51" s="22"/>
      <c r="E51" s="291" t="str">
        <f>$E$11</f>
        <v>JP1214VON1 - Vedlejší a ostatní náklady - soupis prací</v>
      </c>
      <c r="F51" s="292"/>
      <c r="G51" s="292"/>
      <c r="H51" s="292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23</v>
      </c>
      <c r="F53" s="16" t="str">
        <f>$F$14</f>
        <v>Blatnice u Nýřan</v>
      </c>
      <c r="I53" s="18" t="s">
        <v>25</v>
      </c>
      <c r="J53" s="46" t="str">
        <f>IF($J$14="","",$J$14)</f>
        <v>25.06.2014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28</v>
      </c>
      <c r="F55" s="16">
        <f>$E$17</f>
        <v>0</v>
      </c>
      <c r="I55" s="18" t="s">
        <v>33</v>
      </c>
      <c r="J55" s="16">
        <f>$E$23</f>
        <v>0</v>
      </c>
      <c r="K55" s="25"/>
    </row>
    <row r="56" spans="2:11" s="6" customFormat="1" ht="15" customHeight="1">
      <c r="B56" s="22"/>
      <c r="C56" s="18" t="s">
        <v>31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5" t="s">
        <v>147</v>
      </c>
      <c r="D58" s="31"/>
      <c r="E58" s="31"/>
      <c r="F58" s="31"/>
      <c r="G58" s="31"/>
      <c r="H58" s="31"/>
      <c r="I58" s="31"/>
      <c r="J58" s="96" t="s">
        <v>148</v>
      </c>
      <c r="K58" s="36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7" t="s">
        <v>149</v>
      </c>
      <c r="J60" s="58">
        <f>ROUND($J$87,2)</f>
        <v>0</v>
      </c>
      <c r="K60" s="25"/>
      <c r="AU60" s="6" t="s">
        <v>150</v>
      </c>
    </row>
    <row r="61" spans="2:11" s="64" customFormat="1" ht="25.5" customHeight="1">
      <c r="B61" s="97"/>
      <c r="D61" s="98" t="s">
        <v>505</v>
      </c>
      <c r="E61" s="98"/>
      <c r="F61" s="98"/>
      <c r="G61" s="98"/>
      <c r="H61" s="98"/>
      <c r="I61" s="98"/>
      <c r="J61" s="99">
        <f>ROUND($J$88,2)</f>
        <v>0</v>
      </c>
      <c r="K61" s="100"/>
    </row>
    <row r="62" spans="2:11" s="73" customFormat="1" ht="21" customHeight="1">
      <c r="B62" s="101"/>
      <c r="D62" s="102" t="s">
        <v>506</v>
      </c>
      <c r="E62" s="102"/>
      <c r="F62" s="102"/>
      <c r="G62" s="102"/>
      <c r="H62" s="102"/>
      <c r="I62" s="102"/>
      <c r="J62" s="103">
        <f>ROUND($J$89,2)</f>
        <v>0</v>
      </c>
      <c r="K62" s="104"/>
    </row>
    <row r="63" spans="2:11" s="73" customFormat="1" ht="21" customHeight="1">
      <c r="B63" s="101"/>
      <c r="D63" s="102" t="s">
        <v>507</v>
      </c>
      <c r="E63" s="102"/>
      <c r="F63" s="102"/>
      <c r="G63" s="102"/>
      <c r="H63" s="102"/>
      <c r="I63" s="102"/>
      <c r="J63" s="103">
        <f>ROUND($J$96,2)</f>
        <v>0</v>
      </c>
      <c r="K63" s="104"/>
    </row>
    <row r="64" spans="2:11" s="73" customFormat="1" ht="21" customHeight="1">
      <c r="B64" s="101"/>
      <c r="D64" s="102" t="s">
        <v>508</v>
      </c>
      <c r="E64" s="102"/>
      <c r="F64" s="102"/>
      <c r="G64" s="102"/>
      <c r="H64" s="102"/>
      <c r="I64" s="102"/>
      <c r="J64" s="103">
        <f>ROUND($J$99,2)</f>
        <v>0</v>
      </c>
      <c r="K64" s="104"/>
    </row>
    <row r="65" spans="2:11" s="73" customFormat="1" ht="21" customHeight="1">
      <c r="B65" s="101"/>
      <c r="D65" s="102" t="s">
        <v>509</v>
      </c>
      <c r="E65" s="102"/>
      <c r="F65" s="102"/>
      <c r="G65" s="102"/>
      <c r="H65" s="102"/>
      <c r="I65" s="102"/>
      <c r="J65" s="103">
        <f>ROUND($J$102,2)</f>
        <v>0</v>
      </c>
      <c r="K65" s="104"/>
    </row>
    <row r="66" spans="2:11" s="6" customFormat="1" ht="22.5" customHeight="1">
      <c r="B66" s="22"/>
      <c r="K66" s="25"/>
    </row>
    <row r="67" spans="2:11" s="6" customFormat="1" ht="7.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71" spans="2:12" s="6" customFormat="1" ht="7.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22"/>
    </row>
    <row r="72" spans="2:12" s="6" customFormat="1" ht="37.5" customHeight="1">
      <c r="B72" s="22"/>
      <c r="C72" s="11" t="s">
        <v>160</v>
      </c>
      <c r="L72" s="22"/>
    </row>
    <row r="73" spans="2:12" s="6" customFormat="1" ht="7.5" customHeight="1">
      <c r="B73" s="22"/>
      <c r="L73" s="22"/>
    </row>
    <row r="74" spans="2:12" s="6" customFormat="1" ht="15" customHeight="1">
      <c r="B74" s="22"/>
      <c r="C74" s="18" t="s">
        <v>17</v>
      </c>
      <c r="L74" s="22"/>
    </row>
    <row r="75" spans="2:12" s="6" customFormat="1" ht="16.5" customHeight="1">
      <c r="B75" s="22"/>
      <c r="E75" s="179" t="str">
        <f>$E$7</f>
        <v>Rekonstrukce návsi obce Blatnice</v>
      </c>
      <c r="F75" s="292"/>
      <c r="G75" s="292"/>
      <c r="H75" s="292"/>
      <c r="L75" s="22"/>
    </row>
    <row r="76" spans="2:12" ht="15.75" customHeight="1">
      <c r="B76" s="10"/>
      <c r="C76" s="18" t="s">
        <v>114</v>
      </c>
      <c r="L76" s="10"/>
    </row>
    <row r="77" spans="2:12" s="6" customFormat="1" ht="16.5" customHeight="1">
      <c r="B77" s="22"/>
      <c r="E77" s="179" t="s">
        <v>503</v>
      </c>
      <c r="F77" s="292"/>
      <c r="G77" s="292"/>
      <c r="H77" s="292"/>
      <c r="L77" s="22"/>
    </row>
    <row r="78" spans="2:12" s="6" customFormat="1" ht="15" customHeight="1">
      <c r="B78" s="22"/>
      <c r="C78" s="18" t="s">
        <v>122</v>
      </c>
      <c r="L78" s="22"/>
    </row>
    <row r="79" spans="2:12" s="6" customFormat="1" ht="19.5" customHeight="1">
      <c r="B79" s="22"/>
      <c r="E79" s="291" t="str">
        <f>$E$11</f>
        <v>JP1214VON1 - Vedlejší a ostatní náklady - soupis prací</v>
      </c>
      <c r="F79" s="292"/>
      <c r="G79" s="292"/>
      <c r="H79" s="292"/>
      <c r="L79" s="22"/>
    </row>
    <row r="80" spans="2:12" s="6" customFormat="1" ht="7.5" customHeight="1">
      <c r="B80" s="22"/>
      <c r="L80" s="22"/>
    </row>
    <row r="81" spans="2:12" s="6" customFormat="1" ht="18.75" customHeight="1">
      <c r="B81" s="22"/>
      <c r="C81" s="18" t="s">
        <v>23</v>
      </c>
      <c r="F81" s="16" t="str">
        <f>$F$14</f>
        <v>Blatnice u Nýřan</v>
      </c>
      <c r="I81" s="18" t="s">
        <v>25</v>
      </c>
      <c r="J81" s="46" t="str">
        <f>IF($J$14="","",$J$14)</f>
        <v>25.06.2014</v>
      </c>
      <c r="L81" s="22"/>
    </row>
    <row r="82" spans="2:12" s="6" customFormat="1" ht="7.5" customHeight="1">
      <c r="B82" s="22"/>
      <c r="L82" s="22"/>
    </row>
    <row r="83" spans="2:12" s="6" customFormat="1" ht="15.75" customHeight="1">
      <c r="B83" s="22"/>
      <c r="C83" s="18" t="s">
        <v>28</v>
      </c>
      <c r="F83" s="16">
        <f>$E$17</f>
        <v>0</v>
      </c>
      <c r="I83" s="18" t="s">
        <v>33</v>
      </c>
      <c r="J83" s="16">
        <f>$E$23</f>
        <v>0</v>
      </c>
      <c r="L83" s="22"/>
    </row>
    <row r="84" spans="2:12" s="6" customFormat="1" ht="15" customHeight="1">
      <c r="B84" s="22"/>
      <c r="C84" s="18" t="s">
        <v>31</v>
      </c>
      <c r="F84" s="16">
        <f>IF($E$20="","",$E$20)</f>
      </c>
      <c r="L84" s="22"/>
    </row>
    <row r="85" spans="2:12" s="6" customFormat="1" ht="11.25" customHeight="1">
      <c r="B85" s="22"/>
      <c r="L85" s="22"/>
    </row>
    <row r="86" spans="2:20" s="105" customFormat="1" ht="30" customHeight="1">
      <c r="B86" s="106"/>
      <c r="C86" s="107" t="s">
        <v>161</v>
      </c>
      <c r="D86" s="108" t="s">
        <v>56</v>
      </c>
      <c r="E86" s="108" t="s">
        <v>52</v>
      </c>
      <c r="F86" s="108" t="s">
        <v>162</v>
      </c>
      <c r="G86" s="108" t="s">
        <v>163</v>
      </c>
      <c r="H86" s="108" t="s">
        <v>164</v>
      </c>
      <c r="I86" s="108" t="s">
        <v>165</v>
      </c>
      <c r="J86" s="108" t="s">
        <v>166</v>
      </c>
      <c r="K86" s="109" t="s">
        <v>167</v>
      </c>
      <c r="L86" s="106"/>
      <c r="M86" s="52" t="s">
        <v>168</v>
      </c>
      <c r="N86" s="53" t="s">
        <v>41</v>
      </c>
      <c r="O86" s="53" t="s">
        <v>169</v>
      </c>
      <c r="P86" s="53" t="s">
        <v>170</v>
      </c>
      <c r="Q86" s="53" t="s">
        <v>171</v>
      </c>
      <c r="R86" s="53" t="s">
        <v>172</v>
      </c>
      <c r="S86" s="53" t="s">
        <v>173</v>
      </c>
      <c r="T86" s="54" t="s">
        <v>174</v>
      </c>
    </row>
    <row r="87" spans="2:63" s="6" customFormat="1" ht="30" customHeight="1">
      <c r="B87" s="22"/>
      <c r="C87" s="57" t="s">
        <v>149</v>
      </c>
      <c r="J87" s="110">
        <f>$BK$87</f>
        <v>0</v>
      </c>
      <c r="L87" s="22"/>
      <c r="M87" s="56"/>
      <c r="N87" s="47"/>
      <c r="O87" s="47"/>
      <c r="P87" s="111">
        <f>$P$88</f>
        <v>0</v>
      </c>
      <c r="Q87" s="47"/>
      <c r="R87" s="111">
        <f>$R$88</f>
        <v>0</v>
      </c>
      <c r="S87" s="47"/>
      <c r="T87" s="112">
        <f>$T$88</f>
        <v>0</v>
      </c>
      <c r="AT87" s="6" t="s">
        <v>70</v>
      </c>
      <c r="AU87" s="6" t="s">
        <v>150</v>
      </c>
      <c r="BK87" s="113">
        <f>$BK$88</f>
        <v>0</v>
      </c>
    </row>
    <row r="88" spans="2:63" s="114" customFormat="1" ht="37.5" customHeight="1">
      <c r="B88" s="115"/>
      <c r="D88" s="116" t="s">
        <v>70</v>
      </c>
      <c r="E88" s="117" t="s">
        <v>510</v>
      </c>
      <c r="F88" s="117" t="s">
        <v>511</v>
      </c>
      <c r="J88" s="118">
        <f>$BK$88</f>
        <v>0</v>
      </c>
      <c r="L88" s="115"/>
      <c r="M88" s="119"/>
      <c r="P88" s="120">
        <f>$P$89+$P$96+$P$99+$P$102</f>
        <v>0</v>
      </c>
      <c r="R88" s="120">
        <f>$R$89+$R$96+$R$99+$R$102</f>
        <v>0</v>
      </c>
      <c r="T88" s="121">
        <f>$T$89+$T$96+$T$99+$T$102</f>
        <v>0</v>
      </c>
      <c r="AR88" s="116" t="s">
        <v>230</v>
      </c>
      <c r="AT88" s="116" t="s">
        <v>70</v>
      </c>
      <c r="AU88" s="116" t="s">
        <v>71</v>
      </c>
      <c r="AY88" s="116" t="s">
        <v>177</v>
      </c>
      <c r="BK88" s="122">
        <f>$BK$89+$BK$96+$BK$99+$BK$102</f>
        <v>0</v>
      </c>
    </row>
    <row r="89" spans="2:63" s="114" customFormat="1" ht="21" customHeight="1">
      <c r="B89" s="115"/>
      <c r="D89" s="116" t="s">
        <v>70</v>
      </c>
      <c r="E89" s="123" t="s">
        <v>512</v>
      </c>
      <c r="F89" s="123" t="s">
        <v>513</v>
      </c>
      <c r="J89" s="124">
        <f>$BK$89</f>
        <v>0</v>
      </c>
      <c r="L89" s="115"/>
      <c r="M89" s="119"/>
      <c r="P89" s="120">
        <f>SUM($P$90:$P$95)</f>
        <v>0</v>
      </c>
      <c r="R89" s="120">
        <f>SUM($R$90:$R$95)</f>
        <v>0</v>
      </c>
      <c r="T89" s="121">
        <f>SUM($T$90:$T$95)</f>
        <v>0</v>
      </c>
      <c r="AR89" s="116" t="s">
        <v>230</v>
      </c>
      <c r="AT89" s="116" t="s">
        <v>70</v>
      </c>
      <c r="AU89" s="116" t="s">
        <v>22</v>
      </c>
      <c r="AY89" s="116" t="s">
        <v>177</v>
      </c>
      <c r="BK89" s="122">
        <f>SUM($BK$90:$BK$95)</f>
        <v>0</v>
      </c>
    </row>
    <row r="90" spans="2:65" s="6" customFormat="1" ht="15.75" customHeight="1">
      <c r="B90" s="22"/>
      <c r="C90" s="125" t="s">
        <v>22</v>
      </c>
      <c r="D90" s="125" t="s">
        <v>179</v>
      </c>
      <c r="E90" s="126" t="s">
        <v>514</v>
      </c>
      <c r="F90" s="127" t="s">
        <v>515</v>
      </c>
      <c r="G90" s="128" t="s">
        <v>516</v>
      </c>
      <c r="H90" s="129">
        <v>1</v>
      </c>
      <c r="I90" s="130"/>
      <c r="J90" s="131">
        <f>ROUND($I$90*$H$90,2)</f>
        <v>0</v>
      </c>
      <c r="K90" s="127"/>
      <c r="L90" s="22"/>
      <c r="M90" s="132"/>
      <c r="N90" s="133" t="s">
        <v>42</v>
      </c>
      <c r="Q90" s="134">
        <v>0</v>
      </c>
      <c r="R90" s="134">
        <f>$Q$90*$H$90</f>
        <v>0</v>
      </c>
      <c r="S90" s="134">
        <v>0</v>
      </c>
      <c r="T90" s="135">
        <f>$S$90*$H$90</f>
        <v>0</v>
      </c>
      <c r="AR90" s="85" t="s">
        <v>517</v>
      </c>
      <c r="AT90" s="85" t="s">
        <v>179</v>
      </c>
      <c r="AU90" s="85" t="s">
        <v>79</v>
      </c>
      <c r="AY90" s="6" t="s">
        <v>177</v>
      </c>
      <c r="BE90" s="136">
        <f>IF($N$90="základní",$J$90,0)</f>
        <v>0</v>
      </c>
      <c r="BF90" s="136">
        <f>IF($N$90="snížená",$J$90,0)</f>
        <v>0</v>
      </c>
      <c r="BG90" s="136">
        <f>IF($N$90="zákl. přenesená",$J$90,0)</f>
        <v>0</v>
      </c>
      <c r="BH90" s="136">
        <f>IF($N$90="sníž. přenesená",$J$90,0)</f>
        <v>0</v>
      </c>
      <c r="BI90" s="136">
        <f>IF($N$90="nulová",$J$90,0)</f>
        <v>0</v>
      </c>
      <c r="BJ90" s="85" t="s">
        <v>22</v>
      </c>
      <c r="BK90" s="136">
        <f>ROUND($I$90*$H$90,2)</f>
        <v>0</v>
      </c>
      <c r="BL90" s="85" t="s">
        <v>517</v>
      </c>
      <c r="BM90" s="85" t="s">
        <v>518</v>
      </c>
    </row>
    <row r="91" spans="2:47" s="6" customFormat="1" ht="16.5" customHeight="1">
      <c r="B91" s="22"/>
      <c r="D91" s="137" t="s">
        <v>185</v>
      </c>
      <c r="F91" s="138" t="s">
        <v>515</v>
      </c>
      <c r="L91" s="22"/>
      <c r="M91" s="49"/>
      <c r="T91" s="50"/>
      <c r="AT91" s="6" t="s">
        <v>185</v>
      </c>
      <c r="AU91" s="6" t="s">
        <v>79</v>
      </c>
    </row>
    <row r="92" spans="2:65" s="6" customFormat="1" ht="15.75" customHeight="1">
      <c r="B92" s="22"/>
      <c r="C92" s="125" t="s">
        <v>79</v>
      </c>
      <c r="D92" s="125" t="s">
        <v>179</v>
      </c>
      <c r="E92" s="126" t="s">
        <v>519</v>
      </c>
      <c r="F92" s="127" t="s">
        <v>520</v>
      </c>
      <c r="G92" s="128" t="s">
        <v>516</v>
      </c>
      <c r="H92" s="129">
        <v>1</v>
      </c>
      <c r="I92" s="130"/>
      <c r="J92" s="131">
        <f>ROUND($I$92*$H$92,2)</f>
        <v>0</v>
      </c>
      <c r="K92" s="127" t="s">
        <v>182</v>
      </c>
      <c r="L92" s="22"/>
      <c r="M92" s="132"/>
      <c r="N92" s="133" t="s">
        <v>42</v>
      </c>
      <c r="Q92" s="134">
        <v>0</v>
      </c>
      <c r="R92" s="134">
        <f>$Q$92*$H$92</f>
        <v>0</v>
      </c>
      <c r="S92" s="134">
        <v>0</v>
      </c>
      <c r="T92" s="135">
        <f>$S$92*$H$92</f>
        <v>0</v>
      </c>
      <c r="AR92" s="85" t="s">
        <v>517</v>
      </c>
      <c r="AT92" s="85" t="s">
        <v>179</v>
      </c>
      <c r="AU92" s="85" t="s">
        <v>79</v>
      </c>
      <c r="AY92" s="6" t="s">
        <v>177</v>
      </c>
      <c r="BE92" s="136">
        <f>IF($N$92="základní",$J$92,0)</f>
        <v>0</v>
      </c>
      <c r="BF92" s="136">
        <f>IF($N$92="snížená",$J$92,0)</f>
        <v>0</v>
      </c>
      <c r="BG92" s="136">
        <f>IF($N$92="zákl. přenesená",$J$92,0)</f>
        <v>0</v>
      </c>
      <c r="BH92" s="136">
        <f>IF($N$92="sníž. přenesená",$J$92,0)</f>
        <v>0</v>
      </c>
      <c r="BI92" s="136">
        <f>IF($N$92="nulová",$J$92,0)</f>
        <v>0</v>
      </c>
      <c r="BJ92" s="85" t="s">
        <v>22</v>
      </c>
      <c r="BK92" s="136">
        <f>ROUND($I$92*$H$92,2)</f>
        <v>0</v>
      </c>
      <c r="BL92" s="85" t="s">
        <v>517</v>
      </c>
      <c r="BM92" s="85" t="s">
        <v>521</v>
      </c>
    </row>
    <row r="93" spans="2:47" s="6" customFormat="1" ht="16.5" customHeight="1">
      <c r="B93" s="22"/>
      <c r="D93" s="137" t="s">
        <v>185</v>
      </c>
      <c r="F93" s="138" t="s">
        <v>522</v>
      </c>
      <c r="L93" s="22"/>
      <c r="M93" s="49"/>
      <c r="T93" s="50"/>
      <c r="AT93" s="6" t="s">
        <v>185</v>
      </c>
      <c r="AU93" s="6" t="s">
        <v>79</v>
      </c>
    </row>
    <row r="94" spans="2:65" s="6" customFormat="1" ht="15.75" customHeight="1">
      <c r="B94" s="22"/>
      <c r="C94" s="125" t="s">
        <v>96</v>
      </c>
      <c r="D94" s="125" t="s">
        <v>179</v>
      </c>
      <c r="E94" s="126" t="s">
        <v>523</v>
      </c>
      <c r="F94" s="127" t="s">
        <v>524</v>
      </c>
      <c r="G94" s="128" t="s">
        <v>516</v>
      </c>
      <c r="H94" s="129">
        <v>1</v>
      </c>
      <c r="I94" s="130"/>
      <c r="J94" s="131">
        <f>ROUND($I$94*$H$94,2)</f>
        <v>0</v>
      </c>
      <c r="K94" s="127" t="s">
        <v>182</v>
      </c>
      <c r="L94" s="22"/>
      <c r="M94" s="132"/>
      <c r="N94" s="133" t="s">
        <v>42</v>
      </c>
      <c r="Q94" s="134">
        <v>0</v>
      </c>
      <c r="R94" s="134">
        <f>$Q$94*$H$94</f>
        <v>0</v>
      </c>
      <c r="S94" s="134">
        <v>0</v>
      </c>
      <c r="T94" s="135">
        <f>$S$94*$H$94</f>
        <v>0</v>
      </c>
      <c r="AR94" s="85" t="s">
        <v>517</v>
      </c>
      <c r="AT94" s="85" t="s">
        <v>179</v>
      </c>
      <c r="AU94" s="85" t="s">
        <v>79</v>
      </c>
      <c r="AY94" s="6" t="s">
        <v>177</v>
      </c>
      <c r="BE94" s="136">
        <f>IF($N$94="základní",$J$94,0)</f>
        <v>0</v>
      </c>
      <c r="BF94" s="136">
        <f>IF($N$94="snížená",$J$94,0)</f>
        <v>0</v>
      </c>
      <c r="BG94" s="136">
        <f>IF($N$94="zákl. přenesená",$J$94,0)</f>
        <v>0</v>
      </c>
      <c r="BH94" s="136">
        <f>IF($N$94="sníž. přenesená",$J$94,0)</f>
        <v>0</v>
      </c>
      <c r="BI94" s="136">
        <f>IF($N$94="nulová",$J$94,0)</f>
        <v>0</v>
      </c>
      <c r="BJ94" s="85" t="s">
        <v>22</v>
      </c>
      <c r="BK94" s="136">
        <f>ROUND($I$94*$H$94,2)</f>
        <v>0</v>
      </c>
      <c r="BL94" s="85" t="s">
        <v>517</v>
      </c>
      <c r="BM94" s="85" t="s">
        <v>525</v>
      </c>
    </row>
    <row r="95" spans="2:47" s="6" customFormat="1" ht="27" customHeight="1">
      <c r="B95" s="22"/>
      <c r="D95" s="137" t="s">
        <v>185</v>
      </c>
      <c r="F95" s="138" t="s">
        <v>526</v>
      </c>
      <c r="L95" s="22"/>
      <c r="M95" s="49"/>
      <c r="T95" s="50"/>
      <c r="AT95" s="6" t="s">
        <v>185</v>
      </c>
      <c r="AU95" s="6" t="s">
        <v>79</v>
      </c>
    </row>
    <row r="96" spans="2:63" s="114" customFormat="1" ht="30.75" customHeight="1">
      <c r="B96" s="115"/>
      <c r="D96" s="116" t="s">
        <v>70</v>
      </c>
      <c r="E96" s="123" t="s">
        <v>527</v>
      </c>
      <c r="F96" s="123" t="s">
        <v>528</v>
      </c>
      <c r="J96" s="124">
        <f>$BK$96</f>
        <v>0</v>
      </c>
      <c r="L96" s="115"/>
      <c r="M96" s="119"/>
      <c r="P96" s="120">
        <f>SUM($P$97:$P$98)</f>
        <v>0</v>
      </c>
      <c r="R96" s="120">
        <f>SUM($R$97:$R$98)</f>
        <v>0</v>
      </c>
      <c r="T96" s="121">
        <f>SUM($T$97:$T$98)</f>
        <v>0</v>
      </c>
      <c r="AR96" s="116" t="s">
        <v>230</v>
      </c>
      <c r="AT96" s="116" t="s">
        <v>70</v>
      </c>
      <c r="AU96" s="116" t="s">
        <v>22</v>
      </c>
      <c r="AY96" s="116" t="s">
        <v>177</v>
      </c>
      <c r="BK96" s="122">
        <f>SUM($BK$97:$BK$98)</f>
        <v>0</v>
      </c>
    </row>
    <row r="97" spans="2:65" s="6" customFormat="1" ht="15.75" customHeight="1">
      <c r="B97" s="22"/>
      <c r="C97" s="125" t="s">
        <v>183</v>
      </c>
      <c r="D97" s="125" t="s">
        <v>179</v>
      </c>
      <c r="E97" s="126" t="s">
        <v>529</v>
      </c>
      <c r="F97" s="127" t="s">
        <v>528</v>
      </c>
      <c r="G97" s="128" t="s">
        <v>516</v>
      </c>
      <c r="H97" s="129">
        <v>1</v>
      </c>
      <c r="I97" s="130"/>
      <c r="J97" s="131">
        <f>ROUND($I$97*$H$97,2)</f>
        <v>0</v>
      </c>
      <c r="K97" s="127" t="s">
        <v>182</v>
      </c>
      <c r="L97" s="22"/>
      <c r="M97" s="132"/>
      <c r="N97" s="133" t="s">
        <v>42</v>
      </c>
      <c r="Q97" s="134">
        <v>0</v>
      </c>
      <c r="R97" s="134">
        <f>$Q$97*$H$97</f>
        <v>0</v>
      </c>
      <c r="S97" s="134">
        <v>0</v>
      </c>
      <c r="T97" s="135">
        <f>$S$97*$H$97</f>
        <v>0</v>
      </c>
      <c r="AR97" s="85" t="s">
        <v>517</v>
      </c>
      <c r="AT97" s="85" t="s">
        <v>179</v>
      </c>
      <c r="AU97" s="85" t="s">
        <v>79</v>
      </c>
      <c r="AY97" s="6" t="s">
        <v>177</v>
      </c>
      <c r="BE97" s="136">
        <f>IF($N$97="základní",$J$97,0)</f>
        <v>0</v>
      </c>
      <c r="BF97" s="136">
        <f>IF($N$97="snížená",$J$97,0)</f>
        <v>0</v>
      </c>
      <c r="BG97" s="136">
        <f>IF($N$97="zákl. přenesená",$J$97,0)</f>
        <v>0</v>
      </c>
      <c r="BH97" s="136">
        <f>IF($N$97="sníž. přenesená",$J$97,0)</f>
        <v>0</v>
      </c>
      <c r="BI97" s="136">
        <f>IF($N$97="nulová",$J$97,0)</f>
        <v>0</v>
      </c>
      <c r="BJ97" s="85" t="s">
        <v>22</v>
      </c>
      <c r="BK97" s="136">
        <f>ROUND($I$97*$H$97,2)</f>
        <v>0</v>
      </c>
      <c r="BL97" s="85" t="s">
        <v>517</v>
      </c>
      <c r="BM97" s="85" t="s">
        <v>530</v>
      </c>
    </row>
    <row r="98" spans="2:47" s="6" customFormat="1" ht="16.5" customHeight="1">
      <c r="B98" s="22"/>
      <c r="D98" s="137" t="s">
        <v>185</v>
      </c>
      <c r="F98" s="138" t="s">
        <v>531</v>
      </c>
      <c r="L98" s="22"/>
      <c r="M98" s="49"/>
      <c r="T98" s="50"/>
      <c r="AT98" s="6" t="s">
        <v>185</v>
      </c>
      <c r="AU98" s="6" t="s">
        <v>79</v>
      </c>
    </row>
    <row r="99" spans="2:63" s="114" customFormat="1" ht="30.75" customHeight="1">
      <c r="B99" s="115"/>
      <c r="D99" s="116" t="s">
        <v>70</v>
      </c>
      <c r="E99" s="123" t="s">
        <v>532</v>
      </c>
      <c r="F99" s="123" t="s">
        <v>533</v>
      </c>
      <c r="J99" s="124">
        <f>$BK$99</f>
        <v>0</v>
      </c>
      <c r="L99" s="115"/>
      <c r="M99" s="119"/>
      <c r="P99" s="120">
        <f>SUM($P$100:$P$101)</f>
        <v>0</v>
      </c>
      <c r="R99" s="120">
        <f>SUM($R$100:$R$101)</f>
        <v>0</v>
      </c>
      <c r="T99" s="121">
        <f>SUM($T$100:$T$101)</f>
        <v>0</v>
      </c>
      <c r="AR99" s="116" t="s">
        <v>230</v>
      </c>
      <c r="AT99" s="116" t="s">
        <v>70</v>
      </c>
      <c r="AU99" s="116" t="s">
        <v>22</v>
      </c>
      <c r="AY99" s="116" t="s">
        <v>177</v>
      </c>
      <c r="BK99" s="122">
        <f>SUM($BK$100:$BK$101)</f>
        <v>0</v>
      </c>
    </row>
    <row r="100" spans="2:65" s="6" customFormat="1" ht="15.75" customHeight="1">
      <c r="B100" s="22"/>
      <c r="C100" s="125" t="s">
        <v>230</v>
      </c>
      <c r="D100" s="125" t="s">
        <v>179</v>
      </c>
      <c r="E100" s="126" t="s">
        <v>534</v>
      </c>
      <c r="F100" s="127" t="s">
        <v>535</v>
      </c>
      <c r="G100" s="128" t="s">
        <v>516</v>
      </c>
      <c r="H100" s="129">
        <v>8</v>
      </c>
      <c r="I100" s="130"/>
      <c r="J100" s="131">
        <f>ROUND($I$100*$H$100,2)</f>
        <v>0</v>
      </c>
      <c r="K100" s="127" t="s">
        <v>182</v>
      </c>
      <c r="L100" s="22"/>
      <c r="M100" s="132"/>
      <c r="N100" s="133" t="s">
        <v>42</v>
      </c>
      <c r="Q100" s="134">
        <v>0</v>
      </c>
      <c r="R100" s="134">
        <f>$Q$100*$H$100</f>
        <v>0</v>
      </c>
      <c r="S100" s="134">
        <v>0</v>
      </c>
      <c r="T100" s="135">
        <f>$S$100*$H$100</f>
        <v>0</v>
      </c>
      <c r="AR100" s="85" t="s">
        <v>517</v>
      </c>
      <c r="AT100" s="85" t="s">
        <v>179</v>
      </c>
      <c r="AU100" s="85" t="s">
        <v>79</v>
      </c>
      <c r="AY100" s="6" t="s">
        <v>177</v>
      </c>
      <c r="BE100" s="136">
        <f>IF($N$100="základní",$J$100,0)</f>
        <v>0</v>
      </c>
      <c r="BF100" s="136">
        <f>IF($N$100="snížená",$J$100,0)</f>
        <v>0</v>
      </c>
      <c r="BG100" s="136">
        <f>IF($N$100="zákl. přenesená",$J$100,0)</f>
        <v>0</v>
      </c>
      <c r="BH100" s="136">
        <f>IF($N$100="sníž. přenesená",$J$100,0)</f>
        <v>0</v>
      </c>
      <c r="BI100" s="136">
        <f>IF($N$100="nulová",$J$100,0)</f>
        <v>0</v>
      </c>
      <c r="BJ100" s="85" t="s">
        <v>22</v>
      </c>
      <c r="BK100" s="136">
        <f>ROUND($I$100*$H$100,2)</f>
        <v>0</v>
      </c>
      <c r="BL100" s="85" t="s">
        <v>517</v>
      </c>
      <c r="BM100" s="85" t="s">
        <v>536</v>
      </c>
    </row>
    <row r="101" spans="2:47" s="6" customFormat="1" ht="16.5" customHeight="1">
      <c r="B101" s="22"/>
      <c r="D101" s="137" t="s">
        <v>185</v>
      </c>
      <c r="F101" s="138" t="s">
        <v>537</v>
      </c>
      <c r="L101" s="22"/>
      <c r="M101" s="49"/>
      <c r="T101" s="50"/>
      <c r="AT101" s="6" t="s">
        <v>185</v>
      </c>
      <c r="AU101" s="6" t="s">
        <v>79</v>
      </c>
    </row>
    <row r="102" spans="2:63" s="114" customFormat="1" ht="30.75" customHeight="1">
      <c r="B102" s="115"/>
      <c r="D102" s="116" t="s">
        <v>70</v>
      </c>
      <c r="E102" s="123" t="s">
        <v>538</v>
      </c>
      <c r="F102" s="123" t="s">
        <v>539</v>
      </c>
      <c r="J102" s="124">
        <f>$BK$102</f>
        <v>0</v>
      </c>
      <c r="L102" s="115"/>
      <c r="M102" s="119"/>
      <c r="P102" s="120">
        <f>SUM($P$103:$P$104)</f>
        <v>0</v>
      </c>
      <c r="R102" s="120">
        <f>SUM($R$103:$R$104)</f>
        <v>0</v>
      </c>
      <c r="T102" s="121">
        <f>SUM($T$103:$T$104)</f>
        <v>0</v>
      </c>
      <c r="AR102" s="116" t="s">
        <v>230</v>
      </c>
      <c r="AT102" s="116" t="s">
        <v>70</v>
      </c>
      <c r="AU102" s="116" t="s">
        <v>22</v>
      </c>
      <c r="AY102" s="116" t="s">
        <v>177</v>
      </c>
      <c r="BK102" s="122">
        <f>SUM($BK$103:$BK$104)</f>
        <v>0</v>
      </c>
    </row>
    <row r="103" spans="2:65" s="6" customFormat="1" ht="15.75" customHeight="1">
      <c r="B103" s="22"/>
      <c r="C103" s="125" t="s">
        <v>236</v>
      </c>
      <c r="D103" s="125" t="s">
        <v>179</v>
      </c>
      <c r="E103" s="126" t="s">
        <v>540</v>
      </c>
      <c r="F103" s="127" t="s">
        <v>541</v>
      </c>
      <c r="G103" s="128" t="s">
        <v>516</v>
      </c>
      <c r="H103" s="129">
        <v>1</v>
      </c>
      <c r="I103" s="130"/>
      <c r="J103" s="131">
        <f>ROUND($I$103*$H$103,2)</f>
        <v>0</v>
      </c>
      <c r="K103" s="127" t="s">
        <v>182</v>
      </c>
      <c r="L103" s="22"/>
      <c r="M103" s="132"/>
      <c r="N103" s="133" t="s">
        <v>42</v>
      </c>
      <c r="Q103" s="134">
        <v>0</v>
      </c>
      <c r="R103" s="134">
        <f>$Q$103*$H$103</f>
        <v>0</v>
      </c>
      <c r="S103" s="134">
        <v>0</v>
      </c>
      <c r="T103" s="135">
        <f>$S$103*$H$103</f>
        <v>0</v>
      </c>
      <c r="AR103" s="85" t="s">
        <v>517</v>
      </c>
      <c r="AT103" s="85" t="s">
        <v>179</v>
      </c>
      <c r="AU103" s="85" t="s">
        <v>79</v>
      </c>
      <c r="AY103" s="6" t="s">
        <v>177</v>
      </c>
      <c r="BE103" s="136">
        <f>IF($N$103="základní",$J$103,0)</f>
        <v>0</v>
      </c>
      <c r="BF103" s="136">
        <f>IF($N$103="snížená",$J$103,0)</f>
        <v>0</v>
      </c>
      <c r="BG103" s="136">
        <f>IF($N$103="zákl. přenesená",$J$103,0)</f>
        <v>0</v>
      </c>
      <c r="BH103" s="136">
        <f>IF($N$103="sníž. přenesená",$J$103,0)</f>
        <v>0</v>
      </c>
      <c r="BI103" s="136">
        <f>IF($N$103="nulová",$J$103,0)</f>
        <v>0</v>
      </c>
      <c r="BJ103" s="85" t="s">
        <v>22</v>
      </c>
      <c r="BK103" s="136">
        <f>ROUND($I$103*$H$103,2)</f>
        <v>0</v>
      </c>
      <c r="BL103" s="85" t="s">
        <v>517</v>
      </c>
      <c r="BM103" s="85" t="s">
        <v>542</v>
      </c>
    </row>
    <row r="104" spans="2:47" s="6" customFormat="1" ht="16.5" customHeight="1">
      <c r="B104" s="22"/>
      <c r="D104" s="137" t="s">
        <v>185</v>
      </c>
      <c r="F104" s="138" t="s">
        <v>543</v>
      </c>
      <c r="L104" s="22"/>
      <c r="M104" s="170"/>
      <c r="N104" s="171"/>
      <c r="O104" s="171"/>
      <c r="P104" s="171"/>
      <c r="Q104" s="171"/>
      <c r="R104" s="171"/>
      <c r="S104" s="171"/>
      <c r="T104" s="172"/>
      <c r="AT104" s="6" t="s">
        <v>185</v>
      </c>
      <c r="AU104" s="6" t="s">
        <v>79</v>
      </c>
    </row>
    <row r="105" spans="2:12" s="6" customFormat="1" ht="7.5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2"/>
    </row>
    <row r="490" s="2" customFormat="1" ht="14.25" customHeight="1"/>
  </sheetData>
  <autoFilter ref="C86:K86"/>
  <mergeCells count="12">
    <mergeCell ref="E11:H11"/>
    <mergeCell ref="E26:H26"/>
    <mergeCell ref="E77:H77"/>
    <mergeCell ref="E79:H79"/>
    <mergeCell ref="G1:H1"/>
    <mergeCell ref="L2:V2"/>
    <mergeCell ref="E47:H47"/>
    <mergeCell ref="E49:H49"/>
    <mergeCell ref="E51:H51"/>
    <mergeCell ref="E75:H75"/>
    <mergeCell ref="E7:H7"/>
    <mergeCell ref="E9:H9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193" customWidth="1"/>
    <col min="2" max="2" width="1.66796875" style="193" customWidth="1"/>
    <col min="3" max="4" width="5" style="193" customWidth="1"/>
    <col min="5" max="5" width="11.66015625" style="193" customWidth="1"/>
    <col min="6" max="6" width="9.16015625" style="193" customWidth="1"/>
    <col min="7" max="7" width="5" style="193" customWidth="1"/>
    <col min="8" max="8" width="77.83203125" style="193" customWidth="1"/>
    <col min="9" max="10" width="20" style="193" customWidth="1"/>
    <col min="11" max="11" width="1.66796875" style="193" customWidth="1"/>
    <col min="12" max="16384" width="9.33203125" style="193" customWidth="1"/>
  </cols>
  <sheetData>
    <row r="1" ht="37.5" customHeight="1"/>
    <row r="2" spans="2:11" ht="7.5" customHeight="1">
      <c r="B2" s="194"/>
      <c r="C2" s="195"/>
      <c r="D2" s="195"/>
      <c r="E2" s="195"/>
      <c r="F2" s="195"/>
      <c r="G2" s="195"/>
      <c r="H2" s="195"/>
      <c r="I2" s="195"/>
      <c r="J2" s="195"/>
      <c r="K2" s="196"/>
    </row>
    <row r="3" spans="2:11" s="205" customFormat="1" ht="45" customHeight="1">
      <c r="B3" s="197"/>
      <c r="C3" s="183" t="s">
        <v>551</v>
      </c>
      <c r="D3" s="183"/>
      <c r="E3" s="183"/>
      <c r="F3" s="183"/>
      <c r="G3" s="183"/>
      <c r="H3" s="183"/>
      <c r="I3" s="183"/>
      <c r="J3" s="183"/>
      <c r="K3" s="198"/>
    </row>
    <row r="4" spans="2:11" ht="25.5" customHeight="1">
      <c r="B4" s="206"/>
      <c r="C4" s="298" t="s">
        <v>552</v>
      </c>
      <c r="D4" s="298"/>
      <c r="E4" s="298"/>
      <c r="F4" s="298"/>
      <c r="G4" s="298"/>
      <c r="H4" s="298"/>
      <c r="I4" s="298"/>
      <c r="J4" s="298"/>
      <c r="K4" s="207"/>
    </row>
    <row r="5" spans="2:11" ht="5.25" customHeight="1">
      <c r="B5" s="206"/>
      <c r="C5" s="208"/>
      <c r="D5" s="208"/>
      <c r="E5" s="208"/>
      <c r="F5" s="208"/>
      <c r="G5" s="208"/>
      <c r="H5" s="208"/>
      <c r="I5" s="208"/>
      <c r="J5" s="208"/>
      <c r="K5" s="207"/>
    </row>
    <row r="6" spans="2:11" ht="15" customHeight="1">
      <c r="B6" s="206"/>
      <c r="C6" s="182" t="s">
        <v>553</v>
      </c>
      <c r="D6" s="182"/>
      <c r="E6" s="182"/>
      <c r="F6" s="182"/>
      <c r="G6" s="182"/>
      <c r="H6" s="182"/>
      <c r="I6" s="182"/>
      <c r="J6" s="182"/>
      <c r="K6" s="207"/>
    </row>
    <row r="7" spans="2:11" ht="15" customHeight="1">
      <c r="B7" s="210"/>
      <c r="C7" s="182" t="s">
        <v>554</v>
      </c>
      <c r="D7" s="182"/>
      <c r="E7" s="182"/>
      <c r="F7" s="182"/>
      <c r="G7" s="182"/>
      <c r="H7" s="182"/>
      <c r="I7" s="182"/>
      <c r="J7" s="182"/>
      <c r="K7" s="207"/>
    </row>
    <row r="8" spans="2:11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spans="2:11" ht="15" customHeight="1">
      <c r="B9" s="210"/>
      <c r="C9" s="182" t="s">
        <v>705</v>
      </c>
      <c r="D9" s="182"/>
      <c r="E9" s="182"/>
      <c r="F9" s="182"/>
      <c r="G9" s="182"/>
      <c r="H9" s="182"/>
      <c r="I9" s="182"/>
      <c r="J9" s="182"/>
      <c r="K9" s="207"/>
    </row>
    <row r="10" spans="2:11" ht="15" customHeight="1">
      <c r="B10" s="210"/>
      <c r="C10" s="209"/>
      <c r="D10" s="182" t="s">
        <v>706</v>
      </c>
      <c r="E10" s="182"/>
      <c r="F10" s="182"/>
      <c r="G10" s="182"/>
      <c r="H10" s="182"/>
      <c r="I10" s="182"/>
      <c r="J10" s="182"/>
      <c r="K10" s="207"/>
    </row>
    <row r="11" spans="2:11" ht="15" customHeight="1">
      <c r="B11" s="210"/>
      <c r="C11" s="211"/>
      <c r="D11" s="182" t="s">
        <v>555</v>
      </c>
      <c r="E11" s="182"/>
      <c r="F11" s="182"/>
      <c r="G11" s="182"/>
      <c r="H11" s="182"/>
      <c r="I11" s="182"/>
      <c r="J11" s="182"/>
      <c r="K11" s="207"/>
    </row>
    <row r="12" spans="2:11" ht="12.75" customHeight="1">
      <c r="B12" s="210"/>
      <c r="C12" s="211"/>
      <c r="D12" s="211"/>
      <c r="E12" s="211"/>
      <c r="F12" s="211"/>
      <c r="G12" s="211"/>
      <c r="H12" s="211"/>
      <c r="I12" s="211"/>
      <c r="J12" s="211"/>
      <c r="K12" s="207"/>
    </row>
    <row r="13" spans="2:11" ht="15" customHeight="1">
      <c r="B13" s="210"/>
      <c r="C13" s="211"/>
      <c r="D13" s="182" t="s">
        <v>707</v>
      </c>
      <c r="E13" s="182"/>
      <c r="F13" s="182"/>
      <c r="G13" s="182"/>
      <c r="H13" s="182"/>
      <c r="I13" s="182"/>
      <c r="J13" s="182"/>
      <c r="K13" s="207"/>
    </row>
    <row r="14" spans="2:11" ht="15" customHeight="1">
      <c r="B14" s="210"/>
      <c r="C14" s="211"/>
      <c r="D14" s="182" t="s">
        <v>556</v>
      </c>
      <c r="E14" s="182"/>
      <c r="F14" s="182"/>
      <c r="G14" s="182"/>
      <c r="H14" s="182"/>
      <c r="I14" s="182"/>
      <c r="J14" s="182"/>
      <c r="K14" s="207"/>
    </row>
    <row r="15" spans="2:11" ht="15" customHeight="1">
      <c r="B15" s="210"/>
      <c r="C15" s="211"/>
      <c r="D15" s="182" t="s">
        <v>557</v>
      </c>
      <c r="E15" s="182"/>
      <c r="F15" s="182"/>
      <c r="G15" s="182"/>
      <c r="H15" s="182"/>
      <c r="I15" s="182"/>
      <c r="J15" s="182"/>
      <c r="K15" s="207"/>
    </row>
    <row r="16" spans="2:11" ht="15" customHeight="1">
      <c r="B16" s="210"/>
      <c r="C16" s="211"/>
      <c r="D16" s="211"/>
      <c r="E16" s="212" t="s">
        <v>77</v>
      </c>
      <c r="F16" s="182" t="s">
        <v>558</v>
      </c>
      <c r="G16" s="182"/>
      <c r="H16" s="182"/>
      <c r="I16" s="182"/>
      <c r="J16" s="182"/>
      <c r="K16" s="207"/>
    </row>
    <row r="17" spans="2:11" ht="15" customHeight="1">
      <c r="B17" s="210"/>
      <c r="C17" s="211"/>
      <c r="D17" s="211"/>
      <c r="E17" s="212" t="s">
        <v>559</v>
      </c>
      <c r="F17" s="182" t="s">
        <v>560</v>
      </c>
      <c r="G17" s="182"/>
      <c r="H17" s="182"/>
      <c r="I17" s="182"/>
      <c r="J17" s="182"/>
      <c r="K17" s="207"/>
    </row>
    <row r="18" spans="2:11" ht="15" customHeight="1">
      <c r="B18" s="210"/>
      <c r="C18" s="211"/>
      <c r="D18" s="211"/>
      <c r="E18" s="212" t="s">
        <v>561</v>
      </c>
      <c r="F18" s="182" t="s">
        <v>562</v>
      </c>
      <c r="G18" s="182"/>
      <c r="H18" s="182"/>
      <c r="I18" s="182"/>
      <c r="J18" s="182"/>
      <c r="K18" s="207"/>
    </row>
    <row r="19" spans="2:11" ht="15" customHeight="1">
      <c r="B19" s="210"/>
      <c r="C19" s="211"/>
      <c r="D19" s="211"/>
      <c r="E19" s="212" t="s">
        <v>86</v>
      </c>
      <c r="F19" s="182" t="s">
        <v>85</v>
      </c>
      <c r="G19" s="182"/>
      <c r="H19" s="182"/>
      <c r="I19" s="182"/>
      <c r="J19" s="182"/>
      <c r="K19" s="207"/>
    </row>
    <row r="20" spans="2:11" ht="15" customHeight="1">
      <c r="B20" s="210"/>
      <c r="C20" s="211"/>
      <c r="D20" s="211"/>
      <c r="E20" s="212" t="s">
        <v>563</v>
      </c>
      <c r="F20" s="182" t="s">
        <v>564</v>
      </c>
      <c r="G20" s="182"/>
      <c r="H20" s="182"/>
      <c r="I20" s="182"/>
      <c r="J20" s="182"/>
      <c r="K20" s="207"/>
    </row>
    <row r="21" spans="2:11" ht="15" customHeight="1">
      <c r="B21" s="210"/>
      <c r="C21" s="211"/>
      <c r="D21" s="211"/>
      <c r="E21" s="212" t="s">
        <v>82</v>
      </c>
      <c r="F21" s="182" t="s">
        <v>565</v>
      </c>
      <c r="G21" s="182"/>
      <c r="H21" s="182"/>
      <c r="I21" s="182"/>
      <c r="J21" s="182"/>
      <c r="K21" s="207"/>
    </row>
    <row r="22" spans="2:11" ht="12.75" customHeight="1">
      <c r="B22" s="210"/>
      <c r="C22" s="211"/>
      <c r="D22" s="211"/>
      <c r="E22" s="211"/>
      <c r="F22" s="211"/>
      <c r="G22" s="211"/>
      <c r="H22" s="211"/>
      <c r="I22" s="211"/>
      <c r="J22" s="211"/>
      <c r="K22" s="207"/>
    </row>
    <row r="23" spans="2:11" ht="15" customHeight="1">
      <c r="B23" s="210"/>
      <c r="C23" s="182" t="s">
        <v>708</v>
      </c>
      <c r="D23" s="182"/>
      <c r="E23" s="182"/>
      <c r="F23" s="182"/>
      <c r="G23" s="182"/>
      <c r="H23" s="182"/>
      <c r="I23" s="182"/>
      <c r="J23" s="182"/>
      <c r="K23" s="207"/>
    </row>
    <row r="24" spans="2:11" ht="15" customHeight="1">
      <c r="B24" s="210"/>
      <c r="C24" s="182" t="s">
        <v>566</v>
      </c>
      <c r="D24" s="182"/>
      <c r="E24" s="182"/>
      <c r="F24" s="182"/>
      <c r="G24" s="182"/>
      <c r="H24" s="182"/>
      <c r="I24" s="182"/>
      <c r="J24" s="182"/>
      <c r="K24" s="207"/>
    </row>
    <row r="25" spans="2:11" ht="15" customHeight="1">
      <c r="B25" s="210"/>
      <c r="C25" s="209"/>
      <c r="D25" s="182" t="s">
        <v>709</v>
      </c>
      <c r="E25" s="182"/>
      <c r="F25" s="182"/>
      <c r="G25" s="182"/>
      <c r="H25" s="182"/>
      <c r="I25" s="182"/>
      <c r="J25" s="182"/>
      <c r="K25" s="207"/>
    </row>
    <row r="26" spans="2:11" ht="15" customHeight="1">
      <c r="B26" s="210"/>
      <c r="C26" s="211"/>
      <c r="D26" s="182" t="s">
        <v>567</v>
      </c>
      <c r="E26" s="182"/>
      <c r="F26" s="182"/>
      <c r="G26" s="182"/>
      <c r="H26" s="182"/>
      <c r="I26" s="182"/>
      <c r="J26" s="182"/>
      <c r="K26" s="207"/>
    </row>
    <row r="27" spans="2:11" ht="12.75" customHeight="1">
      <c r="B27" s="210"/>
      <c r="C27" s="211"/>
      <c r="D27" s="211"/>
      <c r="E27" s="211"/>
      <c r="F27" s="211"/>
      <c r="G27" s="211"/>
      <c r="H27" s="211"/>
      <c r="I27" s="211"/>
      <c r="J27" s="211"/>
      <c r="K27" s="207"/>
    </row>
    <row r="28" spans="2:11" ht="15" customHeight="1">
      <c r="B28" s="210"/>
      <c r="C28" s="211"/>
      <c r="D28" s="182" t="s">
        <v>710</v>
      </c>
      <c r="E28" s="182"/>
      <c r="F28" s="182"/>
      <c r="G28" s="182"/>
      <c r="H28" s="182"/>
      <c r="I28" s="182"/>
      <c r="J28" s="182"/>
      <c r="K28" s="207"/>
    </row>
    <row r="29" spans="2:11" ht="15" customHeight="1">
      <c r="B29" s="210"/>
      <c r="C29" s="211"/>
      <c r="D29" s="182" t="s">
        <v>568</v>
      </c>
      <c r="E29" s="182"/>
      <c r="F29" s="182"/>
      <c r="G29" s="182"/>
      <c r="H29" s="182"/>
      <c r="I29" s="182"/>
      <c r="J29" s="182"/>
      <c r="K29" s="207"/>
    </row>
    <row r="30" spans="2:11" ht="12.75" customHeight="1">
      <c r="B30" s="210"/>
      <c r="C30" s="211"/>
      <c r="D30" s="211"/>
      <c r="E30" s="211"/>
      <c r="F30" s="211"/>
      <c r="G30" s="211"/>
      <c r="H30" s="211"/>
      <c r="I30" s="211"/>
      <c r="J30" s="211"/>
      <c r="K30" s="207"/>
    </row>
    <row r="31" spans="2:11" ht="15" customHeight="1">
      <c r="B31" s="210"/>
      <c r="C31" s="211"/>
      <c r="D31" s="182" t="s">
        <v>711</v>
      </c>
      <c r="E31" s="182"/>
      <c r="F31" s="182"/>
      <c r="G31" s="182"/>
      <c r="H31" s="182"/>
      <c r="I31" s="182"/>
      <c r="J31" s="182"/>
      <c r="K31" s="207"/>
    </row>
    <row r="32" spans="2:11" ht="15" customHeight="1">
      <c r="B32" s="210"/>
      <c r="C32" s="211"/>
      <c r="D32" s="182" t="s">
        <v>569</v>
      </c>
      <c r="E32" s="182"/>
      <c r="F32" s="182"/>
      <c r="G32" s="182"/>
      <c r="H32" s="182"/>
      <c r="I32" s="182"/>
      <c r="J32" s="182"/>
      <c r="K32" s="207"/>
    </row>
    <row r="33" spans="2:11" ht="15" customHeight="1">
      <c r="B33" s="210"/>
      <c r="C33" s="211"/>
      <c r="D33" s="182" t="s">
        <v>570</v>
      </c>
      <c r="E33" s="182"/>
      <c r="F33" s="182"/>
      <c r="G33" s="182"/>
      <c r="H33" s="182"/>
      <c r="I33" s="182"/>
      <c r="J33" s="182"/>
      <c r="K33" s="207"/>
    </row>
    <row r="34" spans="2:11" ht="15" customHeight="1">
      <c r="B34" s="210"/>
      <c r="C34" s="211"/>
      <c r="D34" s="209"/>
      <c r="E34" s="213" t="s">
        <v>161</v>
      </c>
      <c r="F34" s="209"/>
      <c r="G34" s="182" t="s">
        <v>571</v>
      </c>
      <c r="H34" s="182"/>
      <c r="I34" s="182"/>
      <c r="J34" s="182"/>
      <c r="K34" s="207"/>
    </row>
    <row r="35" spans="2:11" ht="30.75" customHeight="1">
      <c r="B35" s="210"/>
      <c r="C35" s="211"/>
      <c r="D35" s="209"/>
      <c r="E35" s="213" t="s">
        <v>572</v>
      </c>
      <c r="F35" s="209"/>
      <c r="G35" s="182" t="s">
        <v>573</v>
      </c>
      <c r="H35" s="182"/>
      <c r="I35" s="182"/>
      <c r="J35" s="182"/>
      <c r="K35" s="207"/>
    </row>
    <row r="36" spans="2:11" ht="15" customHeight="1">
      <c r="B36" s="210"/>
      <c r="C36" s="211"/>
      <c r="D36" s="209"/>
      <c r="E36" s="213" t="s">
        <v>52</v>
      </c>
      <c r="F36" s="209"/>
      <c r="G36" s="182" t="s">
        <v>574</v>
      </c>
      <c r="H36" s="182"/>
      <c r="I36" s="182"/>
      <c r="J36" s="182"/>
      <c r="K36" s="207"/>
    </row>
    <row r="37" spans="2:11" ht="15" customHeight="1">
      <c r="B37" s="210"/>
      <c r="C37" s="211"/>
      <c r="D37" s="209"/>
      <c r="E37" s="213" t="s">
        <v>162</v>
      </c>
      <c r="F37" s="209"/>
      <c r="G37" s="182" t="s">
        <v>575</v>
      </c>
      <c r="H37" s="182"/>
      <c r="I37" s="182"/>
      <c r="J37" s="182"/>
      <c r="K37" s="207"/>
    </row>
    <row r="38" spans="2:11" ht="15" customHeight="1">
      <c r="B38" s="210"/>
      <c r="C38" s="211"/>
      <c r="D38" s="209"/>
      <c r="E38" s="213" t="s">
        <v>163</v>
      </c>
      <c r="F38" s="209"/>
      <c r="G38" s="182" t="s">
        <v>576</v>
      </c>
      <c r="H38" s="182"/>
      <c r="I38" s="182"/>
      <c r="J38" s="182"/>
      <c r="K38" s="207"/>
    </row>
    <row r="39" spans="2:11" ht="15" customHeight="1">
      <c r="B39" s="210"/>
      <c r="C39" s="211"/>
      <c r="D39" s="209"/>
      <c r="E39" s="213" t="s">
        <v>164</v>
      </c>
      <c r="F39" s="209"/>
      <c r="G39" s="182" t="s">
        <v>577</v>
      </c>
      <c r="H39" s="182"/>
      <c r="I39" s="182"/>
      <c r="J39" s="182"/>
      <c r="K39" s="207"/>
    </row>
    <row r="40" spans="2:11" ht="15" customHeight="1">
      <c r="B40" s="210"/>
      <c r="C40" s="211"/>
      <c r="D40" s="209"/>
      <c r="E40" s="213" t="s">
        <v>578</v>
      </c>
      <c r="F40" s="209"/>
      <c r="G40" s="182" t="s">
        <v>579</v>
      </c>
      <c r="H40" s="182"/>
      <c r="I40" s="182"/>
      <c r="J40" s="182"/>
      <c r="K40" s="207"/>
    </row>
    <row r="41" spans="2:11" ht="15" customHeight="1">
      <c r="B41" s="210"/>
      <c r="C41" s="211"/>
      <c r="D41" s="209"/>
      <c r="E41" s="213"/>
      <c r="F41" s="209"/>
      <c r="G41" s="182" t="s">
        <v>580</v>
      </c>
      <c r="H41" s="182"/>
      <c r="I41" s="182"/>
      <c r="J41" s="182"/>
      <c r="K41" s="207"/>
    </row>
    <row r="42" spans="2:11" ht="15" customHeight="1">
      <c r="B42" s="210"/>
      <c r="C42" s="211"/>
      <c r="D42" s="209"/>
      <c r="E42" s="213" t="s">
        <v>581</v>
      </c>
      <c r="F42" s="209"/>
      <c r="G42" s="182" t="s">
        <v>582</v>
      </c>
      <c r="H42" s="182"/>
      <c r="I42" s="182"/>
      <c r="J42" s="182"/>
      <c r="K42" s="207"/>
    </row>
    <row r="43" spans="2:11" ht="15" customHeight="1">
      <c r="B43" s="210"/>
      <c r="C43" s="211"/>
      <c r="D43" s="209"/>
      <c r="E43" s="213" t="s">
        <v>167</v>
      </c>
      <c r="F43" s="209"/>
      <c r="G43" s="182" t="s">
        <v>583</v>
      </c>
      <c r="H43" s="182"/>
      <c r="I43" s="182"/>
      <c r="J43" s="182"/>
      <c r="K43" s="207"/>
    </row>
    <row r="44" spans="2:11" ht="12.75" customHeight="1">
      <c r="B44" s="210"/>
      <c r="C44" s="211"/>
      <c r="D44" s="209"/>
      <c r="E44" s="209"/>
      <c r="F44" s="209"/>
      <c r="G44" s="209"/>
      <c r="H44" s="209"/>
      <c r="I44" s="209"/>
      <c r="J44" s="209"/>
      <c r="K44" s="207"/>
    </row>
    <row r="45" spans="2:11" ht="15" customHeight="1">
      <c r="B45" s="210"/>
      <c r="C45" s="211"/>
      <c r="D45" s="182" t="s">
        <v>584</v>
      </c>
      <c r="E45" s="182"/>
      <c r="F45" s="182"/>
      <c r="G45" s="182"/>
      <c r="H45" s="182"/>
      <c r="I45" s="182"/>
      <c r="J45" s="182"/>
      <c r="K45" s="207"/>
    </row>
    <row r="46" spans="2:11" ht="15" customHeight="1">
      <c r="B46" s="210"/>
      <c r="C46" s="211"/>
      <c r="D46" s="211"/>
      <c r="E46" s="182" t="s">
        <v>585</v>
      </c>
      <c r="F46" s="182"/>
      <c r="G46" s="182"/>
      <c r="H46" s="182"/>
      <c r="I46" s="182"/>
      <c r="J46" s="182"/>
      <c r="K46" s="207"/>
    </row>
    <row r="47" spans="2:11" ht="15" customHeight="1">
      <c r="B47" s="210"/>
      <c r="C47" s="211"/>
      <c r="D47" s="211"/>
      <c r="E47" s="182" t="s">
        <v>586</v>
      </c>
      <c r="F47" s="182"/>
      <c r="G47" s="182"/>
      <c r="H47" s="182"/>
      <c r="I47" s="182"/>
      <c r="J47" s="182"/>
      <c r="K47" s="207"/>
    </row>
    <row r="48" spans="2:11" ht="15" customHeight="1">
      <c r="B48" s="210"/>
      <c r="C48" s="211"/>
      <c r="D48" s="211"/>
      <c r="E48" s="182" t="s">
        <v>587</v>
      </c>
      <c r="F48" s="182"/>
      <c r="G48" s="182"/>
      <c r="H48" s="182"/>
      <c r="I48" s="182"/>
      <c r="J48" s="182"/>
      <c r="K48" s="207"/>
    </row>
    <row r="49" spans="2:11" ht="15" customHeight="1">
      <c r="B49" s="210"/>
      <c r="C49" s="211"/>
      <c r="D49" s="182" t="s">
        <v>588</v>
      </c>
      <c r="E49" s="182"/>
      <c r="F49" s="182"/>
      <c r="G49" s="182"/>
      <c r="H49" s="182"/>
      <c r="I49" s="182"/>
      <c r="J49" s="182"/>
      <c r="K49" s="207"/>
    </row>
    <row r="50" spans="2:11" ht="25.5" customHeight="1">
      <c r="B50" s="206"/>
      <c r="C50" s="298" t="s">
        <v>589</v>
      </c>
      <c r="D50" s="298"/>
      <c r="E50" s="298"/>
      <c r="F50" s="298"/>
      <c r="G50" s="298"/>
      <c r="H50" s="298"/>
      <c r="I50" s="298"/>
      <c r="J50" s="298"/>
      <c r="K50" s="207"/>
    </row>
    <row r="51" spans="2:11" ht="5.25" customHeight="1">
      <c r="B51" s="206"/>
      <c r="C51" s="208"/>
      <c r="D51" s="208"/>
      <c r="E51" s="208"/>
      <c r="F51" s="208"/>
      <c r="G51" s="208"/>
      <c r="H51" s="208"/>
      <c r="I51" s="208"/>
      <c r="J51" s="208"/>
      <c r="K51" s="207"/>
    </row>
    <row r="52" spans="2:11" ht="15" customHeight="1">
      <c r="B52" s="206"/>
      <c r="C52" s="182" t="s">
        <v>590</v>
      </c>
      <c r="D52" s="182"/>
      <c r="E52" s="182"/>
      <c r="F52" s="182"/>
      <c r="G52" s="182"/>
      <c r="H52" s="182"/>
      <c r="I52" s="182"/>
      <c r="J52" s="182"/>
      <c r="K52" s="207"/>
    </row>
    <row r="53" spans="2:11" ht="15" customHeight="1">
      <c r="B53" s="206"/>
      <c r="C53" s="182" t="s">
        <v>591</v>
      </c>
      <c r="D53" s="182"/>
      <c r="E53" s="182"/>
      <c r="F53" s="182"/>
      <c r="G53" s="182"/>
      <c r="H53" s="182"/>
      <c r="I53" s="182"/>
      <c r="J53" s="182"/>
      <c r="K53" s="207"/>
    </row>
    <row r="54" spans="2:11" ht="12.75" customHeight="1">
      <c r="B54" s="206"/>
      <c r="C54" s="209"/>
      <c r="D54" s="209"/>
      <c r="E54" s="209"/>
      <c r="F54" s="209"/>
      <c r="G54" s="209"/>
      <c r="H54" s="209"/>
      <c r="I54" s="209"/>
      <c r="J54" s="209"/>
      <c r="K54" s="207"/>
    </row>
    <row r="55" spans="2:11" ht="15" customHeight="1">
      <c r="B55" s="206"/>
      <c r="C55" s="182" t="s">
        <v>592</v>
      </c>
      <c r="D55" s="182"/>
      <c r="E55" s="182"/>
      <c r="F55" s="182"/>
      <c r="G55" s="182"/>
      <c r="H55" s="182"/>
      <c r="I55" s="182"/>
      <c r="J55" s="182"/>
      <c r="K55" s="207"/>
    </row>
    <row r="56" spans="2:11" ht="15" customHeight="1">
      <c r="B56" s="206"/>
      <c r="C56" s="211"/>
      <c r="D56" s="182" t="s">
        <v>593</v>
      </c>
      <c r="E56" s="182"/>
      <c r="F56" s="182"/>
      <c r="G56" s="182"/>
      <c r="H56" s="182"/>
      <c r="I56" s="182"/>
      <c r="J56" s="182"/>
      <c r="K56" s="207"/>
    </row>
    <row r="57" spans="2:11" ht="15" customHeight="1">
      <c r="B57" s="206"/>
      <c r="C57" s="211"/>
      <c r="D57" s="182" t="s">
        <v>594</v>
      </c>
      <c r="E57" s="182"/>
      <c r="F57" s="182"/>
      <c r="G57" s="182"/>
      <c r="H57" s="182"/>
      <c r="I57" s="182"/>
      <c r="J57" s="182"/>
      <c r="K57" s="207"/>
    </row>
    <row r="58" spans="2:11" ht="15" customHeight="1">
      <c r="B58" s="206"/>
      <c r="C58" s="211"/>
      <c r="D58" s="182" t="s">
        <v>595</v>
      </c>
      <c r="E58" s="182"/>
      <c r="F58" s="182"/>
      <c r="G58" s="182"/>
      <c r="H58" s="182"/>
      <c r="I58" s="182"/>
      <c r="J58" s="182"/>
      <c r="K58" s="207"/>
    </row>
    <row r="59" spans="2:11" ht="15" customHeight="1">
      <c r="B59" s="206"/>
      <c r="C59" s="211"/>
      <c r="D59" s="182" t="s">
        <v>596</v>
      </c>
      <c r="E59" s="182"/>
      <c r="F59" s="182"/>
      <c r="G59" s="182"/>
      <c r="H59" s="182"/>
      <c r="I59" s="182"/>
      <c r="J59" s="182"/>
      <c r="K59" s="207"/>
    </row>
    <row r="60" spans="2:11" ht="15" customHeight="1">
      <c r="B60" s="206"/>
      <c r="C60" s="211"/>
      <c r="D60" s="299" t="s">
        <v>597</v>
      </c>
      <c r="E60" s="299"/>
      <c r="F60" s="299"/>
      <c r="G60" s="299"/>
      <c r="H60" s="299"/>
      <c r="I60" s="299"/>
      <c r="J60" s="299"/>
      <c r="K60" s="207"/>
    </row>
    <row r="61" spans="2:11" ht="15" customHeight="1">
      <c r="B61" s="206"/>
      <c r="C61" s="211"/>
      <c r="D61" s="182" t="s">
        <v>598</v>
      </c>
      <c r="E61" s="182"/>
      <c r="F61" s="182"/>
      <c r="G61" s="182"/>
      <c r="H61" s="182"/>
      <c r="I61" s="182"/>
      <c r="J61" s="182"/>
      <c r="K61" s="207"/>
    </row>
    <row r="62" spans="2:11" ht="12.75" customHeight="1">
      <c r="B62" s="206"/>
      <c r="C62" s="211"/>
      <c r="D62" s="211"/>
      <c r="E62" s="214"/>
      <c r="F62" s="211"/>
      <c r="G62" s="211"/>
      <c r="H62" s="211"/>
      <c r="I62" s="211"/>
      <c r="J62" s="211"/>
      <c r="K62" s="207"/>
    </row>
    <row r="63" spans="2:11" ht="15" customHeight="1">
      <c r="B63" s="206"/>
      <c r="C63" s="211"/>
      <c r="D63" s="182" t="s">
        <v>599</v>
      </c>
      <c r="E63" s="182"/>
      <c r="F63" s="182"/>
      <c r="G63" s="182"/>
      <c r="H63" s="182"/>
      <c r="I63" s="182"/>
      <c r="J63" s="182"/>
      <c r="K63" s="207"/>
    </row>
    <row r="64" spans="2:11" ht="15" customHeight="1">
      <c r="B64" s="206"/>
      <c r="C64" s="211"/>
      <c r="D64" s="299" t="s">
        <v>600</v>
      </c>
      <c r="E64" s="299"/>
      <c r="F64" s="299"/>
      <c r="G64" s="299"/>
      <c r="H64" s="299"/>
      <c r="I64" s="299"/>
      <c r="J64" s="299"/>
      <c r="K64" s="207"/>
    </row>
    <row r="65" spans="2:11" ht="15" customHeight="1">
      <c r="B65" s="206"/>
      <c r="C65" s="211"/>
      <c r="D65" s="182" t="s">
        <v>601</v>
      </c>
      <c r="E65" s="182"/>
      <c r="F65" s="182"/>
      <c r="G65" s="182"/>
      <c r="H65" s="182"/>
      <c r="I65" s="182"/>
      <c r="J65" s="182"/>
      <c r="K65" s="207"/>
    </row>
    <row r="66" spans="2:11" ht="15" customHeight="1">
      <c r="B66" s="206"/>
      <c r="C66" s="211"/>
      <c r="D66" s="182" t="s">
        <v>602</v>
      </c>
      <c r="E66" s="182"/>
      <c r="F66" s="182"/>
      <c r="G66" s="182"/>
      <c r="H66" s="182"/>
      <c r="I66" s="182"/>
      <c r="J66" s="182"/>
      <c r="K66" s="207"/>
    </row>
    <row r="67" spans="2:11" ht="15" customHeight="1">
      <c r="B67" s="206"/>
      <c r="C67" s="211"/>
      <c r="D67" s="182" t="s">
        <v>603</v>
      </c>
      <c r="E67" s="182"/>
      <c r="F67" s="182"/>
      <c r="G67" s="182"/>
      <c r="H67" s="182"/>
      <c r="I67" s="182"/>
      <c r="J67" s="182"/>
      <c r="K67" s="207"/>
    </row>
    <row r="68" spans="2:11" ht="15" customHeight="1">
      <c r="B68" s="206"/>
      <c r="C68" s="211"/>
      <c r="D68" s="182" t="s">
        <v>604</v>
      </c>
      <c r="E68" s="182"/>
      <c r="F68" s="182"/>
      <c r="G68" s="182"/>
      <c r="H68" s="182"/>
      <c r="I68" s="182"/>
      <c r="J68" s="182"/>
      <c r="K68" s="207"/>
    </row>
    <row r="69" spans="2:11" ht="12.75" customHeight="1">
      <c r="B69" s="215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2:11" ht="18.75" customHeight="1">
      <c r="B70" s="218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ht="18.75" customHeight="1">
      <c r="B71" s="219"/>
      <c r="C71" s="219"/>
      <c r="D71" s="219"/>
      <c r="E71" s="219"/>
      <c r="F71" s="219"/>
      <c r="G71" s="219"/>
      <c r="H71" s="219"/>
      <c r="I71" s="219"/>
      <c r="J71" s="219"/>
      <c r="K71" s="219"/>
    </row>
    <row r="72" spans="2:11" ht="7.5" customHeight="1">
      <c r="B72" s="220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2:11" ht="45" customHeight="1">
      <c r="B73" s="223"/>
      <c r="C73" s="300" t="s">
        <v>550</v>
      </c>
      <c r="D73" s="300"/>
      <c r="E73" s="300"/>
      <c r="F73" s="300"/>
      <c r="G73" s="300"/>
      <c r="H73" s="300"/>
      <c r="I73" s="300"/>
      <c r="J73" s="300"/>
      <c r="K73" s="224"/>
    </row>
    <row r="74" spans="2:11" ht="17.25" customHeight="1">
      <c r="B74" s="223"/>
      <c r="C74" s="225" t="s">
        <v>605</v>
      </c>
      <c r="D74" s="225"/>
      <c r="E74" s="225"/>
      <c r="F74" s="225" t="s">
        <v>606</v>
      </c>
      <c r="G74" s="226"/>
      <c r="H74" s="225" t="s">
        <v>162</v>
      </c>
      <c r="I74" s="225" t="s">
        <v>56</v>
      </c>
      <c r="J74" s="225" t="s">
        <v>607</v>
      </c>
      <c r="K74" s="224"/>
    </row>
    <row r="75" spans="2:11" ht="17.25" customHeight="1">
      <c r="B75" s="223"/>
      <c r="C75" s="227" t="s">
        <v>608</v>
      </c>
      <c r="D75" s="227"/>
      <c r="E75" s="227"/>
      <c r="F75" s="228" t="s">
        <v>609</v>
      </c>
      <c r="G75" s="229"/>
      <c r="H75" s="227"/>
      <c r="I75" s="227"/>
      <c r="J75" s="227" t="s">
        <v>610</v>
      </c>
      <c r="K75" s="224"/>
    </row>
    <row r="76" spans="2:11" ht="5.25" customHeight="1">
      <c r="B76" s="223"/>
      <c r="C76" s="230"/>
      <c r="D76" s="230"/>
      <c r="E76" s="230"/>
      <c r="F76" s="230"/>
      <c r="G76" s="231"/>
      <c r="H76" s="230"/>
      <c r="I76" s="230"/>
      <c r="J76" s="230"/>
      <c r="K76" s="224"/>
    </row>
    <row r="77" spans="2:11" ht="15" customHeight="1">
      <c r="B77" s="223"/>
      <c r="C77" s="213" t="s">
        <v>52</v>
      </c>
      <c r="D77" s="230"/>
      <c r="E77" s="230"/>
      <c r="F77" s="232" t="s">
        <v>611</v>
      </c>
      <c r="G77" s="231"/>
      <c r="H77" s="213" t="s">
        <v>612</v>
      </c>
      <c r="I77" s="213" t="s">
        <v>613</v>
      </c>
      <c r="J77" s="213">
        <v>20</v>
      </c>
      <c r="K77" s="224"/>
    </row>
    <row r="78" spans="2:11" ht="15" customHeight="1">
      <c r="B78" s="223"/>
      <c r="C78" s="213" t="s">
        <v>614</v>
      </c>
      <c r="D78" s="213"/>
      <c r="E78" s="213"/>
      <c r="F78" s="232" t="s">
        <v>611</v>
      </c>
      <c r="G78" s="231"/>
      <c r="H78" s="213" t="s">
        <v>615</v>
      </c>
      <c r="I78" s="213" t="s">
        <v>613</v>
      </c>
      <c r="J78" s="213">
        <v>120</v>
      </c>
      <c r="K78" s="224"/>
    </row>
    <row r="79" spans="2:11" ht="15" customHeight="1">
      <c r="B79" s="234"/>
      <c r="C79" s="213" t="s">
        <v>616</v>
      </c>
      <c r="D79" s="213"/>
      <c r="E79" s="213"/>
      <c r="F79" s="232" t="s">
        <v>617</v>
      </c>
      <c r="G79" s="231"/>
      <c r="H79" s="213" t="s">
        <v>618</v>
      </c>
      <c r="I79" s="213" t="s">
        <v>613</v>
      </c>
      <c r="J79" s="213">
        <v>50</v>
      </c>
      <c r="K79" s="224"/>
    </row>
    <row r="80" spans="2:11" ht="15" customHeight="1">
      <c r="B80" s="234"/>
      <c r="C80" s="213" t="s">
        <v>619</v>
      </c>
      <c r="D80" s="213"/>
      <c r="E80" s="213"/>
      <c r="F80" s="232" t="s">
        <v>611</v>
      </c>
      <c r="G80" s="231"/>
      <c r="H80" s="213" t="s">
        <v>620</v>
      </c>
      <c r="I80" s="213" t="s">
        <v>621</v>
      </c>
      <c r="J80" s="213"/>
      <c r="K80" s="224"/>
    </row>
    <row r="81" spans="2:11" ht="15" customHeight="1">
      <c r="B81" s="234"/>
      <c r="C81" s="235" t="s">
        <v>622</v>
      </c>
      <c r="D81" s="235"/>
      <c r="E81" s="235"/>
      <c r="F81" s="236" t="s">
        <v>617</v>
      </c>
      <c r="G81" s="235"/>
      <c r="H81" s="235" t="s">
        <v>623</v>
      </c>
      <c r="I81" s="235" t="s">
        <v>613</v>
      </c>
      <c r="J81" s="235">
        <v>15</v>
      </c>
      <c r="K81" s="224"/>
    </row>
    <row r="82" spans="2:11" ht="15" customHeight="1">
      <c r="B82" s="234"/>
      <c r="C82" s="235" t="s">
        <v>624</v>
      </c>
      <c r="D82" s="235"/>
      <c r="E82" s="235"/>
      <c r="F82" s="236" t="s">
        <v>617</v>
      </c>
      <c r="G82" s="235"/>
      <c r="H82" s="235" t="s">
        <v>625</v>
      </c>
      <c r="I82" s="235" t="s">
        <v>613</v>
      </c>
      <c r="J82" s="235">
        <v>15</v>
      </c>
      <c r="K82" s="224"/>
    </row>
    <row r="83" spans="2:11" ht="15" customHeight="1">
      <c r="B83" s="234"/>
      <c r="C83" s="235" t="s">
        <v>626</v>
      </c>
      <c r="D83" s="235"/>
      <c r="E83" s="235"/>
      <c r="F83" s="236" t="s">
        <v>617</v>
      </c>
      <c r="G83" s="235"/>
      <c r="H83" s="235" t="s">
        <v>627</v>
      </c>
      <c r="I83" s="235" t="s">
        <v>613</v>
      </c>
      <c r="J83" s="235">
        <v>20</v>
      </c>
      <c r="K83" s="224"/>
    </row>
    <row r="84" spans="2:11" ht="15" customHeight="1">
      <c r="B84" s="234"/>
      <c r="C84" s="235" t="s">
        <v>628</v>
      </c>
      <c r="D84" s="235"/>
      <c r="E84" s="235"/>
      <c r="F84" s="236" t="s">
        <v>617</v>
      </c>
      <c r="G84" s="235"/>
      <c r="H84" s="235" t="s">
        <v>629</v>
      </c>
      <c r="I84" s="235" t="s">
        <v>613</v>
      </c>
      <c r="J84" s="235">
        <v>20</v>
      </c>
      <c r="K84" s="224"/>
    </row>
    <row r="85" spans="2:11" ht="15" customHeight="1">
      <c r="B85" s="234"/>
      <c r="C85" s="213" t="s">
        <v>630</v>
      </c>
      <c r="D85" s="213"/>
      <c r="E85" s="213"/>
      <c r="F85" s="232" t="s">
        <v>617</v>
      </c>
      <c r="G85" s="231"/>
      <c r="H85" s="213" t="s">
        <v>631</v>
      </c>
      <c r="I85" s="213" t="s">
        <v>613</v>
      </c>
      <c r="J85" s="213">
        <v>50</v>
      </c>
      <c r="K85" s="224"/>
    </row>
    <row r="86" spans="2:11" ht="15" customHeight="1">
      <c r="B86" s="234"/>
      <c r="C86" s="213" t="s">
        <v>632</v>
      </c>
      <c r="D86" s="213"/>
      <c r="E86" s="213"/>
      <c r="F86" s="232" t="s">
        <v>617</v>
      </c>
      <c r="G86" s="231"/>
      <c r="H86" s="213" t="s">
        <v>633</v>
      </c>
      <c r="I86" s="213" t="s">
        <v>613</v>
      </c>
      <c r="J86" s="213">
        <v>20</v>
      </c>
      <c r="K86" s="224"/>
    </row>
    <row r="87" spans="2:11" ht="15" customHeight="1">
      <c r="B87" s="234"/>
      <c r="C87" s="213" t="s">
        <v>634</v>
      </c>
      <c r="D87" s="213"/>
      <c r="E87" s="213"/>
      <c r="F87" s="232" t="s">
        <v>617</v>
      </c>
      <c r="G87" s="231"/>
      <c r="H87" s="213" t="s">
        <v>635</v>
      </c>
      <c r="I87" s="213" t="s">
        <v>613</v>
      </c>
      <c r="J87" s="213">
        <v>20</v>
      </c>
      <c r="K87" s="224"/>
    </row>
    <row r="88" spans="2:11" ht="15" customHeight="1">
      <c r="B88" s="234"/>
      <c r="C88" s="213" t="s">
        <v>636</v>
      </c>
      <c r="D88" s="213"/>
      <c r="E88" s="213"/>
      <c r="F88" s="232" t="s">
        <v>617</v>
      </c>
      <c r="G88" s="231"/>
      <c r="H88" s="213" t="s">
        <v>637</v>
      </c>
      <c r="I88" s="213" t="s">
        <v>613</v>
      </c>
      <c r="J88" s="213">
        <v>50</v>
      </c>
      <c r="K88" s="224"/>
    </row>
    <row r="89" spans="2:11" ht="15" customHeight="1">
      <c r="B89" s="234"/>
      <c r="C89" s="213" t="s">
        <v>638</v>
      </c>
      <c r="D89" s="213"/>
      <c r="E89" s="213"/>
      <c r="F89" s="232" t="s">
        <v>617</v>
      </c>
      <c r="G89" s="231"/>
      <c r="H89" s="213" t="s">
        <v>638</v>
      </c>
      <c r="I89" s="213" t="s">
        <v>613</v>
      </c>
      <c r="J89" s="213">
        <v>50</v>
      </c>
      <c r="K89" s="224"/>
    </row>
    <row r="90" spans="2:11" ht="15" customHeight="1">
      <c r="B90" s="234"/>
      <c r="C90" s="213" t="s">
        <v>168</v>
      </c>
      <c r="D90" s="213"/>
      <c r="E90" s="213"/>
      <c r="F90" s="232" t="s">
        <v>617</v>
      </c>
      <c r="G90" s="231"/>
      <c r="H90" s="213" t="s">
        <v>639</v>
      </c>
      <c r="I90" s="213" t="s">
        <v>613</v>
      </c>
      <c r="J90" s="213">
        <v>255</v>
      </c>
      <c r="K90" s="224"/>
    </row>
    <row r="91" spans="2:11" ht="15" customHeight="1">
      <c r="B91" s="234"/>
      <c r="C91" s="213" t="s">
        <v>640</v>
      </c>
      <c r="D91" s="213"/>
      <c r="E91" s="213"/>
      <c r="F91" s="232" t="s">
        <v>611</v>
      </c>
      <c r="G91" s="231"/>
      <c r="H91" s="213" t="s">
        <v>641</v>
      </c>
      <c r="I91" s="213" t="s">
        <v>642</v>
      </c>
      <c r="J91" s="213"/>
      <c r="K91" s="224"/>
    </row>
    <row r="92" spans="2:11" ht="15" customHeight="1">
      <c r="B92" s="234"/>
      <c r="C92" s="213" t="s">
        <v>643</v>
      </c>
      <c r="D92" s="213"/>
      <c r="E92" s="213"/>
      <c r="F92" s="232" t="s">
        <v>611</v>
      </c>
      <c r="G92" s="231"/>
      <c r="H92" s="213" t="s">
        <v>644</v>
      </c>
      <c r="I92" s="213" t="s">
        <v>645</v>
      </c>
      <c r="J92" s="213"/>
      <c r="K92" s="224"/>
    </row>
    <row r="93" spans="2:11" ht="15" customHeight="1">
      <c r="B93" s="234"/>
      <c r="C93" s="213" t="s">
        <v>646</v>
      </c>
      <c r="D93" s="213"/>
      <c r="E93" s="213"/>
      <c r="F93" s="232" t="s">
        <v>611</v>
      </c>
      <c r="G93" s="231"/>
      <c r="H93" s="213" t="s">
        <v>646</v>
      </c>
      <c r="I93" s="213" t="s">
        <v>645</v>
      </c>
      <c r="J93" s="213"/>
      <c r="K93" s="224"/>
    </row>
    <row r="94" spans="2:11" ht="15" customHeight="1">
      <c r="B94" s="234"/>
      <c r="C94" s="213" t="s">
        <v>37</v>
      </c>
      <c r="D94" s="213"/>
      <c r="E94" s="213"/>
      <c r="F94" s="232" t="s">
        <v>611</v>
      </c>
      <c r="G94" s="231"/>
      <c r="H94" s="213" t="s">
        <v>647</v>
      </c>
      <c r="I94" s="213" t="s">
        <v>645</v>
      </c>
      <c r="J94" s="213"/>
      <c r="K94" s="224"/>
    </row>
    <row r="95" spans="2:11" ht="15" customHeight="1">
      <c r="B95" s="234"/>
      <c r="C95" s="213" t="s">
        <v>47</v>
      </c>
      <c r="D95" s="213"/>
      <c r="E95" s="213"/>
      <c r="F95" s="232" t="s">
        <v>611</v>
      </c>
      <c r="G95" s="231"/>
      <c r="H95" s="213" t="s">
        <v>648</v>
      </c>
      <c r="I95" s="213" t="s">
        <v>645</v>
      </c>
      <c r="J95" s="213"/>
      <c r="K95" s="224"/>
    </row>
    <row r="96" spans="2:11" ht="15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9"/>
    </row>
    <row r="97" spans="2:11" ht="18.75" customHeight="1">
      <c r="B97" s="240"/>
      <c r="C97" s="241"/>
      <c r="D97" s="241"/>
      <c r="E97" s="241"/>
      <c r="F97" s="241"/>
      <c r="G97" s="241"/>
      <c r="H97" s="241"/>
      <c r="I97" s="241"/>
      <c r="J97" s="241"/>
      <c r="K97" s="240"/>
    </row>
    <row r="98" spans="2:11" ht="18.75" customHeight="1">
      <c r="B98" s="219"/>
      <c r="C98" s="219"/>
      <c r="D98" s="219"/>
      <c r="E98" s="219"/>
      <c r="F98" s="219"/>
      <c r="G98" s="219"/>
      <c r="H98" s="219"/>
      <c r="I98" s="219"/>
      <c r="J98" s="219"/>
      <c r="K98" s="219"/>
    </row>
    <row r="99" spans="2:11" ht="7.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2"/>
    </row>
    <row r="100" spans="2:11" ht="45" customHeight="1">
      <c r="B100" s="223"/>
      <c r="C100" s="300" t="s">
        <v>649</v>
      </c>
      <c r="D100" s="300"/>
      <c r="E100" s="300"/>
      <c r="F100" s="300"/>
      <c r="G100" s="300"/>
      <c r="H100" s="300"/>
      <c r="I100" s="300"/>
      <c r="J100" s="300"/>
      <c r="K100" s="224"/>
    </row>
    <row r="101" spans="2:11" ht="17.25" customHeight="1">
      <c r="B101" s="223"/>
      <c r="C101" s="225" t="s">
        <v>605</v>
      </c>
      <c r="D101" s="225"/>
      <c r="E101" s="225"/>
      <c r="F101" s="225" t="s">
        <v>606</v>
      </c>
      <c r="G101" s="226"/>
      <c r="H101" s="225" t="s">
        <v>162</v>
      </c>
      <c r="I101" s="225" t="s">
        <v>56</v>
      </c>
      <c r="J101" s="225" t="s">
        <v>607</v>
      </c>
      <c r="K101" s="224"/>
    </row>
    <row r="102" spans="2:11" ht="17.25" customHeight="1">
      <c r="B102" s="223"/>
      <c r="C102" s="227" t="s">
        <v>608</v>
      </c>
      <c r="D102" s="227"/>
      <c r="E102" s="227"/>
      <c r="F102" s="228" t="s">
        <v>609</v>
      </c>
      <c r="G102" s="229"/>
      <c r="H102" s="227"/>
      <c r="I102" s="227"/>
      <c r="J102" s="227" t="s">
        <v>610</v>
      </c>
      <c r="K102" s="224"/>
    </row>
    <row r="103" spans="2:11" ht="5.25" customHeight="1">
      <c r="B103" s="223"/>
      <c r="C103" s="225"/>
      <c r="D103" s="225"/>
      <c r="E103" s="225"/>
      <c r="F103" s="225"/>
      <c r="G103" s="242"/>
      <c r="H103" s="225"/>
      <c r="I103" s="225"/>
      <c r="J103" s="225"/>
      <c r="K103" s="224"/>
    </row>
    <row r="104" spans="2:11" ht="15" customHeight="1">
      <c r="B104" s="223"/>
      <c r="C104" s="213" t="s">
        <v>52</v>
      </c>
      <c r="D104" s="230"/>
      <c r="E104" s="230"/>
      <c r="F104" s="232" t="s">
        <v>611</v>
      </c>
      <c r="G104" s="242"/>
      <c r="H104" s="213" t="s">
        <v>650</v>
      </c>
      <c r="I104" s="213" t="s">
        <v>613</v>
      </c>
      <c r="J104" s="213">
        <v>20</v>
      </c>
      <c r="K104" s="224"/>
    </row>
    <row r="105" spans="2:11" ht="15" customHeight="1">
      <c r="B105" s="223"/>
      <c r="C105" s="213" t="s">
        <v>614</v>
      </c>
      <c r="D105" s="213"/>
      <c r="E105" s="213"/>
      <c r="F105" s="232" t="s">
        <v>611</v>
      </c>
      <c r="G105" s="213"/>
      <c r="H105" s="213" t="s">
        <v>650</v>
      </c>
      <c r="I105" s="213" t="s">
        <v>613</v>
      </c>
      <c r="J105" s="213">
        <v>120</v>
      </c>
      <c r="K105" s="224"/>
    </row>
    <row r="106" spans="2:11" ht="15" customHeight="1">
      <c r="B106" s="234"/>
      <c r="C106" s="213" t="s">
        <v>616</v>
      </c>
      <c r="D106" s="213"/>
      <c r="E106" s="213"/>
      <c r="F106" s="232" t="s">
        <v>617</v>
      </c>
      <c r="G106" s="213"/>
      <c r="H106" s="213" t="s">
        <v>650</v>
      </c>
      <c r="I106" s="213" t="s">
        <v>613</v>
      </c>
      <c r="J106" s="213">
        <v>50</v>
      </c>
      <c r="K106" s="224"/>
    </row>
    <row r="107" spans="2:11" ht="15" customHeight="1">
      <c r="B107" s="234"/>
      <c r="C107" s="213" t="s">
        <v>619</v>
      </c>
      <c r="D107" s="213"/>
      <c r="E107" s="213"/>
      <c r="F107" s="232" t="s">
        <v>611</v>
      </c>
      <c r="G107" s="213"/>
      <c r="H107" s="213" t="s">
        <v>650</v>
      </c>
      <c r="I107" s="213" t="s">
        <v>621</v>
      </c>
      <c r="J107" s="213"/>
      <c r="K107" s="224"/>
    </row>
    <row r="108" spans="2:11" ht="15" customHeight="1">
      <c r="B108" s="234"/>
      <c r="C108" s="213" t="s">
        <v>630</v>
      </c>
      <c r="D108" s="213"/>
      <c r="E108" s="213"/>
      <c r="F108" s="232" t="s">
        <v>617</v>
      </c>
      <c r="G108" s="213"/>
      <c r="H108" s="213" t="s">
        <v>650</v>
      </c>
      <c r="I108" s="213" t="s">
        <v>613</v>
      </c>
      <c r="J108" s="213">
        <v>50</v>
      </c>
      <c r="K108" s="224"/>
    </row>
    <row r="109" spans="2:11" ht="15" customHeight="1">
      <c r="B109" s="234"/>
      <c r="C109" s="213" t="s">
        <v>638</v>
      </c>
      <c r="D109" s="213"/>
      <c r="E109" s="213"/>
      <c r="F109" s="232" t="s">
        <v>617</v>
      </c>
      <c r="G109" s="213"/>
      <c r="H109" s="213" t="s">
        <v>650</v>
      </c>
      <c r="I109" s="213" t="s">
        <v>613</v>
      </c>
      <c r="J109" s="213">
        <v>50</v>
      </c>
      <c r="K109" s="224"/>
    </row>
    <row r="110" spans="2:11" ht="15" customHeight="1">
      <c r="B110" s="234"/>
      <c r="C110" s="213" t="s">
        <v>636</v>
      </c>
      <c r="D110" s="213"/>
      <c r="E110" s="213"/>
      <c r="F110" s="232" t="s">
        <v>617</v>
      </c>
      <c r="G110" s="213"/>
      <c r="H110" s="213" t="s">
        <v>650</v>
      </c>
      <c r="I110" s="213" t="s">
        <v>613</v>
      </c>
      <c r="J110" s="213">
        <v>50</v>
      </c>
      <c r="K110" s="224"/>
    </row>
    <row r="111" spans="2:11" ht="15" customHeight="1">
      <c r="B111" s="234"/>
      <c r="C111" s="213" t="s">
        <v>52</v>
      </c>
      <c r="D111" s="213"/>
      <c r="E111" s="213"/>
      <c r="F111" s="232" t="s">
        <v>611</v>
      </c>
      <c r="G111" s="213"/>
      <c r="H111" s="213" t="s">
        <v>651</v>
      </c>
      <c r="I111" s="213" t="s">
        <v>613</v>
      </c>
      <c r="J111" s="213">
        <v>20</v>
      </c>
      <c r="K111" s="224"/>
    </row>
    <row r="112" spans="2:11" ht="15" customHeight="1">
      <c r="B112" s="234"/>
      <c r="C112" s="213" t="s">
        <v>652</v>
      </c>
      <c r="D112" s="213"/>
      <c r="E112" s="213"/>
      <c r="F112" s="232" t="s">
        <v>611</v>
      </c>
      <c r="G112" s="213"/>
      <c r="H112" s="213" t="s">
        <v>653</v>
      </c>
      <c r="I112" s="213" t="s">
        <v>613</v>
      </c>
      <c r="J112" s="213">
        <v>120</v>
      </c>
      <c r="K112" s="224"/>
    </row>
    <row r="113" spans="2:11" ht="15" customHeight="1">
      <c r="B113" s="234"/>
      <c r="C113" s="213" t="s">
        <v>37</v>
      </c>
      <c r="D113" s="213"/>
      <c r="E113" s="213"/>
      <c r="F113" s="232" t="s">
        <v>611</v>
      </c>
      <c r="G113" s="213"/>
      <c r="H113" s="213" t="s">
        <v>654</v>
      </c>
      <c r="I113" s="213" t="s">
        <v>645</v>
      </c>
      <c r="J113" s="213"/>
      <c r="K113" s="224"/>
    </row>
    <row r="114" spans="2:11" ht="15" customHeight="1">
      <c r="B114" s="234"/>
      <c r="C114" s="213" t="s">
        <v>47</v>
      </c>
      <c r="D114" s="213"/>
      <c r="E114" s="213"/>
      <c r="F114" s="232" t="s">
        <v>611</v>
      </c>
      <c r="G114" s="213"/>
      <c r="H114" s="213" t="s">
        <v>655</v>
      </c>
      <c r="I114" s="213" t="s">
        <v>645</v>
      </c>
      <c r="J114" s="213"/>
      <c r="K114" s="224"/>
    </row>
    <row r="115" spans="2:11" ht="15" customHeight="1">
      <c r="B115" s="234"/>
      <c r="C115" s="213" t="s">
        <v>56</v>
      </c>
      <c r="D115" s="213"/>
      <c r="E115" s="213"/>
      <c r="F115" s="232" t="s">
        <v>611</v>
      </c>
      <c r="G115" s="213"/>
      <c r="H115" s="213" t="s">
        <v>656</v>
      </c>
      <c r="I115" s="213" t="s">
        <v>657</v>
      </c>
      <c r="J115" s="213"/>
      <c r="K115" s="224"/>
    </row>
    <row r="116" spans="2:11" ht="15" customHeight="1">
      <c r="B116" s="237"/>
      <c r="C116" s="243"/>
      <c r="D116" s="243"/>
      <c r="E116" s="243"/>
      <c r="F116" s="243"/>
      <c r="G116" s="243"/>
      <c r="H116" s="243"/>
      <c r="I116" s="243"/>
      <c r="J116" s="243"/>
      <c r="K116" s="239"/>
    </row>
    <row r="117" spans="2:11" ht="18.75" customHeight="1">
      <c r="B117" s="244"/>
      <c r="C117" s="209"/>
      <c r="D117" s="209"/>
      <c r="E117" s="209"/>
      <c r="F117" s="245"/>
      <c r="G117" s="209"/>
      <c r="H117" s="209"/>
      <c r="I117" s="209"/>
      <c r="J117" s="209"/>
      <c r="K117" s="244"/>
    </row>
    <row r="118" spans="2:11" ht="18.75" customHeight="1"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</row>
    <row r="119" spans="2:11" ht="7.5" customHeight="1">
      <c r="B119" s="246"/>
      <c r="C119" s="247"/>
      <c r="D119" s="247"/>
      <c r="E119" s="247"/>
      <c r="F119" s="247"/>
      <c r="G119" s="247"/>
      <c r="H119" s="247"/>
      <c r="I119" s="247"/>
      <c r="J119" s="247"/>
      <c r="K119" s="248"/>
    </row>
    <row r="120" spans="2:11" ht="45" customHeight="1">
      <c r="B120" s="249"/>
      <c r="C120" s="183" t="s">
        <v>658</v>
      </c>
      <c r="D120" s="183"/>
      <c r="E120" s="183"/>
      <c r="F120" s="183"/>
      <c r="G120" s="183"/>
      <c r="H120" s="183"/>
      <c r="I120" s="183"/>
      <c r="J120" s="183"/>
      <c r="K120" s="250"/>
    </row>
    <row r="121" spans="2:11" ht="17.25" customHeight="1">
      <c r="B121" s="251"/>
      <c r="C121" s="225" t="s">
        <v>605</v>
      </c>
      <c r="D121" s="225"/>
      <c r="E121" s="225"/>
      <c r="F121" s="225" t="s">
        <v>606</v>
      </c>
      <c r="G121" s="226"/>
      <c r="H121" s="225" t="s">
        <v>162</v>
      </c>
      <c r="I121" s="225" t="s">
        <v>56</v>
      </c>
      <c r="J121" s="225" t="s">
        <v>607</v>
      </c>
      <c r="K121" s="252"/>
    </row>
    <row r="122" spans="2:11" ht="17.25" customHeight="1">
      <c r="B122" s="251"/>
      <c r="C122" s="227" t="s">
        <v>608</v>
      </c>
      <c r="D122" s="227"/>
      <c r="E122" s="227"/>
      <c r="F122" s="228" t="s">
        <v>609</v>
      </c>
      <c r="G122" s="229"/>
      <c r="H122" s="227"/>
      <c r="I122" s="227"/>
      <c r="J122" s="227" t="s">
        <v>610</v>
      </c>
      <c r="K122" s="252"/>
    </row>
    <row r="123" spans="2:11" ht="5.25" customHeight="1">
      <c r="B123" s="253"/>
      <c r="C123" s="230"/>
      <c r="D123" s="230"/>
      <c r="E123" s="230"/>
      <c r="F123" s="230"/>
      <c r="G123" s="213"/>
      <c r="H123" s="230"/>
      <c r="I123" s="230"/>
      <c r="J123" s="230"/>
      <c r="K123" s="254"/>
    </row>
    <row r="124" spans="2:11" ht="15" customHeight="1">
      <c r="B124" s="253"/>
      <c r="C124" s="213" t="s">
        <v>614</v>
      </c>
      <c r="D124" s="230"/>
      <c r="E124" s="230"/>
      <c r="F124" s="232" t="s">
        <v>611</v>
      </c>
      <c r="G124" s="213"/>
      <c r="H124" s="213" t="s">
        <v>650</v>
      </c>
      <c r="I124" s="213" t="s">
        <v>613</v>
      </c>
      <c r="J124" s="213">
        <v>120</v>
      </c>
      <c r="K124" s="255"/>
    </row>
    <row r="125" spans="2:11" ht="15" customHeight="1">
      <c r="B125" s="253"/>
      <c r="C125" s="213" t="s">
        <v>659</v>
      </c>
      <c r="D125" s="213"/>
      <c r="E125" s="213"/>
      <c r="F125" s="232" t="s">
        <v>611</v>
      </c>
      <c r="G125" s="213"/>
      <c r="H125" s="213" t="s">
        <v>660</v>
      </c>
      <c r="I125" s="213" t="s">
        <v>613</v>
      </c>
      <c r="J125" s="213" t="s">
        <v>661</v>
      </c>
      <c r="K125" s="255"/>
    </row>
    <row r="126" spans="2:11" ht="15" customHeight="1">
      <c r="B126" s="253"/>
      <c r="C126" s="213" t="s">
        <v>82</v>
      </c>
      <c r="D126" s="213"/>
      <c r="E126" s="213"/>
      <c r="F126" s="232" t="s">
        <v>611</v>
      </c>
      <c r="G126" s="213"/>
      <c r="H126" s="213" t="s">
        <v>662</v>
      </c>
      <c r="I126" s="213" t="s">
        <v>613</v>
      </c>
      <c r="J126" s="213" t="s">
        <v>661</v>
      </c>
      <c r="K126" s="255"/>
    </row>
    <row r="127" spans="2:11" ht="15" customHeight="1">
      <c r="B127" s="253"/>
      <c r="C127" s="213" t="s">
        <v>622</v>
      </c>
      <c r="D127" s="213"/>
      <c r="E127" s="213"/>
      <c r="F127" s="232" t="s">
        <v>617</v>
      </c>
      <c r="G127" s="213"/>
      <c r="H127" s="213" t="s">
        <v>623</v>
      </c>
      <c r="I127" s="213" t="s">
        <v>613</v>
      </c>
      <c r="J127" s="213">
        <v>15</v>
      </c>
      <c r="K127" s="255"/>
    </row>
    <row r="128" spans="2:11" ht="15" customHeight="1">
      <c r="B128" s="253"/>
      <c r="C128" s="235" t="s">
        <v>624</v>
      </c>
      <c r="D128" s="235"/>
      <c r="E128" s="235"/>
      <c r="F128" s="236" t="s">
        <v>617</v>
      </c>
      <c r="G128" s="235"/>
      <c r="H128" s="235" t="s">
        <v>625</v>
      </c>
      <c r="I128" s="235" t="s">
        <v>613</v>
      </c>
      <c r="J128" s="235">
        <v>15</v>
      </c>
      <c r="K128" s="255"/>
    </row>
    <row r="129" spans="2:11" ht="15" customHeight="1">
      <c r="B129" s="253"/>
      <c r="C129" s="235" t="s">
        <v>626</v>
      </c>
      <c r="D129" s="235"/>
      <c r="E129" s="235"/>
      <c r="F129" s="236" t="s">
        <v>617</v>
      </c>
      <c r="G129" s="235"/>
      <c r="H129" s="235" t="s">
        <v>627</v>
      </c>
      <c r="I129" s="235" t="s">
        <v>613</v>
      </c>
      <c r="J129" s="235">
        <v>20</v>
      </c>
      <c r="K129" s="255"/>
    </row>
    <row r="130" spans="2:11" ht="15" customHeight="1">
      <c r="B130" s="253"/>
      <c r="C130" s="235" t="s">
        <v>628</v>
      </c>
      <c r="D130" s="235"/>
      <c r="E130" s="235"/>
      <c r="F130" s="236" t="s">
        <v>617</v>
      </c>
      <c r="G130" s="235"/>
      <c r="H130" s="235" t="s">
        <v>629</v>
      </c>
      <c r="I130" s="235" t="s">
        <v>613</v>
      </c>
      <c r="J130" s="235">
        <v>20</v>
      </c>
      <c r="K130" s="255"/>
    </row>
    <row r="131" spans="2:11" ht="15" customHeight="1">
      <c r="B131" s="253"/>
      <c r="C131" s="213" t="s">
        <v>616</v>
      </c>
      <c r="D131" s="213"/>
      <c r="E131" s="213"/>
      <c r="F131" s="232" t="s">
        <v>617</v>
      </c>
      <c r="G131" s="213"/>
      <c r="H131" s="213" t="s">
        <v>650</v>
      </c>
      <c r="I131" s="213" t="s">
        <v>613</v>
      </c>
      <c r="J131" s="213">
        <v>50</v>
      </c>
      <c r="K131" s="255"/>
    </row>
    <row r="132" spans="2:11" ht="15" customHeight="1">
      <c r="B132" s="253"/>
      <c r="C132" s="213" t="s">
        <v>630</v>
      </c>
      <c r="D132" s="213"/>
      <c r="E132" s="213"/>
      <c r="F132" s="232" t="s">
        <v>617</v>
      </c>
      <c r="G132" s="213"/>
      <c r="H132" s="213" t="s">
        <v>650</v>
      </c>
      <c r="I132" s="213" t="s">
        <v>613</v>
      </c>
      <c r="J132" s="213">
        <v>50</v>
      </c>
      <c r="K132" s="255"/>
    </row>
    <row r="133" spans="2:11" ht="15" customHeight="1">
      <c r="B133" s="253"/>
      <c r="C133" s="213" t="s">
        <v>636</v>
      </c>
      <c r="D133" s="213"/>
      <c r="E133" s="213"/>
      <c r="F133" s="232" t="s">
        <v>617</v>
      </c>
      <c r="G133" s="213"/>
      <c r="H133" s="213" t="s">
        <v>650</v>
      </c>
      <c r="I133" s="213" t="s">
        <v>613</v>
      </c>
      <c r="J133" s="213">
        <v>50</v>
      </c>
      <c r="K133" s="255"/>
    </row>
    <row r="134" spans="2:11" ht="15" customHeight="1">
      <c r="B134" s="253"/>
      <c r="C134" s="213" t="s">
        <v>638</v>
      </c>
      <c r="D134" s="213"/>
      <c r="E134" s="213"/>
      <c r="F134" s="232" t="s">
        <v>617</v>
      </c>
      <c r="G134" s="213"/>
      <c r="H134" s="213" t="s">
        <v>650</v>
      </c>
      <c r="I134" s="213" t="s">
        <v>613</v>
      </c>
      <c r="J134" s="213">
        <v>50</v>
      </c>
      <c r="K134" s="255"/>
    </row>
    <row r="135" spans="2:11" ht="15" customHeight="1">
      <c r="B135" s="253"/>
      <c r="C135" s="213" t="s">
        <v>168</v>
      </c>
      <c r="D135" s="213"/>
      <c r="E135" s="213"/>
      <c r="F135" s="232" t="s">
        <v>617</v>
      </c>
      <c r="G135" s="213"/>
      <c r="H135" s="213" t="s">
        <v>663</v>
      </c>
      <c r="I135" s="213" t="s">
        <v>613</v>
      </c>
      <c r="J135" s="213">
        <v>255</v>
      </c>
      <c r="K135" s="255"/>
    </row>
    <row r="136" spans="2:11" ht="15" customHeight="1">
      <c r="B136" s="253"/>
      <c r="C136" s="213" t="s">
        <v>640</v>
      </c>
      <c r="D136" s="213"/>
      <c r="E136" s="213"/>
      <c r="F136" s="232" t="s">
        <v>611</v>
      </c>
      <c r="G136" s="213"/>
      <c r="H136" s="213" t="s">
        <v>664</v>
      </c>
      <c r="I136" s="213" t="s">
        <v>642</v>
      </c>
      <c r="J136" s="213"/>
      <c r="K136" s="255"/>
    </row>
    <row r="137" spans="2:11" ht="15" customHeight="1">
      <c r="B137" s="253"/>
      <c r="C137" s="213" t="s">
        <v>643</v>
      </c>
      <c r="D137" s="213"/>
      <c r="E137" s="213"/>
      <c r="F137" s="232" t="s">
        <v>611</v>
      </c>
      <c r="G137" s="213"/>
      <c r="H137" s="213" t="s">
        <v>665</v>
      </c>
      <c r="I137" s="213" t="s">
        <v>645</v>
      </c>
      <c r="J137" s="213"/>
      <c r="K137" s="255"/>
    </row>
    <row r="138" spans="2:11" ht="15" customHeight="1">
      <c r="B138" s="253"/>
      <c r="C138" s="213" t="s">
        <v>646</v>
      </c>
      <c r="D138" s="213"/>
      <c r="E138" s="213"/>
      <c r="F138" s="232" t="s">
        <v>611</v>
      </c>
      <c r="G138" s="213"/>
      <c r="H138" s="213" t="s">
        <v>646</v>
      </c>
      <c r="I138" s="213" t="s">
        <v>645</v>
      </c>
      <c r="J138" s="213"/>
      <c r="K138" s="255"/>
    </row>
    <row r="139" spans="2:11" ht="15" customHeight="1">
      <c r="B139" s="253"/>
      <c r="C139" s="213" t="s">
        <v>37</v>
      </c>
      <c r="D139" s="213"/>
      <c r="E139" s="213"/>
      <c r="F139" s="232" t="s">
        <v>611</v>
      </c>
      <c r="G139" s="213"/>
      <c r="H139" s="213" t="s">
        <v>666</v>
      </c>
      <c r="I139" s="213" t="s">
        <v>645</v>
      </c>
      <c r="J139" s="213"/>
      <c r="K139" s="255"/>
    </row>
    <row r="140" spans="2:11" ht="15" customHeight="1">
      <c r="B140" s="253"/>
      <c r="C140" s="213" t="s">
        <v>667</v>
      </c>
      <c r="D140" s="213"/>
      <c r="E140" s="213"/>
      <c r="F140" s="232" t="s">
        <v>611</v>
      </c>
      <c r="G140" s="213"/>
      <c r="H140" s="213" t="s">
        <v>668</v>
      </c>
      <c r="I140" s="213" t="s">
        <v>645</v>
      </c>
      <c r="J140" s="213"/>
      <c r="K140" s="255"/>
    </row>
    <row r="141" spans="2:11" ht="15" customHeight="1">
      <c r="B141" s="256"/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2:11" ht="18.75" customHeight="1">
      <c r="B142" s="209"/>
      <c r="C142" s="209"/>
      <c r="D142" s="209"/>
      <c r="E142" s="209"/>
      <c r="F142" s="245"/>
      <c r="G142" s="209"/>
      <c r="H142" s="209"/>
      <c r="I142" s="209"/>
      <c r="J142" s="209"/>
      <c r="K142" s="209"/>
    </row>
    <row r="143" spans="2:11" ht="18.75" customHeight="1"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</row>
    <row r="144" spans="2:11" ht="7.5" customHeight="1">
      <c r="B144" s="220"/>
      <c r="C144" s="221"/>
      <c r="D144" s="221"/>
      <c r="E144" s="221"/>
      <c r="F144" s="221"/>
      <c r="G144" s="221"/>
      <c r="H144" s="221"/>
      <c r="I144" s="221"/>
      <c r="J144" s="221"/>
      <c r="K144" s="222"/>
    </row>
    <row r="145" spans="2:11" ht="45" customHeight="1">
      <c r="B145" s="223"/>
      <c r="C145" s="300" t="s">
        <v>669</v>
      </c>
      <c r="D145" s="300"/>
      <c r="E145" s="300"/>
      <c r="F145" s="300"/>
      <c r="G145" s="300"/>
      <c r="H145" s="300"/>
      <c r="I145" s="300"/>
      <c r="J145" s="300"/>
      <c r="K145" s="224"/>
    </row>
    <row r="146" spans="2:11" ht="17.25" customHeight="1">
      <c r="B146" s="223"/>
      <c r="C146" s="225" t="s">
        <v>605</v>
      </c>
      <c r="D146" s="225"/>
      <c r="E146" s="225"/>
      <c r="F146" s="225" t="s">
        <v>606</v>
      </c>
      <c r="G146" s="226"/>
      <c r="H146" s="225" t="s">
        <v>162</v>
      </c>
      <c r="I146" s="225" t="s">
        <v>56</v>
      </c>
      <c r="J146" s="225" t="s">
        <v>607</v>
      </c>
      <c r="K146" s="224"/>
    </row>
    <row r="147" spans="2:11" ht="17.25" customHeight="1">
      <c r="B147" s="223"/>
      <c r="C147" s="227" t="s">
        <v>608</v>
      </c>
      <c r="D147" s="227"/>
      <c r="E147" s="227"/>
      <c r="F147" s="228" t="s">
        <v>609</v>
      </c>
      <c r="G147" s="229"/>
      <c r="H147" s="227"/>
      <c r="I147" s="227"/>
      <c r="J147" s="227" t="s">
        <v>610</v>
      </c>
      <c r="K147" s="224"/>
    </row>
    <row r="148" spans="2:11" ht="5.25" customHeight="1">
      <c r="B148" s="234"/>
      <c r="C148" s="230"/>
      <c r="D148" s="230"/>
      <c r="E148" s="230"/>
      <c r="F148" s="230"/>
      <c r="G148" s="231"/>
      <c r="H148" s="230"/>
      <c r="I148" s="230"/>
      <c r="J148" s="230"/>
      <c r="K148" s="255"/>
    </row>
    <row r="149" spans="2:11" ht="15" customHeight="1">
      <c r="B149" s="234"/>
      <c r="C149" s="259" t="s">
        <v>614</v>
      </c>
      <c r="D149" s="213"/>
      <c r="E149" s="213"/>
      <c r="F149" s="260" t="s">
        <v>611</v>
      </c>
      <c r="G149" s="213"/>
      <c r="H149" s="259" t="s">
        <v>650</v>
      </c>
      <c r="I149" s="259" t="s">
        <v>613</v>
      </c>
      <c r="J149" s="259">
        <v>120</v>
      </c>
      <c r="K149" s="255"/>
    </row>
    <row r="150" spans="2:11" ht="15" customHeight="1">
      <c r="B150" s="234"/>
      <c r="C150" s="259" t="s">
        <v>659</v>
      </c>
      <c r="D150" s="213"/>
      <c r="E150" s="213"/>
      <c r="F150" s="260" t="s">
        <v>611</v>
      </c>
      <c r="G150" s="213"/>
      <c r="H150" s="259" t="s">
        <v>670</v>
      </c>
      <c r="I150" s="259" t="s">
        <v>613</v>
      </c>
      <c r="J150" s="259" t="s">
        <v>661</v>
      </c>
      <c r="K150" s="255"/>
    </row>
    <row r="151" spans="2:11" ht="15" customHeight="1">
      <c r="B151" s="234"/>
      <c r="C151" s="259" t="s">
        <v>82</v>
      </c>
      <c r="D151" s="213"/>
      <c r="E151" s="213"/>
      <c r="F151" s="260" t="s">
        <v>611</v>
      </c>
      <c r="G151" s="213"/>
      <c r="H151" s="259" t="s">
        <v>671</v>
      </c>
      <c r="I151" s="259" t="s">
        <v>613</v>
      </c>
      <c r="J151" s="259" t="s">
        <v>661</v>
      </c>
      <c r="K151" s="255"/>
    </row>
    <row r="152" spans="2:11" ht="15" customHeight="1">
      <c r="B152" s="234"/>
      <c r="C152" s="259" t="s">
        <v>616</v>
      </c>
      <c r="D152" s="213"/>
      <c r="E152" s="213"/>
      <c r="F152" s="260" t="s">
        <v>617</v>
      </c>
      <c r="G152" s="213"/>
      <c r="H152" s="259" t="s">
        <v>650</v>
      </c>
      <c r="I152" s="259" t="s">
        <v>613</v>
      </c>
      <c r="J152" s="259">
        <v>50</v>
      </c>
      <c r="K152" s="255"/>
    </row>
    <row r="153" spans="2:11" ht="15" customHeight="1">
      <c r="B153" s="234"/>
      <c r="C153" s="259" t="s">
        <v>619</v>
      </c>
      <c r="D153" s="213"/>
      <c r="E153" s="213"/>
      <c r="F153" s="260" t="s">
        <v>611</v>
      </c>
      <c r="G153" s="213"/>
      <c r="H153" s="259" t="s">
        <v>650</v>
      </c>
      <c r="I153" s="259" t="s">
        <v>621</v>
      </c>
      <c r="J153" s="259"/>
      <c r="K153" s="255"/>
    </row>
    <row r="154" spans="2:11" ht="15" customHeight="1">
      <c r="B154" s="234"/>
      <c r="C154" s="259" t="s">
        <v>630</v>
      </c>
      <c r="D154" s="213"/>
      <c r="E154" s="213"/>
      <c r="F154" s="260" t="s">
        <v>617</v>
      </c>
      <c r="G154" s="213"/>
      <c r="H154" s="259" t="s">
        <v>650</v>
      </c>
      <c r="I154" s="259" t="s">
        <v>613</v>
      </c>
      <c r="J154" s="259">
        <v>50</v>
      </c>
      <c r="K154" s="255"/>
    </row>
    <row r="155" spans="2:11" ht="15" customHeight="1">
      <c r="B155" s="234"/>
      <c r="C155" s="259" t="s">
        <v>638</v>
      </c>
      <c r="D155" s="213"/>
      <c r="E155" s="213"/>
      <c r="F155" s="260" t="s">
        <v>617</v>
      </c>
      <c r="G155" s="213"/>
      <c r="H155" s="259" t="s">
        <v>650</v>
      </c>
      <c r="I155" s="259" t="s">
        <v>613</v>
      </c>
      <c r="J155" s="259">
        <v>50</v>
      </c>
      <c r="K155" s="255"/>
    </row>
    <row r="156" spans="2:11" ht="15" customHeight="1">
      <c r="B156" s="234"/>
      <c r="C156" s="259" t="s">
        <v>636</v>
      </c>
      <c r="D156" s="213"/>
      <c r="E156" s="213"/>
      <c r="F156" s="260" t="s">
        <v>617</v>
      </c>
      <c r="G156" s="213"/>
      <c r="H156" s="259" t="s">
        <v>650</v>
      </c>
      <c r="I156" s="259" t="s">
        <v>613</v>
      </c>
      <c r="J156" s="259">
        <v>50</v>
      </c>
      <c r="K156" s="255"/>
    </row>
    <row r="157" spans="2:11" ht="15" customHeight="1">
      <c r="B157" s="234"/>
      <c r="C157" s="259" t="s">
        <v>147</v>
      </c>
      <c r="D157" s="213"/>
      <c r="E157" s="213"/>
      <c r="F157" s="260" t="s">
        <v>611</v>
      </c>
      <c r="G157" s="213"/>
      <c r="H157" s="259" t="s">
        <v>672</v>
      </c>
      <c r="I157" s="259" t="s">
        <v>613</v>
      </c>
      <c r="J157" s="259" t="s">
        <v>673</v>
      </c>
      <c r="K157" s="255"/>
    </row>
    <row r="158" spans="2:11" ht="15" customHeight="1">
      <c r="B158" s="234"/>
      <c r="C158" s="259" t="s">
        <v>674</v>
      </c>
      <c r="D158" s="213"/>
      <c r="E158" s="213"/>
      <c r="F158" s="260" t="s">
        <v>611</v>
      </c>
      <c r="G158" s="213"/>
      <c r="H158" s="259" t="s">
        <v>675</v>
      </c>
      <c r="I158" s="259" t="s">
        <v>645</v>
      </c>
      <c r="J158" s="259"/>
      <c r="K158" s="255"/>
    </row>
    <row r="159" spans="2:11" ht="15" customHeight="1">
      <c r="B159" s="261"/>
      <c r="C159" s="243"/>
      <c r="D159" s="243"/>
      <c r="E159" s="243"/>
      <c r="F159" s="243"/>
      <c r="G159" s="243"/>
      <c r="H159" s="243"/>
      <c r="I159" s="243"/>
      <c r="J159" s="243"/>
      <c r="K159" s="262"/>
    </row>
    <row r="160" spans="2:11" ht="18.75" customHeight="1">
      <c r="B160" s="209"/>
      <c r="C160" s="213"/>
      <c r="D160" s="213"/>
      <c r="E160" s="213"/>
      <c r="F160" s="232"/>
      <c r="G160" s="213"/>
      <c r="H160" s="213"/>
      <c r="I160" s="213"/>
      <c r="J160" s="213"/>
      <c r="K160" s="209"/>
    </row>
    <row r="161" spans="2:11" ht="18.75" customHeight="1">
      <c r="B161" s="219"/>
      <c r="C161" s="219"/>
      <c r="D161" s="219"/>
      <c r="E161" s="219"/>
      <c r="F161" s="219"/>
      <c r="G161" s="219"/>
      <c r="H161" s="219"/>
      <c r="I161" s="219"/>
      <c r="J161" s="219"/>
      <c r="K161" s="219"/>
    </row>
    <row r="162" spans="2:11" ht="7.5" customHeight="1">
      <c r="B162" s="194"/>
      <c r="C162" s="195"/>
      <c r="D162" s="195"/>
      <c r="E162" s="195"/>
      <c r="F162" s="195"/>
      <c r="G162" s="195"/>
      <c r="H162" s="195"/>
      <c r="I162" s="195"/>
      <c r="J162" s="195"/>
      <c r="K162" s="196"/>
    </row>
    <row r="163" spans="2:11" ht="45" customHeight="1">
      <c r="B163" s="197"/>
      <c r="C163" s="183" t="s">
        <v>676</v>
      </c>
      <c r="D163" s="183"/>
      <c r="E163" s="183"/>
      <c r="F163" s="183"/>
      <c r="G163" s="183"/>
      <c r="H163" s="183"/>
      <c r="I163" s="183"/>
      <c r="J163" s="183"/>
      <c r="K163" s="198"/>
    </row>
    <row r="164" spans="2:11" ht="17.25" customHeight="1">
      <c r="B164" s="197"/>
      <c r="C164" s="225" t="s">
        <v>605</v>
      </c>
      <c r="D164" s="225"/>
      <c r="E164" s="225"/>
      <c r="F164" s="225" t="s">
        <v>606</v>
      </c>
      <c r="G164" s="263"/>
      <c r="H164" s="264" t="s">
        <v>162</v>
      </c>
      <c r="I164" s="264" t="s">
        <v>56</v>
      </c>
      <c r="J164" s="225" t="s">
        <v>607</v>
      </c>
      <c r="K164" s="198"/>
    </row>
    <row r="165" spans="2:11" ht="17.25" customHeight="1">
      <c r="B165" s="206"/>
      <c r="C165" s="227" t="s">
        <v>608</v>
      </c>
      <c r="D165" s="227"/>
      <c r="E165" s="227"/>
      <c r="F165" s="228" t="s">
        <v>609</v>
      </c>
      <c r="G165" s="265"/>
      <c r="H165" s="266"/>
      <c r="I165" s="266"/>
      <c r="J165" s="227" t="s">
        <v>610</v>
      </c>
      <c r="K165" s="207"/>
    </row>
    <row r="166" spans="2:11" ht="5.25" customHeight="1">
      <c r="B166" s="234"/>
      <c r="C166" s="230"/>
      <c r="D166" s="230"/>
      <c r="E166" s="230"/>
      <c r="F166" s="230"/>
      <c r="G166" s="231"/>
      <c r="H166" s="230"/>
      <c r="I166" s="230"/>
      <c r="J166" s="230"/>
      <c r="K166" s="255"/>
    </row>
    <row r="167" spans="2:11" ht="15" customHeight="1">
      <c r="B167" s="234"/>
      <c r="C167" s="213" t="s">
        <v>614</v>
      </c>
      <c r="D167" s="213"/>
      <c r="E167" s="213"/>
      <c r="F167" s="232" t="s">
        <v>611</v>
      </c>
      <c r="G167" s="213"/>
      <c r="H167" s="213" t="s">
        <v>650</v>
      </c>
      <c r="I167" s="213" t="s">
        <v>613</v>
      </c>
      <c r="J167" s="213">
        <v>120</v>
      </c>
      <c r="K167" s="255"/>
    </row>
    <row r="168" spans="2:11" ht="15" customHeight="1">
      <c r="B168" s="234"/>
      <c r="C168" s="213" t="s">
        <v>659</v>
      </c>
      <c r="D168" s="213"/>
      <c r="E168" s="213"/>
      <c r="F168" s="232" t="s">
        <v>611</v>
      </c>
      <c r="G168" s="213"/>
      <c r="H168" s="213" t="s">
        <v>660</v>
      </c>
      <c r="I168" s="213" t="s">
        <v>613</v>
      </c>
      <c r="J168" s="213" t="s">
        <v>661</v>
      </c>
      <c r="K168" s="255"/>
    </row>
    <row r="169" spans="2:11" ht="15" customHeight="1">
      <c r="B169" s="234"/>
      <c r="C169" s="213" t="s">
        <v>82</v>
      </c>
      <c r="D169" s="213"/>
      <c r="E169" s="213"/>
      <c r="F169" s="232" t="s">
        <v>611</v>
      </c>
      <c r="G169" s="213"/>
      <c r="H169" s="213" t="s">
        <v>677</v>
      </c>
      <c r="I169" s="213" t="s">
        <v>613</v>
      </c>
      <c r="J169" s="213" t="s">
        <v>661</v>
      </c>
      <c r="K169" s="255"/>
    </row>
    <row r="170" spans="2:11" ht="15" customHeight="1">
      <c r="B170" s="234"/>
      <c r="C170" s="213" t="s">
        <v>616</v>
      </c>
      <c r="D170" s="213"/>
      <c r="E170" s="213"/>
      <c r="F170" s="232" t="s">
        <v>617</v>
      </c>
      <c r="G170" s="213"/>
      <c r="H170" s="213" t="s">
        <v>677</v>
      </c>
      <c r="I170" s="213" t="s">
        <v>613</v>
      </c>
      <c r="J170" s="213">
        <v>50</v>
      </c>
      <c r="K170" s="255"/>
    </row>
    <row r="171" spans="2:11" ht="15" customHeight="1">
      <c r="B171" s="234"/>
      <c r="C171" s="213" t="s">
        <v>619</v>
      </c>
      <c r="D171" s="213"/>
      <c r="E171" s="213"/>
      <c r="F171" s="232" t="s">
        <v>611</v>
      </c>
      <c r="G171" s="213"/>
      <c r="H171" s="213" t="s">
        <v>677</v>
      </c>
      <c r="I171" s="213" t="s">
        <v>621</v>
      </c>
      <c r="J171" s="213"/>
      <c r="K171" s="255"/>
    </row>
    <row r="172" spans="2:11" ht="15" customHeight="1">
      <c r="B172" s="234"/>
      <c r="C172" s="213" t="s">
        <v>630</v>
      </c>
      <c r="D172" s="213"/>
      <c r="E172" s="213"/>
      <c r="F172" s="232" t="s">
        <v>617</v>
      </c>
      <c r="G172" s="213"/>
      <c r="H172" s="213" t="s">
        <v>677</v>
      </c>
      <c r="I172" s="213" t="s">
        <v>613</v>
      </c>
      <c r="J172" s="213">
        <v>50</v>
      </c>
      <c r="K172" s="255"/>
    </row>
    <row r="173" spans="2:11" ht="15" customHeight="1">
      <c r="B173" s="234"/>
      <c r="C173" s="213" t="s">
        <v>638</v>
      </c>
      <c r="D173" s="213"/>
      <c r="E173" s="213"/>
      <c r="F173" s="232" t="s">
        <v>617</v>
      </c>
      <c r="G173" s="213"/>
      <c r="H173" s="213" t="s">
        <v>677</v>
      </c>
      <c r="I173" s="213" t="s">
        <v>613</v>
      </c>
      <c r="J173" s="213">
        <v>50</v>
      </c>
      <c r="K173" s="255"/>
    </row>
    <row r="174" spans="2:11" ht="15" customHeight="1">
      <c r="B174" s="234"/>
      <c r="C174" s="213" t="s">
        <v>636</v>
      </c>
      <c r="D174" s="213"/>
      <c r="E174" s="213"/>
      <c r="F174" s="232" t="s">
        <v>617</v>
      </c>
      <c r="G174" s="213"/>
      <c r="H174" s="213" t="s">
        <v>677</v>
      </c>
      <c r="I174" s="213" t="s">
        <v>613</v>
      </c>
      <c r="J174" s="213">
        <v>50</v>
      </c>
      <c r="K174" s="255"/>
    </row>
    <row r="175" spans="2:11" ht="15" customHeight="1">
      <c r="B175" s="234"/>
      <c r="C175" s="213" t="s">
        <v>161</v>
      </c>
      <c r="D175" s="213"/>
      <c r="E175" s="213"/>
      <c r="F175" s="232" t="s">
        <v>611</v>
      </c>
      <c r="G175" s="213"/>
      <c r="H175" s="213" t="s">
        <v>678</v>
      </c>
      <c r="I175" s="213" t="s">
        <v>679</v>
      </c>
      <c r="J175" s="213"/>
      <c r="K175" s="255"/>
    </row>
    <row r="176" spans="2:11" ht="15" customHeight="1">
      <c r="B176" s="234"/>
      <c r="C176" s="213" t="s">
        <v>56</v>
      </c>
      <c r="D176" s="213"/>
      <c r="E176" s="213"/>
      <c r="F176" s="232" t="s">
        <v>611</v>
      </c>
      <c r="G176" s="213"/>
      <c r="H176" s="213" t="s">
        <v>680</v>
      </c>
      <c r="I176" s="213" t="s">
        <v>681</v>
      </c>
      <c r="J176" s="213">
        <v>1</v>
      </c>
      <c r="K176" s="255"/>
    </row>
    <row r="177" spans="2:11" ht="15" customHeight="1">
      <c r="B177" s="234"/>
      <c r="C177" s="213" t="s">
        <v>52</v>
      </c>
      <c r="D177" s="213"/>
      <c r="E177" s="213"/>
      <c r="F177" s="232" t="s">
        <v>611</v>
      </c>
      <c r="G177" s="213"/>
      <c r="H177" s="213" t="s">
        <v>682</v>
      </c>
      <c r="I177" s="213" t="s">
        <v>613</v>
      </c>
      <c r="J177" s="213">
        <v>20</v>
      </c>
      <c r="K177" s="255"/>
    </row>
    <row r="178" spans="2:11" ht="15" customHeight="1">
      <c r="B178" s="234"/>
      <c r="C178" s="213" t="s">
        <v>162</v>
      </c>
      <c r="D178" s="213"/>
      <c r="E178" s="213"/>
      <c r="F178" s="232" t="s">
        <v>611</v>
      </c>
      <c r="G178" s="213"/>
      <c r="H178" s="213" t="s">
        <v>683</v>
      </c>
      <c r="I178" s="213" t="s">
        <v>613</v>
      </c>
      <c r="J178" s="213">
        <v>255</v>
      </c>
      <c r="K178" s="255"/>
    </row>
    <row r="179" spans="2:11" ht="15" customHeight="1">
      <c r="B179" s="234"/>
      <c r="C179" s="213" t="s">
        <v>163</v>
      </c>
      <c r="D179" s="213"/>
      <c r="E179" s="213"/>
      <c r="F179" s="232" t="s">
        <v>611</v>
      </c>
      <c r="G179" s="213"/>
      <c r="H179" s="213" t="s">
        <v>576</v>
      </c>
      <c r="I179" s="213" t="s">
        <v>613</v>
      </c>
      <c r="J179" s="213">
        <v>10</v>
      </c>
      <c r="K179" s="255"/>
    </row>
    <row r="180" spans="2:11" ht="15" customHeight="1">
      <c r="B180" s="234"/>
      <c r="C180" s="213" t="s">
        <v>164</v>
      </c>
      <c r="D180" s="213"/>
      <c r="E180" s="213"/>
      <c r="F180" s="232" t="s">
        <v>611</v>
      </c>
      <c r="G180" s="213"/>
      <c r="H180" s="213" t="s">
        <v>684</v>
      </c>
      <c r="I180" s="213" t="s">
        <v>645</v>
      </c>
      <c r="J180" s="213"/>
      <c r="K180" s="255"/>
    </row>
    <row r="181" spans="2:11" ht="15" customHeight="1">
      <c r="B181" s="234"/>
      <c r="C181" s="213" t="s">
        <v>685</v>
      </c>
      <c r="D181" s="213"/>
      <c r="E181" s="213"/>
      <c r="F181" s="232" t="s">
        <v>611</v>
      </c>
      <c r="G181" s="213"/>
      <c r="H181" s="213" t="s">
        <v>686</v>
      </c>
      <c r="I181" s="213" t="s">
        <v>645</v>
      </c>
      <c r="J181" s="213"/>
      <c r="K181" s="255"/>
    </row>
    <row r="182" spans="2:11" ht="15" customHeight="1">
      <c r="B182" s="234"/>
      <c r="C182" s="213" t="s">
        <v>674</v>
      </c>
      <c r="D182" s="213"/>
      <c r="E182" s="213"/>
      <c r="F182" s="232" t="s">
        <v>611</v>
      </c>
      <c r="G182" s="213"/>
      <c r="H182" s="213" t="s">
        <v>687</v>
      </c>
      <c r="I182" s="213" t="s">
        <v>645</v>
      </c>
      <c r="J182" s="213"/>
      <c r="K182" s="255"/>
    </row>
    <row r="183" spans="2:11" ht="15" customHeight="1">
      <c r="B183" s="234"/>
      <c r="C183" s="213" t="s">
        <v>167</v>
      </c>
      <c r="D183" s="213"/>
      <c r="E183" s="213"/>
      <c r="F183" s="232" t="s">
        <v>617</v>
      </c>
      <c r="G183" s="213"/>
      <c r="H183" s="213" t="s">
        <v>688</v>
      </c>
      <c r="I183" s="213" t="s">
        <v>613</v>
      </c>
      <c r="J183" s="213">
        <v>50</v>
      </c>
      <c r="K183" s="255"/>
    </row>
    <row r="184" spans="2:11" ht="15" customHeight="1">
      <c r="B184" s="261"/>
      <c r="C184" s="243"/>
      <c r="D184" s="243"/>
      <c r="E184" s="243"/>
      <c r="F184" s="243"/>
      <c r="G184" s="243"/>
      <c r="H184" s="243"/>
      <c r="I184" s="243"/>
      <c r="J184" s="243"/>
      <c r="K184" s="262"/>
    </row>
    <row r="185" spans="2:11" ht="18.75" customHeight="1">
      <c r="B185" s="209"/>
      <c r="C185" s="213"/>
      <c r="D185" s="213"/>
      <c r="E185" s="213"/>
      <c r="F185" s="232"/>
      <c r="G185" s="213"/>
      <c r="H185" s="213"/>
      <c r="I185" s="213"/>
      <c r="J185" s="213"/>
      <c r="K185" s="209"/>
    </row>
    <row r="186" spans="2:11" ht="18.75" customHeight="1">
      <c r="B186" s="219"/>
      <c r="C186" s="219"/>
      <c r="D186" s="219"/>
      <c r="E186" s="219"/>
      <c r="F186" s="219"/>
      <c r="G186" s="219"/>
      <c r="H186" s="219"/>
      <c r="I186" s="219"/>
      <c r="J186" s="219"/>
      <c r="K186" s="219"/>
    </row>
    <row r="187" spans="2:11" ht="13.5">
      <c r="B187" s="194"/>
      <c r="C187" s="195"/>
      <c r="D187" s="195"/>
      <c r="E187" s="195"/>
      <c r="F187" s="195"/>
      <c r="G187" s="195"/>
      <c r="H187" s="195"/>
      <c r="I187" s="195"/>
      <c r="J187" s="195"/>
      <c r="K187" s="196"/>
    </row>
    <row r="188" spans="2:11" ht="21">
      <c r="B188" s="197"/>
      <c r="C188" s="183" t="s">
        <v>689</v>
      </c>
      <c r="D188" s="183"/>
      <c r="E188" s="183"/>
      <c r="F188" s="183"/>
      <c r="G188" s="183"/>
      <c r="H188" s="183"/>
      <c r="I188" s="183"/>
      <c r="J188" s="183"/>
      <c r="K188" s="198"/>
    </row>
    <row r="189" spans="2:11" ht="25.5" customHeight="1">
      <c r="B189" s="197"/>
      <c r="C189" s="267" t="s">
        <v>690</v>
      </c>
      <c r="D189" s="267"/>
      <c r="E189" s="267"/>
      <c r="F189" s="267" t="s">
        <v>691</v>
      </c>
      <c r="G189" s="268"/>
      <c r="H189" s="302" t="s">
        <v>692</v>
      </c>
      <c r="I189" s="302"/>
      <c r="J189" s="302"/>
      <c r="K189" s="198"/>
    </row>
    <row r="190" spans="2:11" ht="5.25" customHeight="1">
      <c r="B190" s="234"/>
      <c r="C190" s="230"/>
      <c r="D190" s="230"/>
      <c r="E190" s="230"/>
      <c r="F190" s="230"/>
      <c r="G190" s="213"/>
      <c r="H190" s="230"/>
      <c r="I190" s="230"/>
      <c r="J190" s="230"/>
      <c r="K190" s="255"/>
    </row>
    <row r="191" spans="2:11" ht="15" customHeight="1">
      <c r="B191" s="234"/>
      <c r="C191" s="213" t="s">
        <v>693</v>
      </c>
      <c r="D191" s="213"/>
      <c r="E191" s="213"/>
      <c r="F191" s="232" t="s">
        <v>42</v>
      </c>
      <c r="G191" s="213"/>
      <c r="H191" s="301" t="s">
        <v>694</v>
      </c>
      <c r="I191" s="301"/>
      <c r="J191" s="301"/>
      <c r="K191" s="255"/>
    </row>
    <row r="192" spans="2:11" ht="15" customHeight="1">
      <c r="B192" s="234"/>
      <c r="C192" s="240"/>
      <c r="D192" s="213"/>
      <c r="E192" s="213"/>
      <c r="F192" s="232" t="s">
        <v>43</v>
      </c>
      <c r="G192" s="213"/>
      <c r="H192" s="301" t="s">
        <v>695</v>
      </c>
      <c r="I192" s="301"/>
      <c r="J192" s="301"/>
      <c r="K192" s="255"/>
    </row>
    <row r="193" spans="2:11" ht="15" customHeight="1">
      <c r="B193" s="234"/>
      <c r="C193" s="240"/>
      <c r="D193" s="213"/>
      <c r="E193" s="213"/>
      <c r="F193" s="232" t="s">
        <v>46</v>
      </c>
      <c r="G193" s="213"/>
      <c r="H193" s="301" t="s">
        <v>696</v>
      </c>
      <c r="I193" s="301"/>
      <c r="J193" s="301"/>
      <c r="K193" s="255"/>
    </row>
    <row r="194" spans="2:11" ht="15" customHeight="1">
      <c r="B194" s="234"/>
      <c r="C194" s="213"/>
      <c r="D194" s="213"/>
      <c r="E194" s="213"/>
      <c r="F194" s="232" t="s">
        <v>44</v>
      </c>
      <c r="G194" s="213"/>
      <c r="H194" s="301" t="s">
        <v>697</v>
      </c>
      <c r="I194" s="301"/>
      <c r="J194" s="301"/>
      <c r="K194" s="255"/>
    </row>
    <row r="195" spans="2:11" ht="15" customHeight="1">
      <c r="B195" s="234"/>
      <c r="C195" s="213"/>
      <c r="D195" s="213"/>
      <c r="E195" s="213"/>
      <c r="F195" s="232" t="s">
        <v>45</v>
      </c>
      <c r="G195" s="213"/>
      <c r="H195" s="301" t="s">
        <v>698</v>
      </c>
      <c r="I195" s="301"/>
      <c r="J195" s="301"/>
      <c r="K195" s="255"/>
    </row>
    <row r="196" spans="2:11" ht="15" customHeight="1">
      <c r="B196" s="234"/>
      <c r="C196" s="213"/>
      <c r="D196" s="213"/>
      <c r="E196" s="213"/>
      <c r="F196" s="232"/>
      <c r="G196" s="213"/>
      <c r="H196" s="213"/>
      <c r="I196" s="213"/>
      <c r="J196" s="213"/>
      <c r="K196" s="255"/>
    </row>
    <row r="197" spans="2:11" ht="15" customHeight="1">
      <c r="B197" s="234"/>
      <c r="C197" s="213" t="s">
        <v>657</v>
      </c>
      <c r="D197" s="213"/>
      <c r="E197" s="213"/>
      <c r="F197" s="232" t="s">
        <v>77</v>
      </c>
      <c r="G197" s="213"/>
      <c r="H197" s="301" t="s">
        <v>699</v>
      </c>
      <c r="I197" s="301"/>
      <c r="J197" s="301"/>
      <c r="K197" s="255"/>
    </row>
    <row r="198" spans="2:11" ht="15" customHeight="1">
      <c r="B198" s="234"/>
      <c r="C198" s="240"/>
      <c r="D198" s="213"/>
      <c r="E198" s="213"/>
      <c r="F198" s="232" t="s">
        <v>561</v>
      </c>
      <c r="G198" s="213"/>
      <c r="H198" s="301" t="s">
        <v>562</v>
      </c>
      <c r="I198" s="301"/>
      <c r="J198" s="301"/>
      <c r="K198" s="255"/>
    </row>
    <row r="199" spans="2:11" ht="15" customHeight="1">
      <c r="B199" s="234"/>
      <c r="C199" s="213"/>
      <c r="D199" s="213"/>
      <c r="E199" s="213"/>
      <c r="F199" s="232" t="s">
        <v>559</v>
      </c>
      <c r="G199" s="213"/>
      <c r="H199" s="301" t="s">
        <v>700</v>
      </c>
      <c r="I199" s="301"/>
      <c r="J199" s="301"/>
      <c r="K199" s="255"/>
    </row>
    <row r="200" spans="2:11" ht="15" customHeight="1">
      <c r="B200" s="269"/>
      <c r="C200" s="240"/>
      <c r="D200" s="240"/>
      <c r="E200" s="240"/>
      <c r="F200" s="232" t="s">
        <v>86</v>
      </c>
      <c r="G200" s="218"/>
      <c r="H200" s="303" t="s">
        <v>85</v>
      </c>
      <c r="I200" s="303"/>
      <c r="J200" s="303"/>
      <c r="K200" s="270"/>
    </row>
    <row r="201" spans="2:11" ht="15" customHeight="1">
      <c r="B201" s="269"/>
      <c r="C201" s="240"/>
      <c r="D201" s="240"/>
      <c r="E201" s="240"/>
      <c r="F201" s="232" t="s">
        <v>563</v>
      </c>
      <c r="G201" s="218"/>
      <c r="H201" s="303" t="s">
        <v>539</v>
      </c>
      <c r="I201" s="303"/>
      <c r="J201" s="303"/>
      <c r="K201" s="270"/>
    </row>
    <row r="202" spans="2:11" ht="15" customHeight="1">
      <c r="B202" s="269"/>
      <c r="C202" s="240"/>
      <c r="D202" s="240"/>
      <c r="E202" s="240"/>
      <c r="F202" s="271"/>
      <c r="G202" s="218"/>
      <c r="H202" s="272"/>
      <c r="I202" s="272"/>
      <c r="J202" s="272"/>
      <c r="K202" s="270"/>
    </row>
    <row r="203" spans="2:11" ht="15" customHeight="1">
      <c r="B203" s="269"/>
      <c r="C203" s="213" t="s">
        <v>681</v>
      </c>
      <c r="D203" s="240"/>
      <c r="E203" s="240"/>
      <c r="F203" s="232">
        <v>1</v>
      </c>
      <c r="G203" s="218"/>
      <c r="H203" s="303" t="s">
        <v>701</v>
      </c>
      <c r="I203" s="303"/>
      <c r="J203" s="303"/>
      <c r="K203" s="270"/>
    </row>
    <row r="204" spans="2:11" ht="15" customHeight="1">
      <c r="B204" s="269"/>
      <c r="C204" s="240"/>
      <c r="D204" s="240"/>
      <c r="E204" s="240"/>
      <c r="F204" s="232">
        <v>2</v>
      </c>
      <c r="G204" s="218"/>
      <c r="H204" s="303" t="s">
        <v>702</v>
      </c>
      <c r="I204" s="303"/>
      <c r="J204" s="303"/>
      <c r="K204" s="270"/>
    </row>
    <row r="205" spans="2:11" ht="15" customHeight="1">
      <c r="B205" s="269"/>
      <c r="C205" s="240"/>
      <c r="D205" s="240"/>
      <c r="E205" s="240"/>
      <c r="F205" s="232">
        <v>3</v>
      </c>
      <c r="G205" s="218"/>
      <c r="H205" s="303" t="s">
        <v>703</v>
      </c>
      <c r="I205" s="303"/>
      <c r="J205" s="303"/>
      <c r="K205" s="270"/>
    </row>
    <row r="206" spans="2:11" ht="15" customHeight="1">
      <c r="B206" s="269"/>
      <c r="C206" s="240"/>
      <c r="D206" s="240"/>
      <c r="E206" s="240"/>
      <c r="F206" s="232">
        <v>4</v>
      </c>
      <c r="G206" s="218"/>
      <c r="H206" s="303" t="s">
        <v>704</v>
      </c>
      <c r="I206" s="303"/>
      <c r="J206" s="303"/>
      <c r="K206" s="270"/>
    </row>
    <row r="207" spans="2:11" ht="12.75" customHeight="1">
      <c r="B207" s="273"/>
      <c r="C207" s="274"/>
      <c r="D207" s="274"/>
      <c r="E207" s="274"/>
      <c r="F207" s="274"/>
      <c r="G207" s="274"/>
      <c r="H207" s="274"/>
      <c r="I207" s="274"/>
      <c r="J207" s="274"/>
      <c r="K207" s="275"/>
    </row>
  </sheetData>
  <sheetProtection/>
  <mergeCells count="77">
    <mergeCell ref="H206:J206"/>
    <mergeCell ref="H204:J204"/>
    <mergeCell ref="H199:J199"/>
    <mergeCell ref="H194:J194"/>
    <mergeCell ref="H201:J201"/>
    <mergeCell ref="H200:J200"/>
    <mergeCell ref="H203:J203"/>
    <mergeCell ref="H205:J205"/>
    <mergeCell ref="H192:J192"/>
    <mergeCell ref="H198:J198"/>
    <mergeCell ref="C188:J188"/>
    <mergeCell ref="H197:J197"/>
    <mergeCell ref="H195:J195"/>
    <mergeCell ref="H193:J193"/>
    <mergeCell ref="H191:J191"/>
    <mergeCell ref="H189:J189"/>
    <mergeCell ref="D65:J65"/>
    <mergeCell ref="C100:J100"/>
    <mergeCell ref="D61:J61"/>
    <mergeCell ref="C163:J163"/>
    <mergeCell ref="C120:J120"/>
    <mergeCell ref="C145:J145"/>
    <mergeCell ref="D66:J66"/>
    <mergeCell ref="D67:J67"/>
    <mergeCell ref="D68:J68"/>
    <mergeCell ref="C73:J73"/>
    <mergeCell ref="D59:J59"/>
    <mergeCell ref="D60:J60"/>
    <mergeCell ref="D63:J63"/>
    <mergeCell ref="D64:J64"/>
    <mergeCell ref="C55:J55"/>
    <mergeCell ref="D56:J56"/>
    <mergeCell ref="D57:J57"/>
    <mergeCell ref="D58:J58"/>
    <mergeCell ref="D49:J49"/>
    <mergeCell ref="C50:J50"/>
    <mergeCell ref="C52:J52"/>
    <mergeCell ref="C53:J53"/>
    <mergeCell ref="D45:J45"/>
    <mergeCell ref="E46:J46"/>
    <mergeCell ref="E47:J47"/>
    <mergeCell ref="E48:J48"/>
    <mergeCell ref="G40:J40"/>
    <mergeCell ref="G41:J41"/>
    <mergeCell ref="G42:J42"/>
    <mergeCell ref="G43:J43"/>
    <mergeCell ref="G36:J36"/>
    <mergeCell ref="G37:J37"/>
    <mergeCell ref="G38:J38"/>
    <mergeCell ref="G39:J39"/>
    <mergeCell ref="D32:J32"/>
    <mergeCell ref="D33:J33"/>
    <mergeCell ref="G34:J34"/>
    <mergeCell ref="G35:J35"/>
    <mergeCell ref="D26:J26"/>
    <mergeCell ref="D28:J28"/>
    <mergeCell ref="D29:J29"/>
    <mergeCell ref="D31:J31"/>
    <mergeCell ref="F18:J18"/>
    <mergeCell ref="F21:J21"/>
    <mergeCell ref="C23:J23"/>
    <mergeCell ref="D25:J25"/>
    <mergeCell ref="C24:J24"/>
    <mergeCell ref="D14:J14"/>
    <mergeCell ref="D15:J15"/>
    <mergeCell ref="F16:J16"/>
    <mergeCell ref="F17:J17"/>
    <mergeCell ref="D11:J11"/>
    <mergeCell ref="F19:J19"/>
    <mergeCell ref="F20:J20"/>
    <mergeCell ref="C3:J3"/>
    <mergeCell ref="C4:J4"/>
    <mergeCell ref="C6:J6"/>
    <mergeCell ref="C7:J7"/>
    <mergeCell ref="C9:J9"/>
    <mergeCell ref="D10:J10"/>
    <mergeCell ref="D13:J13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