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JP071411 - C100 - Dopravn..." sheetId="2" r:id="rId2"/>
    <sheet name="JP071421 - C101 - Zatrubn..." sheetId="3" r:id="rId3"/>
    <sheet name="JP0714VON1 - Vedlejší a o..." sheetId="4" r:id="rId4"/>
    <sheet name="Pokyny pro vyplnění" sheetId="5" r:id="rId5"/>
  </sheets>
  <definedNames>
    <definedName name="_xlnm._FilterDatabase" localSheetId="1" hidden="1">'JP071411 - C100 - Dopravn...'!$C$89:$K$89</definedName>
    <definedName name="_xlnm._FilterDatabase" localSheetId="2" hidden="1">'JP071421 - C101 - Zatrubn...'!$C$88:$K$88</definedName>
    <definedName name="_xlnm._FilterDatabase" localSheetId="3" hidden="1">'JP0714VON1 - Vedlejší a o...'!$C$85:$K$85</definedName>
    <definedName name="_xlnm.Print_Titles" localSheetId="1">'JP071411 - C100 - Dopravn...'!$89:$89</definedName>
    <definedName name="_xlnm.Print_Titles" localSheetId="2">'JP071421 - C101 - Zatrubn...'!$88:$88</definedName>
    <definedName name="_xlnm.Print_Titles" localSheetId="3">'JP0714VON1 - Vedlejší a o...'!$85:$85</definedName>
    <definedName name="_xlnm.Print_Titles" localSheetId="0">'Rekapitulace stavby'!$49:$49</definedName>
    <definedName name="_xlnm.Print_Area" localSheetId="1">'JP071411 - C100 - Dopravn...'!$C$4:$J$38,'JP071411 - C100 - Dopravn...'!$C$44:$J$69,'JP071411 - C100 - Dopravn...'!$C$75:$K$676</definedName>
    <definedName name="_xlnm.Print_Area" localSheetId="2">'JP071421 - C101 - Zatrubn...'!$C$4:$J$38,'JP071421 - C101 - Zatrubn...'!$C$44:$J$68,'JP071421 - C101 - Zatrubn...'!$C$74:$K$199</definedName>
    <definedName name="_xlnm.Print_Area" localSheetId="3">'JP0714VON1 - Vedlejší a o...'!$C$4:$J$38,'JP0714VON1 - Vedlejší a o...'!$C$44:$J$65,'JP0714VON1 - Vedlejší a o...'!$C$71:$K$110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stavby'!$C$39:$AQ$58</definedName>
  </definedNames>
  <calcPr fullCalcOnLoad="1"/>
</workbook>
</file>

<file path=xl/sharedStrings.xml><?xml version="1.0" encoding="utf-8"?>
<sst xmlns="http://schemas.openxmlformats.org/spreadsheetml/2006/main" count="6887" uniqueCount="957">
  <si>
    <t>Lože pod obrubníky, krajníky nebo obruby z dlažebních kostek z betonu prostého tř. C 12/15</t>
  </si>
  <si>
    <t>F8*0,3*0,1</t>
  </si>
  <si>
    <t>F9*0,2*0,1</t>
  </si>
  <si>
    <t>70</t>
  </si>
  <si>
    <t>919121223</t>
  </si>
  <si>
    <t>Těsnění spár zálivkou za studena pro komůrky š 15 mm hl 30 mm bez těsnicího profilu</t>
  </si>
  <si>
    <t>1838039668</t>
  </si>
  <si>
    <t>30+75</t>
  </si>
  <si>
    <t>71</t>
  </si>
  <si>
    <t>919726203</t>
  </si>
  <si>
    <t>Geotextilie pro vyztužení, separaci a filtraci tkaná z PP podélná pevnost v tahu do 80 kN/m</t>
  </si>
  <si>
    <t>-1122125078</t>
  </si>
  <si>
    <t>Geotextilie tkaná pro vyztužení, separaci nebo filtraci z polypropylenu, podélná pevnost v tahu přes 50 do 80 kN/m</t>
  </si>
  <si>
    <t>72</t>
  </si>
  <si>
    <t>919735112</t>
  </si>
  <si>
    <t>Řezání stávajícího živičného krytu hl do 100 mm</t>
  </si>
  <si>
    <t>1877339298</t>
  </si>
  <si>
    <t>997</t>
  </si>
  <si>
    <t>Přesun sutě</t>
  </si>
  <si>
    <t>73</t>
  </si>
  <si>
    <t>997221551</t>
  </si>
  <si>
    <t>Vodorovná doprava suti ze sypkých materiálů do 1 km</t>
  </si>
  <si>
    <t>-1627602827</t>
  </si>
  <si>
    <t>Vodorovná doprava suti bez naložení, ale se složením a s hrubým urovnáním ze sypkých materiálů, na vzdálenost do 1 km</t>
  </si>
  <si>
    <t>74</t>
  </si>
  <si>
    <t>997221559</t>
  </si>
  <si>
    <t>Příplatek ZKD 1 km u vodorovné dopravy suti ze sypkých materiálů</t>
  </si>
  <si>
    <t>1821865128</t>
  </si>
  <si>
    <t>Vodorovná doprava suti bez naložení, ale se složením a s hrubým urovnáním Příplatek k ceně za každý další i započatý 1 km přes 1 km</t>
  </si>
  <si>
    <t>17.64*4 'Přepočtené koeficientem množství</t>
  </si>
  <si>
    <t>75</t>
  </si>
  <si>
    <t>997221561</t>
  </si>
  <si>
    <t>Vodorovná doprava suti z kusových materiálů do 1 km</t>
  </si>
  <si>
    <t>389213083</t>
  </si>
  <si>
    <t>Vodorovná doprava suti bez naložení, ale se složením a s hrubým urovnáním z kusových materiálů, na vzdálenost do 1 km</t>
  </si>
  <si>
    <t>76</t>
  </si>
  <si>
    <t>997221569</t>
  </si>
  <si>
    <t>Příplatek ZKD 1 km u vodorovné dopravy suti z kusových materiálů</t>
  </si>
  <si>
    <t>88649128</t>
  </si>
  <si>
    <t>5.702*4 'Přepočtené koeficientem množství</t>
  </si>
  <si>
    <t>77</t>
  </si>
  <si>
    <t>997221845</t>
  </si>
  <si>
    <t>Poplatek za uložení odpadu z asfaltových povrchů na skládce (skládkovné)</t>
  </si>
  <si>
    <t>1285202176</t>
  </si>
  <si>
    <t>Poplatek za uložení stavebního odpadu na skládce (skládkovné) z asfaltových povrchů</t>
  </si>
  <si>
    <t>78</t>
  </si>
  <si>
    <t>997221855</t>
  </si>
  <si>
    <t>Poplatek za uložení odpadu z kameniva na skládce (skládkovné)</t>
  </si>
  <si>
    <t>2097250786</t>
  </si>
  <si>
    <t>Poplatek za uložení stavebního odpadu na skládce (skládkovné) z kameniva</t>
  </si>
  <si>
    <t>998</t>
  </si>
  <si>
    <t>Přesun hmot</t>
  </si>
  <si>
    <t>79</t>
  </si>
  <si>
    <t>998225111</t>
  </si>
  <si>
    <t>Přesun hmot pro pozemní komunikace s krytem z kamene, monolitickým betonovým nebo živičným</t>
  </si>
  <si>
    <t>1805262988</t>
  </si>
  <si>
    <t>Přesun hmot pro komunikace s krytem z kameniva, monolitickým betonovým nebo živičným dopravní vzdálenost do 200 m jakékoliv délky objektu</t>
  </si>
  <si>
    <t>JP07142 - C101 - Zatrubnění příkopu - DN600</t>
  </si>
  <si>
    <t>JP071421 - C101 - Zatrubnění příkopu - DN600 - soupis prací</t>
  </si>
  <si>
    <t xml:space="preserve">    4 - Vodorovné konstrukce</t>
  </si>
  <si>
    <t>174101103</t>
  </si>
  <si>
    <t>Zásyp zářezů pro podzemní vedení sypaninou se zhutněním</t>
  </si>
  <si>
    <t>-63258706</t>
  </si>
  <si>
    <t>Zásyp sypaninou z jakékoliv horniny s uložením výkopku ve vrstvách se zhutněním zářezů se šikmými stěnami pro podzemní vedení a kolem objektů zřízených v těchto zářezech</t>
  </si>
  <si>
    <t>zatrubněný stávající příkop</t>
  </si>
  <si>
    <t>75*0,8*0,8*0,5*2</t>
  </si>
  <si>
    <t>Vodorovné konstrukce</t>
  </si>
  <si>
    <t>452311131</t>
  </si>
  <si>
    <t>Podkladní desky z betonu prostého tř. C 12/15 otevřený výkop</t>
  </si>
  <si>
    <t>-1510055607</t>
  </si>
  <si>
    <t>zatrubněný stávající příkop-horská vpusť-podkladní deska</t>
  </si>
  <si>
    <t>1,5*1,5*0,1</t>
  </si>
  <si>
    <t>452313161</t>
  </si>
  <si>
    <t>Podkladní bloky z betonu prostého tř. C 25/30 otevřený výkop</t>
  </si>
  <si>
    <t>-1490507594</t>
  </si>
  <si>
    <t>zatrubněný stávající příkop-horská vpusť-betonový práh</t>
  </si>
  <si>
    <t>2,5*0,25*0,6</t>
  </si>
  <si>
    <t>462511161</t>
  </si>
  <si>
    <t>Zához z lomového kamene tříděného hmotnost kamenů do 80 kg bez výplně</t>
  </si>
  <si>
    <t>920977632</t>
  </si>
  <si>
    <t>zatrubněný stávající příkop-horská vpusť-zához před</t>
  </si>
  <si>
    <t>(1*0,5+1*0,5*0,5)*2</t>
  </si>
  <si>
    <t>594511111</t>
  </si>
  <si>
    <t>Dlažba z lomového kamene s provedením lože z betonu</t>
  </si>
  <si>
    <t>-1855578086</t>
  </si>
  <si>
    <t>Dlažba nebo přídlažba z lomového kamene lomařsky upraveného rigolového v ploše vodorovné nebo ve sklonu tl. do 250 mm, bez vyplnění spár, s provedením lože tl. 50 mm z betonu</t>
  </si>
  <si>
    <t>zatrubněný stávající příkop-horská vpusť-dlažba před</t>
  </si>
  <si>
    <t>2*2</t>
  </si>
  <si>
    <t>599632111</t>
  </si>
  <si>
    <t>Vyplnění spár dlažby z lomového kamene MC se zatřením</t>
  </si>
  <si>
    <t>1766592681</t>
  </si>
  <si>
    <t>894118001</t>
  </si>
  <si>
    <t>Příplatek ZKD 0,60 m výšky vstupu na potrubí</t>
  </si>
  <si>
    <t>-1917367613</t>
  </si>
  <si>
    <t>zatrubněný stávající příkop-horská vpusť</t>
  </si>
  <si>
    <t>894212131</t>
  </si>
  <si>
    <t>Šachty kanalizační čtvercové z prostého betonu na potrubí DN 350 nebo 400 dno beton tř. C 25/30</t>
  </si>
  <si>
    <t>-1945724885</t>
  </si>
  <si>
    <t>894411151</t>
  </si>
  <si>
    <t>Zřízení šachet kanalizačních z betonových dílců na potrubí DN 600 dno beton tř. C 25/30</t>
  </si>
  <si>
    <t>-1753908066</t>
  </si>
  <si>
    <t>Zřízení šachet kanalizačních z betonových dílců výšky vstupu do 1,50 m s obložením dna betonem tř. C 25/30, na potrubí DN 600</t>
  </si>
  <si>
    <t>zatrubněný stávající příkop-revizní šachta</t>
  </si>
  <si>
    <t>592241680</t>
  </si>
  <si>
    <t>skruž betonová přechodová TBR-Q 625/600/120 SPK 62,5/100x60x12 cm</t>
  </si>
  <si>
    <t>-126606066</t>
  </si>
  <si>
    <t>prefabrikáty pro vstupní šachty a drenážní šachtice (betonové a železobetonové) šachty pro odpadní kanály a potrubí uložená v zemi skruž přechodová skruž betonová přechodová TBR-Q 625/600/120 SPK 62,5/100x60x12 cm</t>
  </si>
  <si>
    <t>592241760</t>
  </si>
  <si>
    <t>prstenec betonový vyrovnávací TBW-Q 625/80/120 62,5x8x12 cm</t>
  </si>
  <si>
    <t>2104703737</t>
  </si>
  <si>
    <t>prefabrikáty pro vstupní šachty a drenážní šachtice (betonové a železobetonové) šachty pro odpadní kanály a potrubí uložená v zemi prstenec vyrovnávací prstenec betonový vyrovnávací TBW-Q 625/80/120 62,5x8x12 cm</t>
  </si>
  <si>
    <t>592243380-01</t>
  </si>
  <si>
    <t xml:space="preserve">dno betonové šachty kanalizační TBZ-Q 1000/800 </t>
  </si>
  <si>
    <t>-990035885</t>
  </si>
  <si>
    <t>prefabrikáty pro vstupní šachty a drenážní šachtice (betonové a železobetonové) šachty pro odpadní kanály a potrubí uložená v zemi dno šachty kanalizační přímé V - průměr odtoku dno betonové šachty kanalizační TBZ-Q 1000/800</t>
  </si>
  <si>
    <t>899103111</t>
  </si>
  <si>
    <t>Osazení poklopů litinových nebo ocelových včetně rámů hmotnosti nad 100 do 150 kg</t>
  </si>
  <si>
    <t>-1497317171</t>
  </si>
  <si>
    <t>Osazení poklopů litinových a ocelových včetně rámů hmotnosti jednotlivě přes 100 do 150 kg</t>
  </si>
  <si>
    <t>552410110-01</t>
  </si>
  <si>
    <t>poklop  TBN-Q litinový třída B 125, kruhový rám,  600 mm bez ventilaci</t>
  </si>
  <si>
    <t>1630734130</t>
  </si>
  <si>
    <t>výrobky kanalizační litinové šachtové poklopy a mříže z tvárné litiny poklop  třída B 125, kruhový rám,  vstup 600 mm poklop  TBN-Q litinový třída B 125, kruhový rám,  600 mm bez ventilaci</t>
  </si>
  <si>
    <t>899204111</t>
  </si>
  <si>
    <t>Osazení mříží litinových včetně rámů a košů na bahno hmotnosti nad 150 kg</t>
  </si>
  <si>
    <t>-1612970227</t>
  </si>
  <si>
    <t>562000001</t>
  </si>
  <si>
    <t>Mříž dvojitá 1400/785mm pro horskou vpusť, vč. rámu</t>
  </si>
  <si>
    <t>ks</t>
  </si>
  <si>
    <t>-1133789815</t>
  </si>
  <si>
    <t>919521140</t>
  </si>
  <si>
    <t>Zřízení silničního propustku z trub betonových nebo ŽB DN 600</t>
  </si>
  <si>
    <t>306780672</t>
  </si>
  <si>
    <t>592216200-01</t>
  </si>
  <si>
    <t>trouba betonová přímá, na pero a polodrážku TBP 600/1000 D60x100x6 cm</t>
  </si>
  <si>
    <t>1739174362</t>
  </si>
  <si>
    <t>75*1.01 'Přepočtené koeficientem množství</t>
  </si>
  <si>
    <t>919535555</t>
  </si>
  <si>
    <t>Obetonování trubního propustku betonem prostým</t>
  </si>
  <si>
    <t>-952211586</t>
  </si>
  <si>
    <t>75*(1,1*0,9-3,14*0,36*0,36)</t>
  </si>
  <si>
    <t>938902112</t>
  </si>
  <si>
    <t>Čištění příkopů komunikací příkopovým rypadlem objem nánosu do 0,3 m3/m</t>
  </si>
  <si>
    <t>606427700</t>
  </si>
  <si>
    <t>1799783698</t>
  </si>
  <si>
    <t>JP0714VON - Vedlejší a ostatní náklady</t>
  </si>
  <si>
    <t>JP0714VON1 - Vedlejší a ostatní náklady - soupis prací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</si>
  <si>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</si>
  <si>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</si>
  <si>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</si>
  <si>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</si>
  <si>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</si>
  <si>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</si>
  <si>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</si>
  <si>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</si>
  <si>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012002000-01</t>
  </si>
  <si>
    <t>Vytýčení inženýrských sítí</t>
  </si>
  <si>
    <t>1024</t>
  </si>
  <si>
    <t>-1859905245</t>
  </si>
  <si>
    <t>012303000</t>
  </si>
  <si>
    <t>Geodetické zaměření dokončeného díla - 2 vyhotovení</t>
  </si>
  <si>
    <t>-1108178987</t>
  </si>
  <si>
    <t>Průzkumné, geodetické a projektové práce geodetické práce po výstavbě</t>
  </si>
  <si>
    <t>013254000</t>
  </si>
  <si>
    <t>Dokumentace skutečného provedení stavby - 2 vyhotovení</t>
  </si>
  <si>
    <t>401088941</t>
  </si>
  <si>
    <t>Průzkumné, geodetické a projektové práce projektové práce dokumentace stavby (výkresová a textová) skutečného provedení stavby</t>
  </si>
  <si>
    <t>VRN3</t>
  </si>
  <si>
    <t>Zařízení staveniště</t>
  </si>
  <si>
    <t>032103000</t>
  </si>
  <si>
    <t>Náklady na stavební buňky</t>
  </si>
  <si>
    <t>35114640</t>
  </si>
  <si>
    <t>Zařízení staveniště vybavení staveniště náklady na stavební buňky</t>
  </si>
  <si>
    <t>032503000</t>
  </si>
  <si>
    <t>Skládky na staveništi</t>
  </si>
  <si>
    <t>281813688</t>
  </si>
  <si>
    <t>Zařízení staveniště vybavení staveniště skládky na staveništi</t>
  </si>
  <si>
    <t>032903000</t>
  </si>
  <si>
    <t>Náklady na provoz a údržbu vybavení staveniště</t>
  </si>
  <si>
    <t>-164544090</t>
  </si>
  <si>
    <t>Zařízení staveniště vybavení staveniště náklady na provoz a údržbu vybavení staveniště</t>
  </si>
  <si>
    <t>034503000</t>
  </si>
  <si>
    <t>Informační tabule na staveništi</t>
  </si>
  <si>
    <t>2064208428</t>
  </si>
  <si>
    <t>Zařízení staveniště zabezpečení staveniště informační tabule</t>
  </si>
  <si>
    <t>039103000</t>
  </si>
  <si>
    <t>Rozebrání, bourání a odvoz zařízení staveniště</t>
  </si>
  <si>
    <t>1688642967</t>
  </si>
  <si>
    <t>Zařízení staveniště zrušení zařízení staveniště rozebrání, bourání a odvoz</t>
  </si>
  <si>
    <t>039203000</t>
  </si>
  <si>
    <t>Úprava terénu po zrušení zařízení staveniště</t>
  </si>
  <si>
    <t>2073023674</t>
  </si>
  <si>
    <t>Zařízení staveniště zrušení zařízení staveniště úprava terénu</t>
  </si>
  <si>
    <t>VRN4</t>
  </si>
  <si>
    <t>Inženýrská činnost</t>
  </si>
  <si>
    <t>043134000</t>
  </si>
  <si>
    <t>Zkoušky zatěžovací</t>
  </si>
  <si>
    <t>-2077353406</t>
  </si>
  <si>
    <t>Inženýrská činnost zkoušky a ostatní měření zkoušky zatěžovací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</si>
  <si>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</si>
  <si>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</si>
  <si>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</si>
  <si>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</si>
  <si>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</si>
  <si>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</si>
  <si>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</si>
  <si>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</si>
  <si>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</si>
  <si>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</si>
  <si>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</si>
  <si>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</si>
  <si>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</si>
  <si>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</si>
  <si>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</si>
  <si>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</si>
  <si>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</si>
  <si>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</si>
  <si>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</si>
  <si>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</si>
  <si>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</si>
  <si>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</si>
  <si>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</si>
  <si>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</si>
  <si>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</si>
  <si>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</si>
  <si>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</si>
  <si>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</si>
  <si>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</si>
  <si>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</si>
  <si>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</si>
  <si>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</si>
  <si>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</si>
  <si>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</si>
  <si>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</si>
  <si>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</si>
  <si>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</si>
  <si>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</si>
  <si>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</si>
  <si>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</si>
  <si>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</si>
  <si>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</si>
  <si>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</si>
  <si>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</si>
  <si>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</si>
  <si>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</si>
  <si>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</si>
  <si>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</si>
  <si>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</si>
  <si>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</si>
  <si>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</si>
  <si>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</si>
  <si>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</si>
  <si>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</si>
  <si>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</si>
  <si>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</si>
  <si>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</si>
  <si>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</si>
  <si>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</si>
  <si>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</si>
  <si>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</si>
  <si>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</si>
  <si>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</si>
  <si>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</si>
  <si>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</si>
  <si>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</si>
  <si>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</si>
  <si>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</si>
  <si>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</si>
  <si>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</si>
  <si>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</si>
  <si>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</si>
  <si>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</si>
  <si>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</si>
  <si>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</si>
  <si>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</si>
  <si>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</si>
  <si>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</si>
  <si>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</si>
  <si>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</si>
  <si>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</si>
  <si>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</si>
  <si>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</si>
  <si>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</si>
  <si>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</si>
  <si>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</si>
  <si>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</si>
  <si>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</si>
  <si>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</si>
  <si>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</si>
  <si>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</si>
  <si>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</si>
  <si>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</si>
  <si>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</si>
  <si>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</si>
  <si>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</si>
  <si>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</si>
  <si>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</si>
  <si>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</si>
  <si>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</si>
  <si>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</si>
  <si>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</si>
  <si>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</si>
  <si>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</si>
  <si>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</si>
  <si>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</si>
  <si>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</si>
  <si>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</si>
  <si>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</si>
  <si>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</si>
  <si>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</si>
  <si>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</si>
  <si>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</si>
  <si>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</si>
  <si>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</si>
  <si>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</si>
  <si>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</si>
  <si>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</si>
  <si>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</si>
  <si>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</si>
  <si>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</si>
  <si>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</si>
  <si>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</si>
  <si>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</si>
  <si>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</si>
  <si>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</si>
  <si>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</si>
  <si>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</si>
  <si>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</si>
  <si>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</si>
  <si>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</si>
  <si>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</si>
  <si>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</si>
  <si>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</si>
  <si>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</si>
  <si>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</si>
  <si>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</si>
  <si>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</si>
  <si>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</si>
  <si>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</si>
  <si>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</si>
  <si>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</si>
  <si>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</si>
  <si>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</si>
  <si>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</si>
  <si>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</si>
  <si>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</si>
  <si>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</si>
  <si>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</si>
  <si>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</si>
  <si>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</si>
  <si>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</si>
  <si>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</si>
  <si>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</si>
  <si>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</si>
  <si>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</si>
  <si>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</si>
  <si>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</si>
  <si>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</si>
  <si>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</si>
  <si>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</si>
  <si>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</si>
  <si>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</si>
  <si>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</si>
  <si>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</si>
  <si>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</si>
  <si>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</si>
  <si>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</si>
  <si>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</si>
  <si>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</si>
  <si>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</si>
  <si>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</si>
  <si>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ODOM</t>
  </si>
  <si>
    <t>False</t>
  </si>
  <si>
    <t>{17FB1FC5-9E08-46F6-9C35-258993FDA73B}</t>
  </si>
  <si>
    <t>&gt;&gt;  skryté sloupce  &lt;&lt;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</si>
  <si>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</si>
  <si>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</si>
  <si>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</si>
  <si>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</si>
  <si>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</si>
  <si>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</si>
  <si>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</si>
  <si>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</si>
  <si>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JP0714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</si>
  <si>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</si>
  <si>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</si>
  <si>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Technická a dopravní infrastruktura-lokalita Kladruby-západ, I.etapa</t>
  </si>
  <si>
    <t>0.1</t>
  </si>
  <si>
    <t>KSO:</t>
  </si>
  <si>
    <t>CC-CZ:</t>
  </si>
  <si>
    <t>1</t>
  </si>
  <si>
    <t>Místo:</t>
  </si>
  <si>
    <t>pozemky v k.ú. Kladruby u Stříbra</t>
  </si>
  <si>
    <t>Datum:</t>
  </si>
  <si>
    <t>25.06.2014</t>
  </si>
  <si>
    <t>10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</si>
  <si>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</si>
  <si>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</si>
  <si>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</si>
  <si>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</si>
  <si>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</si>
  <si>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</si>
  <si>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</si>
  <si>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</si>
  <si>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</si>
  <si>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</si>
  <si>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</si>
  <si>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</si>
  <si>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</si>
  <si>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</si>
  <si>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</si>
  <si>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</si>
  <si>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</si>
  <si>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</si>
  <si>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</si>
  <si>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</si>
  <si>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</si>
  <si>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</si>
  <si>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</si>
  <si>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</si>
  <si>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</si>
  <si>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</si>
  <si>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</si>
  <si>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</si>
  <si>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</si>
  <si>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</si>
  <si>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</si>
  <si>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</si>
  <si>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</si>
  <si>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</si>
  <si>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</si>
  <si>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</si>
  <si>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</si>
  <si>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</si>
  <si>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</si>
  <si>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</si>
  <si>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</si>
  <si>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</si>
  <si>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</si>
  <si>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</si>
  <si>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</si>
  <si>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</si>
  <si>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</si>
  <si>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JP07141</t>
  </si>
  <si>
    <t>C100 - Dopravní řešení</t>
  </si>
  <si>
    <t>STA</t>
  </si>
  <si>
    <t>{62BB7988-19D3-4019-BB4B-4609217E9042}</t>
  </si>
  <si>
    <t>2</t>
  </si>
  <si>
    <t>JP071411</t>
  </si>
  <si>
    <t>C100 - Dopravní řešení - soupis prací</t>
  </si>
  <si>
    <t>Soupis</t>
  </si>
  <si>
    <t>{D76D3B73-AD12-4522-8BA2-9F7E459D2EFF}</t>
  </si>
  <si>
    <t>JP07142</t>
  </si>
  <si>
    <t>C101 - Zatrubnění příkopu - DN600</t>
  </si>
  <si>
    <t>{DF598D1F-2802-417B-83FF-5FCDD6DFCCD5}</t>
  </si>
  <si>
    <t>JP071421</t>
  </si>
  <si>
    <t>C101 - Zatrubnění příkopu - DN600 - soupis prací</t>
  </si>
  <si>
    <t>{DD07EA92-3B45-4ED9-839C-E6FA2BA5EDE1}</t>
  </si>
  <si>
    <t>JP0714VON</t>
  </si>
  <si>
    <t>Vedlejší a ostatní náklady</t>
  </si>
  <si>
    <t>VON</t>
  </si>
  <si>
    <t>{AD2926ED-9C94-4484-A705-A1D6C004B9E9}</t>
  </si>
  <si>
    <t>JP0714VON1</t>
  </si>
  <si>
    <t>Vedlejší a ostatní náklady - soupis prací</t>
  </si>
  <si>
    <t>{898300D8-0523-4167-98D0-7CCADFBB65D8}</t>
  </si>
  <si>
    <t>Zpět na list:</t>
  </si>
  <si>
    <t>F1</t>
  </si>
  <si>
    <t>Plocha komunikace MOK</t>
  </si>
  <si>
    <t>m2</t>
  </si>
  <si>
    <t>2166.55</t>
  </si>
  <si>
    <t>3</t>
  </si>
  <si>
    <t>F2</t>
  </si>
  <si>
    <t>Plocha komunikace D1</t>
  </si>
  <si>
    <t>886.68</t>
  </si>
  <si>
    <t>KRYCÍ LIST SOUPISU</t>
  </si>
  <si>
    <t>F3</t>
  </si>
  <si>
    <t>Plocha parkovacích stání</t>
  </si>
  <si>
    <t>16.25</t>
  </si>
  <si>
    <t>F4</t>
  </si>
  <si>
    <t>Plocha chodníkových přejezdů a prahů</t>
  </si>
  <si>
    <t>135.79</t>
  </si>
  <si>
    <t>F5</t>
  </si>
  <si>
    <t>Plocha vjezdů na pozemek</t>
  </si>
  <si>
    <t>670.14</t>
  </si>
  <si>
    <t>F6</t>
  </si>
  <si>
    <t>Plocha varovných pruhů</t>
  </si>
  <si>
    <t>81.41</t>
  </si>
  <si>
    <t>Objekt:</t>
  </si>
  <si>
    <t>F7</t>
  </si>
  <si>
    <t>Plocha chodníků a nepojížděných ploch</t>
  </si>
  <si>
    <t>1269.52</t>
  </si>
  <si>
    <t>JP07141 - C100 - Dopravní řešení</t>
  </si>
  <si>
    <t>F8</t>
  </si>
  <si>
    <t>Délka silničních obrubníků</t>
  </si>
  <si>
    <t>m</t>
  </si>
  <si>
    <t>1050.61</t>
  </si>
  <si>
    <t>Soupis:</t>
  </si>
  <si>
    <t>F9</t>
  </si>
  <si>
    <t>Délka chodníkových obrubníků</t>
  </si>
  <si>
    <t>678.5</t>
  </si>
  <si>
    <t>JP071411 - C100 - Dopravní řešení - soupis prací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</si>
  <si>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
Jsou-li ve výkresové dokumentaci odkazy na obchodní jméno (konkrétní výrobek), projektant v souladu s §44, odst. 9, zákona č.137/2006 sb., připouští použití jiných, kvalitativně a technicky obdobných řešení s tím, že uvedený výrobek je nutno chápat jako minimální technický standard.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</si>
  <si>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</si>
  <si>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</si>
  <si>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</si>
  <si>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</si>
  <si>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</si>
  <si>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</si>
  <si>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</si>
  <si>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</si>
  <si>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</si>
  <si>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</si>
  <si>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</si>
  <si>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</si>
  <si>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</si>
  <si>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</si>
  <si>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</si>
  <si>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</si>
  <si>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</si>
  <si>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</si>
  <si>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</si>
  <si>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</si>
  <si>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</si>
  <si>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</si>
  <si>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</si>
  <si>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</si>
  <si>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</si>
  <si>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</si>
  <si>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</si>
  <si>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</si>
  <si>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</si>
  <si>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</si>
  <si>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</si>
  <si>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</si>
  <si>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</si>
  <si>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113107124</t>
  </si>
  <si>
    <t>Odstranění podkladu pl do 50 m2 z kameniva drceného tl 400 mm</t>
  </si>
  <si>
    <t>CS ÚRS 2014 01</t>
  </si>
  <si>
    <t>4</t>
  </si>
  <si>
    <t>1087055579</t>
  </si>
  <si>
    <t>PP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</si>
  <si>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</si>
  <si>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VV</t>
  </si>
  <si>
    <t>c10003</t>
  </si>
  <si>
    <t>napojení na stávající komunikace</t>
  </si>
  <si>
    <t>(30+75)*0,3</t>
  </si>
  <si>
    <t>Součet</t>
  </si>
  <si>
    <t>113107142</t>
  </si>
  <si>
    <t>Odstranění podkladu pl do 50 m2 živičných tl 100 mm</t>
  </si>
  <si>
    <t>-1537899386</t>
  </si>
  <si>
    <t>Odstranění podkladů nebo krytů s přemístěním hmot na skládku na vzdálenost do 3 m nebo s naložením na dopravní prostředek v ploše jednotlivě do 50 m2 živičných, o tl. vrstvy přes 50 do 100 mm</t>
  </si>
  <si>
    <t>121101102</t>
  </si>
  <si>
    <t>Sejmutí ornice s přemístěním na vzdálenost do 100 m</t>
  </si>
  <si>
    <t>m3</t>
  </si>
  <si>
    <t>-546632693</t>
  </si>
  <si>
    <t>Sejmutí ornice nebo lesní půdy s vodorovným přemístěním na hromady v místě upotřebení nebo na dočasné či trvalé skládky se složením, na vzdálenost přes 50 do 100 m</t>
  </si>
  <si>
    <t>komunikace MOK</t>
  </si>
  <si>
    <t>F1*0,15</t>
  </si>
  <si>
    <t>komunikace D1</t>
  </si>
  <si>
    <t>F2*0,15</t>
  </si>
  <si>
    <t>parkovací stání</t>
  </si>
  <si>
    <t>F3*0,15</t>
  </si>
  <si>
    <t>chodníkové přejezdy a prahy</t>
  </si>
  <si>
    <t>F4*0,15</t>
  </si>
  <si>
    <t>vjezdy na pozemky</t>
  </si>
  <si>
    <t>F5*0,15</t>
  </si>
  <si>
    <t>varovné pruhy</t>
  </si>
  <si>
    <t>F6*0,15</t>
  </si>
  <si>
    <t>chodníky</t>
  </si>
  <si>
    <t>F7*0,15</t>
  </si>
  <si>
    <t>122202203</t>
  </si>
  <si>
    <t>Odkopávky a prokopávky nezapažené pro silnice objemu do 5000 m3 v hornině tř. 3</t>
  </si>
  <si>
    <t>1674293288</t>
  </si>
  <si>
    <t>Odkopávky a prokopávky nezapažené pro silnice s přemístěním výkopku v příčných profilech na vzdálenost do 15 m nebo s naložením na dopravní prostředek v hornině tř. 3 přes 1 000 do 5 000 m3</t>
  </si>
  <si>
    <t>F1*0,31</t>
  </si>
  <si>
    <t>F2*0,31</t>
  </si>
  <si>
    <t>F3*0,31</t>
  </si>
  <si>
    <t>F4*0,31</t>
  </si>
  <si>
    <t>F5*0,31</t>
  </si>
  <si>
    <t>F6*0,31</t>
  </si>
  <si>
    <t>F7*0,19</t>
  </si>
  <si>
    <t>5</t>
  </si>
  <si>
    <t>132201101</t>
  </si>
  <si>
    <t>Hloubení rýh š do 600 mm v hornině tř. 3 objemu do 100 m3</t>
  </si>
  <si>
    <t>-332112109</t>
  </si>
  <si>
    <t>Hloubení zapažených i nezapažených rýh šířky do 600 mm s urovnáním dna do předepsaného profilu a spádu v hornině tř. 3 do 100 m3</t>
  </si>
  <si>
    <t>c10012</t>
  </si>
  <si>
    <t>uliční vpusti 1.1 až 6.2</t>
  </si>
  <si>
    <t>15*3*0,6*1,5</t>
  </si>
  <si>
    <t>6</t>
  </si>
  <si>
    <t>132203302</t>
  </si>
  <si>
    <t>Hloubení rýh pro sběrné a svodné drény hl do 1,1 m v hornině tř. 3</t>
  </si>
  <si>
    <t>-1736589469</t>
  </si>
  <si>
    <t>Hloubení rýh pro drény ve sklonu terénu do 15 st. v jakémkoliv množství, s úpravou do předepsaného spádu, v suchu, mokru i ve vodě sběrné i svodné DN do 200 hloubky do 1,10 m v hornině tř. 3</t>
  </si>
  <si>
    <t xml:space="preserve">drenáž v komunikaci </t>
  </si>
  <si>
    <t>349,2+40+45+39,55+50</t>
  </si>
  <si>
    <t>7</t>
  </si>
  <si>
    <t>161101101</t>
  </si>
  <si>
    <t>Svislé přemístění výkopku z horniny tř. 1 až 4 hl výkopu do 2,5 m</t>
  </si>
  <si>
    <t>-1662254039</t>
  </si>
  <si>
    <t>Svislé přemístění výkopku bez naložení do dopravní nádoby avšak s vyprázdněním dopravní nádoby na hromadu nebo do dopravního prostředku z horniny tř. 1 až 4, při hloubce výkopu přes 1 do 2,5 m</t>
  </si>
  <si>
    <t>8</t>
  </si>
  <si>
    <t>162601102</t>
  </si>
  <si>
    <t>Vodorovné přemístění do 5000 m výkopku/sypaniny z horniny tř. 1 až 4</t>
  </si>
  <si>
    <t>-1589670172</t>
  </si>
  <si>
    <t>Vodorovné přemístění výkopku nebo sypaniny po suchu na obvyklém dopravním prostředku, bez naložení výkopku, avšak se složením bez rozhrnutí z horniny tř. 1 až 4 na vzdálenost přes 4 000 do 5 000 m</t>
  </si>
  <si>
    <t>(349,2+40+45+39,55+50)*0,25*0,25</t>
  </si>
  <si>
    <t>9</t>
  </si>
  <si>
    <t>171201201</t>
  </si>
  <si>
    <t>Uložení sypaniny na skládky</t>
  </si>
  <si>
    <t>-296012100</t>
  </si>
  <si>
    <t>171201211</t>
  </si>
  <si>
    <t>Poplatek za uložení odpadu ze sypaniny na skládce (skládkovné)</t>
  </si>
  <si>
    <t>t</t>
  </si>
  <si>
    <t>1810939052</t>
  </si>
  <si>
    <t>Uložení sypaniny poplatek za uložení sypaniny na skládce ( skládkovné )</t>
  </si>
  <si>
    <t>1500.558*1.6 'Přepočtené koeficientem množství</t>
  </si>
  <si>
    <t>11</t>
  </si>
  <si>
    <t>174101101</t>
  </si>
  <si>
    <t>Zásyp jam, šachet rýh nebo kolem objektů sypaninou se zhutněním</t>
  </si>
  <si>
    <t>1369013408</t>
  </si>
  <si>
    <t>Zásyp sypaninou z jakékoliv horniny s uložením výkopku ve vrstvách se zhutněním jam, šachet, rýh nebo kolem objektů v těchto vykopávkách</t>
  </si>
  <si>
    <t>12</t>
  </si>
  <si>
    <t>181951102</t>
  </si>
  <si>
    <t>Úprava pláně v hornině tř. 1 až 4 se zhutněním</t>
  </si>
  <si>
    <t>-19328124</t>
  </si>
  <si>
    <t>Úprava pláně vyrovnáním výškových rozdílů v hornině tř. 1 až 4 se zhutněním</t>
  </si>
  <si>
    <t>Zakládání</t>
  </si>
  <si>
    <t>13</t>
  </si>
  <si>
    <t>211971121</t>
  </si>
  <si>
    <t>Zřízení opláštění žeber nebo trativodů geotextilií v rýze nebo zářezu sklonu přes 1:2 š do 2,5 m</t>
  </si>
  <si>
    <t>990311141</t>
  </si>
  <si>
    <t>Zřízení opláštění výplně z geotextilie odvodňovacích žeber nebo trativodů v rýze nebo zářezu se stěnami svislými nebo šikmými o sklonu přes 1:2 při rozvinuté šířce opláštění do 2,5 m</t>
  </si>
  <si>
    <t>(349,2+40+45+39,55+50)*0,2*4</t>
  </si>
  <si>
    <t>14</t>
  </si>
  <si>
    <t>M</t>
  </si>
  <si>
    <t>693111460</t>
  </si>
  <si>
    <t>textilie GEOFILTEX 63 63/30 300 g/m2 do š 8,8 m</t>
  </si>
  <si>
    <t>1383923810</t>
  </si>
  <si>
    <t>geotextilie geotextilie netkané GEOFILTEX 63 (polypropylenová vlákna) se základní ÚV stabilizací šíře do 8,8 m textilie GEOFILTEX 63 63/30 300 g/m2 do š 8,8 m</t>
  </si>
  <si>
    <t>419*1.1 'Přepočtené koeficientem množství</t>
  </si>
  <si>
    <t>212752212</t>
  </si>
  <si>
    <t>Trativod z drenážních trubek plastových flexibilních D do 100 mm včetně lože otevřený výkop</t>
  </si>
  <si>
    <t>-1833619037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</si>
  <si>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</si>
  <si>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Komunikace</t>
  </si>
  <si>
    <t>16</t>
  </si>
  <si>
    <t>564861111</t>
  </si>
  <si>
    <t>Podklad ze štěrkodrtě ŠD tl 200 mm</t>
  </si>
  <si>
    <t>-628449631</t>
  </si>
  <si>
    <t>Podklad ze štěrkodrti ŠD s rozprostřením a zhutněním, po zhutnění tl. 200 mm</t>
  </si>
  <si>
    <t>17</t>
  </si>
  <si>
    <t>564871111</t>
  </si>
  <si>
    <t>Podklad ze štěrkodrtě ŠD tl 250 mm</t>
  </si>
  <si>
    <t>-180692043</t>
  </si>
  <si>
    <t>Podklad ze štěrkodrti ŠD s rozprostřením a zhutněním, po zhutnění tl. 250 mm</t>
  </si>
  <si>
    <t>18</t>
  </si>
  <si>
    <t>564952111</t>
  </si>
  <si>
    <t>Podklad z mechanicky zpevněného kameniva MZK tl 150 mm</t>
  </si>
  <si>
    <t>236437640</t>
  </si>
  <si>
    <t>Podklad z mechanicky zpevněného kameniva MZK (minerální beton) s rozprostřením a s hutněním, po zhutnění tl. 150 mm</t>
  </si>
  <si>
    <t>19</t>
  </si>
  <si>
    <t>565135111</t>
  </si>
  <si>
    <t>Asfaltový beton vrstva podkladní ACP 16 (obalované kamenivo OKS) tl 50 mm š do 3 m</t>
  </si>
  <si>
    <t>-1233789027</t>
  </si>
  <si>
    <t>Asfaltový beton vrstva podkladní ACP 16 (obalované kamenivo střednězrnné - OKS) s rozprostřením a zhutněním v pruhu šířky do 3 m, po zhutnění tl. 50 mm</t>
  </si>
  <si>
    <t>20</t>
  </si>
  <si>
    <t>566901261</t>
  </si>
  <si>
    <t>Vyspravení podkladu po překopech ing sítí plochy přes 15 m2 obalovaným kamenivem ACP (OK) tl. 100 mm</t>
  </si>
  <si>
    <t>-979641366</t>
  </si>
  <si>
    <t>Vyspravení podkladu po překopech inženýrských sítí plochy přes 15 m2 s rozprostřením a zhutněním obalovaným kamenivem ACP (OK) tl. 100 mm</t>
  </si>
  <si>
    <t>572341111</t>
  </si>
  <si>
    <t>Vyspravení krytu komunikací po překopech plochy přes 15 m2 asfalt betonem ACO (AB) tl 50 mm</t>
  </si>
  <si>
    <t>1092414709</t>
  </si>
  <si>
    <t>Vyspravení krytu komunikací po překopech inženýrských sítí plochy přes 15 m2 asfaltovým betonem ACO (AB), po zhutnění tl. přes 30 do 50 mm</t>
  </si>
  <si>
    <t>22</t>
  </si>
  <si>
    <t>573111111</t>
  </si>
  <si>
    <t>Postřik živičný infiltrační s posypem z asfaltu množství 0,60 kg/m2</t>
  </si>
  <si>
    <t>1373524599</t>
  </si>
  <si>
    <t>Postřik živičný infiltrační z asfaltu silničního s posypem kamenivem, v množství 0,60 kg/m2</t>
  </si>
  <si>
    <t>23</t>
  </si>
  <si>
    <t>573211111</t>
  </si>
  <si>
    <t>Postřik živičný spojovací z asfaltu v množství do 0,70 kg/m2</t>
  </si>
  <si>
    <t>-1806910584</t>
  </si>
  <si>
    <t>Postřik živičný spojovací bez posypu kamenivem z asfaltu silničního, v množství od 0,50 do 0,70 kg/m2</t>
  </si>
  <si>
    <t>(30+75)*0,3*2</t>
  </si>
  <si>
    <t>24</t>
  </si>
  <si>
    <t>577154211</t>
  </si>
  <si>
    <t>Asfaltový beton vrstva obrusná ACO 11 (ABS) tř. II tl 60 mm š do 3 m z nemodifikovaného asfaltu</t>
  </si>
  <si>
    <t>-435158827</t>
  </si>
  <si>
    <t>Asfaltový beton vrstva obrusná ACO 11 (ABS) s rozprostřením a se zhutněním z nemodifikovaného asfaltu v pruhu šířky do 3 m tř. II, po zhutnění tl. 60 mm</t>
  </si>
  <si>
    <t>25</t>
  </si>
  <si>
    <t>596211113</t>
  </si>
  <si>
    <t>Kladení zámkové dlažby komunikací pro pěší tl 60 mm skupiny A pl přes 300 m2</t>
  </si>
  <si>
    <t>1742148390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</si>
  <si>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</si>
  <si>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26</t>
  </si>
  <si>
    <t>592453080</t>
  </si>
  <si>
    <t>dlažba BEST-KLASIKO 20 x 10 x 6 cm přírodní</t>
  </si>
  <si>
    <t>772081930</t>
  </si>
  <si>
    <t>dlaždice betonové dlažba zámková (ČSN EN 1338) dlažba vibrolisovaná BEST standardní povrch (uzavřený hladký povrch) provedení: přírodní tvarově jednoduchá dlažba dlažba BEST-KLASIKO 20 x 10 x 6 cm přírodní</t>
  </si>
  <si>
    <t>1269.52*1.01 'Přepočtené koeficientem množství</t>
  </si>
  <si>
    <t>27</t>
  </si>
  <si>
    <t>596212210</t>
  </si>
  <si>
    <t>Kladení zámkové dlažby pozemních komunikací tl 80 mm skupiny A pl do 50 m2</t>
  </si>
  <si>
    <t>-1325165677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</si>
  <si>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</si>
  <si>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28</t>
  </si>
  <si>
    <t>592453110</t>
  </si>
  <si>
    <t>dlažba BEST-KLASIKO 20 x 10 x 8 cm přírodní</t>
  </si>
  <si>
    <t>600934840</t>
  </si>
  <si>
    <t>dlaždice betonové dlažba zámková (ČSN EN 1338) dlažba vibrolisovaná BEST standardní povrch (uzavřený hladký povrch) provedení: přírodní tvarově jednoduchá dlažba dlažba BEST-KLASIKO 20 x 10 x 8 cm přírodní</t>
  </si>
  <si>
    <t>822.18*1.02 'Přepočtené koeficientem množství</t>
  </si>
  <si>
    <t>29</t>
  </si>
  <si>
    <t>592453110-01</t>
  </si>
  <si>
    <t>dlažba BEST-KLASIKO 20 x 10 x 8 cm barevná pro nevidomé</t>
  </si>
  <si>
    <t>-117495055</t>
  </si>
  <si>
    <t>dlaždice betonové dlažba zámková (ČSN EN 1338) dlažba vibrolisovaná BEST standardní povrch (uzavřený hladký povrch) provedení: přírodní tvarově jednoduchá dlažba dlažba BEST-KLASIKO 20 x 10 x 8 cm barevná pro nevidomé</t>
  </si>
  <si>
    <t>81.41*1.02 'Přepočtené koeficientem množství</t>
  </si>
  <si>
    <t>Trubní vedení</t>
  </si>
  <si>
    <t>30</t>
  </si>
  <si>
    <t>871315221</t>
  </si>
  <si>
    <t>Kanalizační potrubí z tvrdého PVC-systém KG tuhost třídy SN8 DN150</t>
  </si>
  <si>
    <t>-1926340483</t>
  </si>
  <si>
    <t>Kanalizační potrubí z tvrdého PVC systém KG v otevřeném výkopu ve sklonu do 20 %, tuhost třídy SN 8 DN 150</t>
  </si>
  <si>
    <t>15*3</t>
  </si>
  <si>
    <t>31</t>
  </si>
  <si>
    <t>877313123</t>
  </si>
  <si>
    <t>Montáž tvarovek jednoosých na potrubí z trub z PVC těsněných kroužkem otevřený výkop DN 150</t>
  </si>
  <si>
    <t>kus</t>
  </si>
  <si>
    <t>320981856</t>
  </si>
  <si>
    <t>Montáž tvarovek na potrubí z kanalizačních trub z plastu z tvrdého PVC těsněných gumovým kroužkem v otevřeném výkopu jednoosých DN 150</t>
  </si>
  <si>
    <t>32</t>
  </si>
  <si>
    <t>286113600</t>
  </si>
  <si>
    <t>koleno kanalizace plastové KGB 150x30°</t>
  </si>
  <si>
    <t>1337199572</t>
  </si>
  <si>
    <t>trubky z polyvinylchloridu kanalizace domovní a uliční KG - Systém (PVC) kolena KGB KGB 150x30°</t>
  </si>
  <si>
    <t>33</t>
  </si>
  <si>
    <t>877353121</t>
  </si>
  <si>
    <t>Montáž tvarovek odbočných na potrubí z trub z PVC těsněných kroužkem otevřený výkop DN 200</t>
  </si>
  <si>
    <t>-2062927064</t>
  </si>
  <si>
    <t>Montáž tvarovek na potrubí z kanalizačních trub z plastu z tvrdého PVC těsněných gumovým kroužkem v otevřeném výkopu odbočných DN 200</t>
  </si>
  <si>
    <t>34</t>
  </si>
  <si>
    <t>286113910</t>
  </si>
  <si>
    <t>odbočka kanalizační plastová s hrdlem KGEA-150/125/45°</t>
  </si>
  <si>
    <t>-923736067</t>
  </si>
  <si>
    <t>trubky z polyvinylchloridu kanalizace domovní a uliční KG - Systém (PVC) odbočky KGEA 45° KGEA-150/125/45°</t>
  </si>
  <si>
    <t>35</t>
  </si>
  <si>
    <t>895941111</t>
  </si>
  <si>
    <t>Zřízení vpusti kanalizační uliční z betonových dílců typ UV-50 normální</t>
  </si>
  <si>
    <t>-854527576</t>
  </si>
  <si>
    <t>36</t>
  </si>
  <si>
    <t>592238661-01</t>
  </si>
  <si>
    <t>skruž betonová pro uliční vpusť přechodová TBV 11 konus 55-27/30 cm</t>
  </si>
  <si>
    <t>1156474834</t>
  </si>
  <si>
    <t>prefabrikáty pro uliční vpusti dílce betonové pro uliční vpusti skruž přechodová skruž betonová pro uliční vpusť přechodová TBV 11 konus 55-27/30 cm</t>
  </si>
  <si>
    <t>37</t>
  </si>
  <si>
    <t>592238641-01</t>
  </si>
  <si>
    <t>prstenec betonový pro uliční vpusť vyrovnávací TBV 10b 50x27x6 cm</t>
  </si>
  <si>
    <t>1489670228</t>
  </si>
  <si>
    <t>prefabrikáty pro uliční vpusti dílce betonové pro uliční vpusti prstenec vyrovnávací prstenec betonový pro uliční vpusť vyrovnávací TBV 10b 50x27x6 cm</t>
  </si>
  <si>
    <t>38</t>
  </si>
  <si>
    <t>592238581-01</t>
  </si>
  <si>
    <t>skruž betonová pro uliční vpusť horní TBV 5d, 55x45x60 cm</t>
  </si>
  <si>
    <t>1628469445</t>
  </si>
  <si>
    <t>prefabrikáty pro uliční vpusti dílce betonové pro uliční vpusti skruže horní skruž betonová pro uliční vpusť horní TBV 5d, 55x45x60 cm</t>
  </si>
  <si>
    <t>39</t>
  </si>
  <si>
    <t>592238542-01</t>
  </si>
  <si>
    <t xml:space="preserve">skruž betonová pro uliční vpusťs výtokovým otvorem PVC dn150 TBV 3a 55/45/35cm </t>
  </si>
  <si>
    <t>-770770342</t>
  </si>
  <si>
    <t>prefabrikáty pro uliční vpusti dílce betonové pro uliční vpusti skruž s  otvorem PVC skruž betonová pro uliční vpusťs výtokovým otvorem PVC dn150 TBV 3a 55/45/35cm</t>
  </si>
  <si>
    <t>40</t>
  </si>
  <si>
    <t>592238521-01</t>
  </si>
  <si>
    <t>dno betonové pro uliční vpusť s kalovou prohlubní TBV 2a  55/45/30cm</t>
  </si>
  <si>
    <t>1219059770</t>
  </si>
  <si>
    <t>prefabrikáty pro uliční vpusti dílce betonové pro uliční vpusti dno s kalovou prohlubní dno betonové pro uliční vpusť s kalovou prohlubní TBV 2a  55/45/30cm</t>
  </si>
  <si>
    <t>41</t>
  </si>
  <si>
    <t>899203111</t>
  </si>
  <si>
    <t>Osazení mříží litinových včetně rámů a košů na bahno hmotnosti nad 100 do 150 kg</t>
  </si>
  <si>
    <t>1957744860</t>
  </si>
  <si>
    <t>Osazení mříží litinových včetně rámů a košů na bahno hmotnosti jednotlivě přes 100 do 150 kg</t>
  </si>
  <si>
    <t>42</t>
  </si>
  <si>
    <t>592238741-01</t>
  </si>
  <si>
    <t>koš pozink. A4 vysoký 38/60cm</t>
  </si>
  <si>
    <t>1425044033</t>
  </si>
  <si>
    <t>prefabrikáty pro uliční vpusti dílce betonové pro uliční vpusti vpusť dešťová uliční s rámem koš pozink. A4 vysoký 38/60cm</t>
  </si>
  <si>
    <t>43</t>
  </si>
  <si>
    <t>552421402-01</t>
  </si>
  <si>
    <t>mříž kanalizační litinová D400 s rámem 50/50/16cm</t>
  </si>
  <si>
    <t>-41800822</t>
  </si>
  <si>
    <t>výrobky kanalizační litinové kanály, mříže, rošty, vpusti, poklopy mříž lehká s rámem mříž kanalizační litinová D400 s rámem 50/50/16cm</t>
  </si>
  <si>
    <t>44</t>
  </si>
  <si>
    <t>899623141</t>
  </si>
  <si>
    <t>Obetonování potrubí nebo zdiva stok betonem prostým tř. C 12/15 otevřený výkop</t>
  </si>
  <si>
    <t>987212734</t>
  </si>
  <si>
    <t>Obetonování potrubí nebo zdiva stok betonem prostým v otevřeném výkopu, beton tř. C 12/15</t>
  </si>
  <si>
    <t>o15cm</t>
  </si>
  <si>
    <t>15*3*0,23</t>
  </si>
  <si>
    <t>Ostatní konstrukce a práce-bourání</t>
  </si>
  <si>
    <t>45</t>
  </si>
  <si>
    <t>913111115</t>
  </si>
  <si>
    <t>Montáž a demontáž dočasné dopravní značky samostatné základní</t>
  </si>
  <si>
    <t>1828251788</t>
  </si>
  <si>
    <t>Montáž a demontáž dočasných dopravních značek samostatných značek základních</t>
  </si>
  <si>
    <t>c10003, c10015</t>
  </si>
  <si>
    <t>silnice II/203-1úsek, silnice III/20316-2úseky</t>
  </si>
  <si>
    <t>c4b</t>
  </si>
  <si>
    <t>1+2</t>
  </si>
  <si>
    <t>46</t>
  </si>
  <si>
    <t>913111215</t>
  </si>
  <si>
    <t>Příplatek k dočasné dopravní značce samostatné základní za první a ZKD den použití</t>
  </si>
  <si>
    <t>1307854642</t>
  </si>
  <si>
    <t>Montáž a demontáž dočasných dopravních značek Příplatek za první a každý další den použití dočasných dopravních značek k ceně 11-1115</t>
  </si>
  <si>
    <t>3*30 'Přepočtené koeficientem množství</t>
  </si>
  <si>
    <t>47</t>
  </si>
  <si>
    <t>913121111</t>
  </si>
  <si>
    <t>Montáž a demontáž dočasné dopravní značky kompletní základní</t>
  </si>
  <si>
    <t>1782100011</t>
  </si>
  <si>
    <t>Montáž a demontáž dočasných dopravních značek kompletních značek vč. podstavce a sloupku základních</t>
  </si>
  <si>
    <t>a15-2*, b21a-2*, b21b-2*</t>
  </si>
  <si>
    <t>(3*2)*3</t>
  </si>
  <si>
    <t>48</t>
  </si>
  <si>
    <t>913121211</t>
  </si>
  <si>
    <t>Příplatek k dočasné dopravní značce kompletní základní za první a ZKD den použití</t>
  </si>
  <si>
    <t>981201127</t>
  </si>
  <si>
    <t>Montáž a demontáž dočasných dopravních značek Příplatek za první a každý další den použití dočasných dopravních značek k ceně 12-1111</t>
  </si>
  <si>
    <t>18*30 'Přepočtené koeficientem množství</t>
  </si>
  <si>
    <t>49</t>
  </si>
  <si>
    <t>913221111</t>
  </si>
  <si>
    <t>Montáž a demontáž dočasné dopravní zábrany Z2 světelné šířky 1,5 m se 3 světly</t>
  </si>
  <si>
    <t>140038410</t>
  </si>
  <si>
    <t>Montáž a demontáž dočasných dopravních zábran Z2 světelných včetně zásobníku na akumulátor, šířky 1,5 m, 3 světla</t>
  </si>
  <si>
    <t>z2</t>
  </si>
  <si>
    <t>1*3</t>
  </si>
  <si>
    <t>50</t>
  </si>
  <si>
    <t>913221211</t>
  </si>
  <si>
    <t>Příplatek k dočasné dopravní zábraně Z2 světelné šířky 1,5m se 3 světly za první a ZKD den použití</t>
  </si>
  <si>
    <t>1747991187</t>
  </si>
  <si>
    <t>Montáž a demontáž dočasných dopravních zábran Z2 Příplatek za první a každý další den použití dočasných dopravních zábran Z2 k ceně 22-1111</t>
  </si>
  <si>
    <t>51</t>
  </si>
  <si>
    <t>913321111</t>
  </si>
  <si>
    <t>Montáž a demontáž dočasné dopravní směrové desky základní Z4</t>
  </si>
  <si>
    <t>841797280</t>
  </si>
  <si>
    <t>Montáž a demontáž dočasných dopravních vodících zařízení směrové desky Z4 základní</t>
  </si>
  <si>
    <t>podélná uzávěra</t>
  </si>
  <si>
    <t>4*3</t>
  </si>
  <si>
    <t>52</t>
  </si>
  <si>
    <t>913321116</t>
  </si>
  <si>
    <t>Montáž a demontáž dočasné soupravy směrových desek Z4 s výstražným světlem 5 desek</t>
  </si>
  <si>
    <t>811138341</t>
  </si>
  <si>
    <t>Montáž a demontáž dočasných dopravních vodících zařízení soupravy směrových desek Z4 s výstražným světlem 5 desek</t>
  </si>
  <si>
    <t>příčná uzávěra</t>
  </si>
  <si>
    <t>53</t>
  </si>
  <si>
    <t>913321211</t>
  </si>
  <si>
    <t>Příplatek k dočasné směrové desce základní Z4 za první a ZKD den použití</t>
  </si>
  <si>
    <t>-1964192260</t>
  </si>
  <si>
    <t>Montáž a demontáž dočasných dopravních vodících zařízení Příplatek za první a každý další den použití dočasných dopravních vodících zařízení k ceně 32-1111</t>
  </si>
  <si>
    <t>12*30 'Přepočtené koeficientem množství</t>
  </si>
  <si>
    <t>54</t>
  </si>
  <si>
    <t>913321216</t>
  </si>
  <si>
    <t>Příplatek k dočasné soupravě směrových desek Z4 s výstražným světlem 5 desek za 1. a ZKD den použití</t>
  </si>
  <si>
    <t>1055805880</t>
  </si>
  <si>
    <t>Montáž a demontáž dočasných dopravních vodících zařízení Příplatek za první a každý další den použití dočasných dopravních vodících zařízení k ceně 32-1116</t>
  </si>
  <si>
    <t>55</t>
  </si>
  <si>
    <t>914111111</t>
  </si>
  <si>
    <t>Montáž svislé dopravní značky do velikosti 1 m2 objímkami na sloupek nebo konzolu</t>
  </si>
  <si>
    <t>-1787091838</t>
  </si>
  <si>
    <t>Montáž svislé dopravní značky základní velikosti do 1 m2 objímkami na sloupky nebo konzoly</t>
  </si>
  <si>
    <t>c10013</t>
  </si>
  <si>
    <t>P6-2x, B4-2x, IP26a-4x, IP26b-4x, P2-2x, E13-2x, E2b-2x</t>
  </si>
  <si>
    <t>2+2+4+4+2+2+2</t>
  </si>
  <si>
    <t>56</t>
  </si>
  <si>
    <t>404443180</t>
  </si>
  <si>
    <t>značka svislá reflexní AL- 3M 500 X 300 mm</t>
  </si>
  <si>
    <t>-618057697</t>
  </si>
  <si>
    <t>výrobky a tabule orientační pro návěstí a zabezpečovací zařízení silniční značky dopravní svislé FeZn  plech FeZn AL     plech Al NK, 3M   povrchová úprava reflexní fólií tř.1 obdélníkové značky IS 16a, 16b, 16c,16d,17,E7a,E7b,E12 500 X 300 mm AL- 3M  reflexní tř.1</t>
  </si>
  <si>
    <t>E13-2x</t>
  </si>
  <si>
    <t>57</t>
  </si>
  <si>
    <t>404440560</t>
  </si>
  <si>
    <t>značka dopravní svislá reflexní STOP AL 3M P6 700 mm</t>
  </si>
  <si>
    <t>-686737574</t>
  </si>
  <si>
    <t>výrobky a tabule orientační pro návěstí a zabezpečovací zařízení silniční značky dopravní svislé FeZn  plech FeZn AL     plech Al NK, 3M   povrchová úprava reflexní fólií tř.1 šestiúhelníková značka P6 "STOP" rozměr 700 AL- 3M  reflexní tř.1</t>
  </si>
  <si>
    <t>P6-2x</t>
  </si>
  <si>
    <t>58</t>
  </si>
  <si>
    <t>404441040</t>
  </si>
  <si>
    <t>značka svislá reflexní zákazová B AL- 3M 500 mm</t>
  </si>
  <si>
    <t>2048728511</t>
  </si>
  <si>
    <t>výrobky a tabule orientační pro návěstí a zabezpečovací zařízení silniční značky dopravní svislé FeZn  plech FeZn AL     plech Al NK, 3M   povrchová úprava reflexní fólií tř.1 kruhové značky B1-B34, P7, C1 - C14, IJ4b rozměr 500 mm AL- 3M  reflexní tř.1</t>
  </si>
  <si>
    <t>B4-2x</t>
  </si>
  <si>
    <t>59</t>
  </si>
  <si>
    <t>404442320</t>
  </si>
  <si>
    <t>značka svislá reflexní AL- 3M 500 x 500 mm</t>
  </si>
  <si>
    <t>951362711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</si>
  <si>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AL- 3M  reflexní tř.1</t>
  </si>
  <si>
    <t>P2-2x, E2b-2x</t>
  </si>
  <si>
    <t>2+2</t>
  </si>
  <si>
    <t>60</t>
  </si>
  <si>
    <t>404442760</t>
  </si>
  <si>
    <t>značka svislá reflexní AL- 3M 1000 x 500 mm (IP 26a, IP 26b)</t>
  </si>
  <si>
    <t>-1006549344</t>
  </si>
  <si>
    <t>výrobky a tabule orientační pro návěstí a zabezpečovací zařízení silniční značky dopravní svislé FeZn  plech FeZn AL     plech Al NK, 3M   povrchová úprava reflexní fólií tř.1 obdélníkové značky IP 26a, IP 26b 1000x500 mm AL- 3M  reflexní tř.1</t>
  </si>
  <si>
    <t>IP26a-4x, IP26b-4x</t>
  </si>
  <si>
    <t>4+4</t>
  </si>
  <si>
    <t>61</t>
  </si>
  <si>
    <t>914511111</t>
  </si>
  <si>
    <t>Montáž sloupku dopravních značek délky do 3,5 m s betonovým základem</t>
  </si>
  <si>
    <t>-1755861488</t>
  </si>
  <si>
    <t>Montáž sloupku dopravních značek délky do 3,5 m do betonového základu</t>
  </si>
  <si>
    <t>P6-2x, B4-2x, IP26a-4x, IP26b-4x, P2-2x</t>
  </si>
  <si>
    <t>2+2+4+4+2</t>
  </si>
  <si>
    <t>62</t>
  </si>
  <si>
    <t>404452250</t>
  </si>
  <si>
    <t>sloupek Zn 60 - 350</t>
  </si>
  <si>
    <t>1107442857</t>
  </si>
  <si>
    <t>výrobky a tabule orientační pro návěstí a zabezpečovací zařízení silniční značky dopravní svislé sloupky Zn 60 - 350</t>
  </si>
  <si>
    <t>63</t>
  </si>
  <si>
    <t>915491211</t>
  </si>
  <si>
    <t>Osazení vodícího proužku z betonových desek do betonového lože tl do 100 mm š proužku 250 mm</t>
  </si>
  <si>
    <t>CS ÚRS 2013 01</t>
  </si>
  <si>
    <t>-269057323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</si>
  <si>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</si>
  <si>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styk silničního obrubníku s asfaltem</t>
  </si>
  <si>
    <t>64</t>
  </si>
  <si>
    <t>592185840</t>
  </si>
  <si>
    <t>přídlažba Best Naviga 50x25x8 cm přírodní</t>
  </si>
  <si>
    <t>-616952677</t>
  </si>
  <si>
    <t>krajníky a dílce pro horizontální značky betonové a železobetonové přídlažba přídlažba Best Naviga 50x25x8 cm přírodní</t>
  </si>
  <si>
    <t>F8*2</t>
  </si>
  <si>
    <t>2101.22*1.02 'Přepočtené koeficientem množství</t>
  </si>
  <si>
    <t>65</t>
  </si>
  <si>
    <t>916131213</t>
  </si>
  <si>
    <t>Osazení silničního obrubníku betonového stojatého s boční opěrou do lože z betonu prostého</t>
  </si>
  <si>
    <t>-1710811050</t>
  </si>
  <si>
    <t>Osazení silničního obrubníku betonového se zřízením lože, s vyplněním a zatřením spár cementovou maltou stojatého s boční opěrou z betonu prostého tř. C 12/15, do lože z betonu prostého téže značky</t>
  </si>
  <si>
    <t>obrubníky silniční</t>
  </si>
  <si>
    <t>66</t>
  </si>
  <si>
    <t>592175040</t>
  </si>
  <si>
    <t>obrubník BEST-MONO II, přírodní 100x15/12x25 cm</t>
  </si>
  <si>
    <t>794803606</t>
  </si>
  <si>
    <t>obrubníky betonové a železobetonové obrubníky BEST provedení: přírodní  (d x š x v) obrubník BEST-MONO II, přírodní 100x15/12x25 cm</t>
  </si>
  <si>
    <t>1050.61*1.02 'Přepočtené koeficientem množství</t>
  </si>
  <si>
    <t>67</t>
  </si>
  <si>
    <t>916231213</t>
  </si>
  <si>
    <t>Osazení chodníkového obrubníku betonového stojatého s boční opěrou do lože z betonu prostého</t>
  </si>
  <si>
    <t>-466299738</t>
  </si>
  <si>
    <t>Osazení chodníkového obrubníku betonového se zřízením lože, s vyplněním a zatřením spár cementovou maltou stojatého s boční opěrou z betonu prostého tř. C 12/15, do lože z betonu prostého téže značky</t>
  </si>
  <si>
    <t>obrubníky chodníkové</t>
  </si>
  <si>
    <t>68</t>
  </si>
  <si>
    <t>592175091-01</t>
  </si>
  <si>
    <t>obrubník BEST-LINEA 100x8x25 cm přírodní</t>
  </si>
  <si>
    <t>-2124115194</t>
  </si>
  <si>
    <t>obrubníky betonové a železobetonové obrubníky BEST provedení: přírodní  (d x š x v) vnější poloměr r=200, d. vnějšího oblouku 78 obrubník BEST-LINEA 100x8x25 cm přírodní</t>
  </si>
  <si>
    <t>678.5*1.02 'Přepočtené koeficientem množství</t>
  </si>
  <si>
    <t>69</t>
  </si>
  <si>
    <t>916991121</t>
  </si>
  <si>
    <t>Lože pod obrubníky, krajníky nebo obruby z dlažebních kostek z betonu prostého</t>
  </si>
  <si>
    <t>2073241347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</si>
</sst>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8" applyNumberFormat="0" applyAlignment="0" applyProtection="0"/>
    <xf numFmtId="0" fontId="51" fillId="19" borderId="8" applyNumberFormat="0" applyAlignment="0" applyProtection="0"/>
    <xf numFmtId="0" fontId="52" fillId="19" borderId="9" applyNumberFormat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3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25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4" xfId="0" applyFont="1" applyBorder="1" applyAlignment="1">
      <alignment horizontal="right" vertical="center"/>
    </xf>
    <xf numFmtId="164" fontId="23" fillId="0" borderId="0" xfId="0" applyFont="1" applyAlignment="1">
      <alignment horizontal="right" vertical="center"/>
    </xf>
    <xf numFmtId="167" fontId="23" fillId="0" borderId="0" xfId="0" applyFont="1" applyAlignment="1">
      <alignment horizontal="right" vertical="center"/>
    </xf>
    <xf numFmtId="164" fontId="23" fillId="0" borderId="25" xfId="0" applyFont="1" applyBorder="1" applyAlignment="1">
      <alignment horizontal="right" vertical="center"/>
    </xf>
    <xf numFmtId="164" fontId="23" fillId="0" borderId="31" xfId="0" applyFont="1" applyBorder="1" applyAlignment="1">
      <alignment horizontal="right" vertical="center"/>
    </xf>
    <xf numFmtId="164" fontId="23" fillId="0" borderId="32" xfId="0" applyFont="1" applyBorder="1" applyAlignment="1">
      <alignment horizontal="right" vertical="center"/>
    </xf>
    <xf numFmtId="167" fontId="23" fillId="0" borderId="32" xfId="0" applyFont="1" applyBorder="1" applyAlignment="1">
      <alignment horizontal="right" vertical="center"/>
    </xf>
    <xf numFmtId="164" fontId="23" fillId="0" borderId="3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167" fontId="25" fillId="0" borderId="22" xfId="0" applyFont="1" applyBorder="1" applyAlignment="1">
      <alignment horizontal="right"/>
    </xf>
    <xf numFmtId="167" fontId="25" fillId="0" borderId="23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27" fillId="0" borderId="24" xfId="0" applyBorder="1" applyAlignment="1">
      <alignment horizontal="left"/>
    </xf>
    <xf numFmtId="167" fontId="27" fillId="0" borderId="0" xfId="0" applyFont="1" applyAlignment="1">
      <alignment horizontal="right"/>
    </xf>
    <xf numFmtId="167" fontId="27" fillId="0" borderId="25" xfId="0" applyFont="1" applyBorder="1" applyAlignment="1">
      <alignment horizontal="right"/>
    </xf>
    <xf numFmtId="164" fontId="27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18" borderId="36" xfId="0" applyFont="1" applyFill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5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13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24" xfId="0" applyBorder="1" applyAlignment="1">
      <alignment horizontal="left" vertical="center"/>
    </xf>
    <xf numFmtId="0" fontId="30" fillId="0" borderId="25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Font="1" applyAlignment="1">
      <alignment horizontal="right" vertical="center"/>
    </xf>
    <xf numFmtId="0" fontId="31" fillId="0" borderId="24" xfId="0" applyBorder="1" applyAlignment="1">
      <alignment horizontal="left" vertical="center"/>
    </xf>
    <xf numFmtId="0" fontId="31" fillId="0" borderId="25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13" xfId="0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8" fontId="32" fillId="0" borderId="0" xfId="0" applyFont="1" applyAlignment="1">
      <alignment horizontal="right" vertical="center"/>
    </xf>
    <xf numFmtId="0" fontId="32" fillId="0" borderId="24" xfId="0" applyBorder="1" applyAlignment="1">
      <alignment horizontal="left" vertical="center"/>
    </xf>
    <xf numFmtId="0" fontId="32" fillId="0" borderId="25" xfId="0" applyBorder="1" applyAlignment="1">
      <alignment horizontal="left" vertical="center"/>
    </xf>
    <xf numFmtId="0" fontId="32" fillId="0" borderId="0" xfId="0" applyAlignment="1">
      <alignment horizontal="left" vertical="center"/>
    </xf>
    <xf numFmtId="0" fontId="33" fillId="0" borderId="36" xfId="0" applyFont="1" applyBorder="1" applyAlignment="1">
      <alignment horizontal="center" vertical="center"/>
    </xf>
    <xf numFmtId="49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center" vertical="center" wrapText="1"/>
    </xf>
    <xf numFmtId="168" fontId="33" fillId="0" borderId="36" xfId="0" applyFont="1" applyBorder="1" applyAlignment="1">
      <alignment horizontal="right" vertical="center"/>
    </xf>
    <xf numFmtId="164" fontId="33" fillId="18" borderId="36" xfId="0" applyFont="1" applyFill="1" applyBorder="1" applyAlignment="1">
      <alignment horizontal="right" vertical="center"/>
    </xf>
    <xf numFmtId="164" fontId="33" fillId="0" borderId="36" xfId="0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18" borderId="36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6" fillId="17" borderId="0" xfId="36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4" fillId="17" borderId="0" xfId="36" applyFill="1" applyAlignment="1">
      <alignment horizontal="left" vertical="top"/>
    </xf>
    <xf numFmtId="0" fontId="35" fillId="0" borderId="0" xfId="36" applyFont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36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6" fillId="17" borderId="0" xfId="36" applyFont="1" applyFill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11" fillId="0" borderId="0" xfId="0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9" fillId="0" borderId="43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42D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3580.t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A782.t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833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abSelected="1" workbookViewId="0" topLeftCell="B1">
      <pane ySplit="1" topLeftCell="BM2" activePane="bottomLeft" state="frozen"/>
      <selection pane="topLeft" activeCell="A1" sqref="A1"/>
      <selection pane="bottomLeft" activeCell="Y11" sqref="Y1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9" t="s">
        <v>368</v>
      </c>
      <c r="B1" s="190"/>
      <c r="C1" s="190"/>
      <c r="D1" s="191" t="s">
        <v>369</v>
      </c>
      <c r="E1" s="190"/>
      <c r="F1" s="190"/>
      <c r="G1" s="190"/>
      <c r="H1" s="190"/>
      <c r="I1" s="190"/>
      <c r="J1" s="190"/>
      <c r="K1" s="192" t="s">
        <v>199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200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370</v>
      </c>
      <c r="BB1" s="4" t="s">
        <v>371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372</v>
      </c>
      <c r="BU1" s="4" t="s">
        <v>372</v>
      </c>
      <c r="BV1" s="4" t="s">
        <v>373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8" t="s">
        <v>374</v>
      </c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6" t="s">
        <v>375</v>
      </c>
      <c r="BT2" s="6" t="s">
        <v>376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375</v>
      </c>
      <c r="BT3" s="6" t="s">
        <v>377</v>
      </c>
    </row>
    <row r="4" spans="2:71" s="2" customFormat="1" ht="37.5" customHeight="1">
      <c r="B4" s="10"/>
      <c r="D4" s="11" t="s">
        <v>378</v>
      </c>
      <c r="AQ4" s="12"/>
      <c r="AS4" s="13" t="s">
        <v>379</v>
      </c>
      <c r="BE4" s="14" t="s">
        <v>380</v>
      </c>
      <c r="BS4" s="6" t="s">
        <v>381</v>
      </c>
    </row>
    <row r="5" spans="2:71" s="2" customFormat="1" ht="15" customHeight="1">
      <c r="B5" s="10"/>
      <c r="D5" s="15" t="s">
        <v>382</v>
      </c>
      <c r="K5" s="294" t="s">
        <v>383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Q5" s="12"/>
      <c r="BE5" s="204" t="s">
        <v>384</v>
      </c>
      <c r="BS5" s="6" t="s">
        <v>375</v>
      </c>
    </row>
    <row r="6" spans="2:71" s="2" customFormat="1" ht="37.5" customHeight="1">
      <c r="B6" s="10"/>
      <c r="D6" s="17" t="s">
        <v>385</v>
      </c>
      <c r="K6" s="173" t="s">
        <v>386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Q6" s="12"/>
      <c r="BE6" s="279"/>
      <c r="BS6" s="6" t="s">
        <v>387</v>
      </c>
    </row>
    <row r="7" spans="2:71" s="2" customFormat="1" ht="15" customHeight="1">
      <c r="B7" s="10"/>
      <c r="D7" s="18" t="s">
        <v>388</v>
      </c>
      <c r="K7" s="16"/>
      <c r="AK7" s="18" t="s">
        <v>389</v>
      </c>
      <c r="AN7" s="16"/>
      <c r="AQ7" s="12"/>
      <c r="BE7" s="279"/>
      <c r="BS7" s="6" t="s">
        <v>390</v>
      </c>
    </row>
    <row r="8" spans="2:71" s="2" customFormat="1" ht="15" customHeight="1">
      <c r="B8" s="10"/>
      <c r="D8" s="18" t="s">
        <v>391</v>
      </c>
      <c r="K8" s="16" t="s">
        <v>392</v>
      </c>
      <c r="AK8" s="18" t="s">
        <v>393</v>
      </c>
      <c r="AN8" s="19" t="s">
        <v>394</v>
      </c>
      <c r="AQ8" s="12"/>
      <c r="BE8" s="279"/>
      <c r="BS8" s="6" t="s">
        <v>390</v>
      </c>
    </row>
    <row r="9" spans="2:71" s="2" customFormat="1" ht="15" customHeight="1">
      <c r="B9" s="10"/>
      <c r="AQ9" s="12"/>
      <c r="BE9" s="279"/>
      <c r="BS9" s="6" t="s">
        <v>395</v>
      </c>
    </row>
    <row r="10" spans="2:71" s="2" customFormat="1" ht="15" customHeight="1">
      <c r="B10" s="10"/>
      <c r="D10" s="18" t="s">
        <v>396</v>
      </c>
      <c r="AK10" s="18" t="s">
        <v>397</v>
      </c>
      <c r="AN10" s="16"/>
      <c r="AQ10" s="12"/>
      <c r="BE10" s="279"/>
      <c r="BS10" s="6" t="s">
        <v>387</v>
      </c>
    </row>
    <row r="11" spans="2:71" s="2" customFormat="1" ht="19.5" customHeight="1">
      <c r="B11" s="10"/>
      <c r="E11" s="16"/>
      <c r="AK11" s="18" t="s">
        <v>398</v>
      </c>
      <c r="AN11" s="16"/>
      <c r="AQ11" s="12"/>
      <c r="BE11" s="279"/>
      <c r="BS11" s="6" t="s">
        <v>387</v>
      </c>
    </row>
    <row r="12" spans="2:71" s="2" customFormat="1" ht="7.5" customHeight="1">
      <c r="B12" s="10"/>
      <c r="AQ12" s="12"/>
      <c r="BE12" s="279"/>
      <c r="BS12" s="6" t="s">
        <v>387</v>
      </c>
    </row>
    <row r="13" spans="2:71" s="2" customFormat="1" ht="15" customHeight="1">
      <c r="B13" s="10"/>
      <c r="D13" s="18" t="s">
        <v>399</v>
      </c>
      <c r="AK13" s="18" t="s">
        <v>397</v>
      </c>
      <c r="AN13" s="20" t="s">
        <v>400</v>
      </c>
      <c r="AQ13" s="12"/>
      <c r="BE13" s="279"/>
      <c r="BS13" s="6" t="s">
        <v>387</v>
      </c>
    </row>
    <row r="14" spans="2:71" s="2" customFormat="1" ht="15.75" customHeight="1">
      <c r="B14" s="10"/>
      <c r="E14" s="174" t="s">
        <v>400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18" t="s">
        <v>398</v>
      </c>
      <c r="AN14" s="20" t="s">
        <v>400</v>
      </c>
      <c r="AQ14" s="12"/>
      <c r="BE14" s="279"/>
      <c r="BS14" s="6" t="s">
        <v>387</v>
      </c>
    </row>
    <row r="15" spans="2:71" s="2" customFormat="1" ht="7.5" customHeight="1">
      <c r="B15" s="10"/>
      <c r="AQ15" s="12"/>
      <c r="BE15" s="279"/>
      <c r="BS15" s="6" t="s">
        <v>372</v>
      </c>
    </row>
    <row r="16" spans="2:71" s="2" customFormat="1" ht="15" customHeight="1">
      <c r="B16" s="10"/>
      <c r="D16" s="18" t="s">
        <v>401</v>
      </c>
      <c r="AK16" s="18" t="s">
        <v>397</v>
      </c>
      <c r="AN16" s="16"/>
      <c r="AQ16" s="12"/>
      <c r="BE16" s="279"/>
      <c r="BS16" s="6" t="s">
        <v>372</v>
      </c>
    </row>
    <row r="17" spans="2:71" ht="19.5" customHeight="1">
      <c r="B17" s="10"/>
      <c r="E17" s="16"/>
      <c r="AK17" s="18" t="s">
        <v>398</v>
      </c>
      <c r="AN17" s="16"/>
      <c r="AQ17" s="12"/>
      <c r="BE17" s="27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402</v>
      </c>
    </row>
    <row r="18" spans="2:71" ht="7.5" customHeight="1">
      <c r="B18" s="10"/>
      <c r="AQ18" s="12"/>
      <c r="BE18" s="27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375</v>
      </c>
    </row>
    <row r="19" spans="2:71" ht="15" customHeight="1">
      <c r="B19" s="10"/>
      <c r="D19" s="18" t="s">
        <v>403</v>
      </c>
      <c r="AQ19" s="12"/>
      <c r="BE19" s="27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375</v>
      </c>
    </row>
    <row r="20" spans="2:71" ht="43.5" customHeight="1">
      <c r="B20" s="10"/>
      <c r="E20" s="175" t="s">
        <v>404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Q20" s="12"/>
      <c r="BE20" s="27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372</v>
      </c>
    </row>
    <row r="21" spans="2:70" ht="7.5" customHeight="1">
      <c r="B21" s="10"/>
      <c r="AQ21" s="12"/>
      <c r="BE21" s="27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7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405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6">
        <f>ROUND($AG$51,2)</f>
        <v>0</v>
      </c>
      <c r="AL23" s="177"/>
      <c r="AM23" s="177"/>
      <c r="AN23" s="177"/>
      <c r="AO23" s="177"/>
      <c r="AQ23" s="25"/>
      <c r="BE23" s="292"/>
    </row>
    <row r="24" spans="2:57" s="6" customFormat="1" ht="7.5" customHeight="1">
      <c r="B24" s="22"/>
      <c r="AQ24" s="25"/>
      <c r="BE24" s="292"/>
    </row>
    <row r="25" spans="2:57" s="6" customFormat="1" ht="14.25" customHeight="1">
      <c r="B25" s="22"/>
      <c r="L25" s="178" t="s">
        <v>406</v>
      </c>
      <c r="M25" s="292"/>
      <c r="N25" s="292"/>
      <c r="O25" s="292"/>
      <c r="W25" s="178" t="s">
        <v>407</v>
      </c>
      <c r="X25" s="292"/>
      <c r="Y25" s="292"/>
      <c r="Z25" s="292"/>
      <c r="AA25" s="292"/>
      <c r="AB25" s="292"/>
      <c r="AC25" s="292"/>
      <c r="AD25" s="292"/>
      <c r="AE25" s="292"/>
      <c r="AK25" s="178" t="s">
        <v>408</v>
      </c>
      <c r="AL25" s="292"/>
      <c r="AM25" s="292"/>
      <c r="AN25" s="292"/>
      <c r="AO25" s="292"/>
      <c r="AQ25" s="25"/>
      <c r="BE25" s="292"/>
    </row>
    <row r="26" spans="2:57" s="6" customFormat="1" ht="15" customHeight="1">
      <c r="B26" s="27"/>
      <c r="D26" s="28" t="s">
        <v>409</v>
      </c>
      <c r="F26" s="28" t="s">
        <v>410</v>
      </c>
      <c r="L26" s="233">
        <v>0.21</v>
      </c>
      <c r="M26" s="199"/>
      <c r="N26" s="199"/>
      <c r="O26" s="199"/>
      <c r="W26" s="200">
        <f>ROUND($AZ$51,2)</f>
        <v>0</v>
      </c>
      <c r="X26" s="199"/>
      <c r="Y26" s="199"/>
      <c r="Z26" s="199"/>
      <c r="AA26" s="199"/>
      <c r="AB26" s="199"/>
      <c r="AC26" s="199"/>
      <c r="AD26" s="199"/>
      <c r="AE26" s="199"/>
      <c r="AK26" s="200">
        <f>ROUND($AV$51,2)</f>
        <v>0</v>
      </c>
      <c r="AL26" s="199"/>
      <c r="AM26" s="199"/>
      <c r="AN26" s="199"/>
      <c r="AO26" s="199"/>
      <c r="AQ26" s="30"/>
      <c r="BE26" s="199"/>
    </row>
    <row r="27" spans="2:57" s="6" customFormat="1" ht="15" customHeight="1">
      <c r="B27" s="27"/>
      <c r="F27" s="28" t="s">
        <v>411</v>
      </c>
      <c r="L27" s="233">
        <v>0.15</v>
      </c>
      <c r="M27" s="199"/>
      <c r="N27" s="199"/>
      <c r="O27" s="199"/>
      <c r="W27" s="200">
        <f>ROUND($BA$51,2)</f>
        <v>0</v>
      </c>
      <c r="X27" s="199"/>
      <c r="Y27" s="199"/>
      <c r="Z27" s="199"/>
      <c r="AA27" s="199"/>
      <c r="AB27" s="199"/>
      <c r="AC27" s="199"/>
      <c r="AD27" s="199"/>
      <c r="AE27" s="199"/>
      <c r="AK27" s="200">
        <f>ROUND($AW$51,2)</f>
        <v>0</v>
      </c>
      <c r="AL27" s="199"/>
      <c r="AM27" s="199"/>
      <c r="AN27" s="199"/>
      <c r="AO27" s="199"/>
      <c r="AQ27" s="30"/>
      <c r="BE27" s="199"/>
    </row>
    <row r="28" spans="2:57" s="6" customFormat="1" ht="15" customHeight="1" hidden="1">
      <c r="B28" s="27"/>
      <c r="F28" s="28" t="s">
        <v>412</v>
      </c>
      <c r="L28" s="233">
        <v>0.21</v>
      </c>
      <c r="M28" s="199"/>
      <c r="N28" s="199"/>
      <c r="O28" s="199"/>
      <c r="W28" s="200">
        <f>ROUND($BB$51,2)</f>
        <v>0</v>
      </c>
      <c r="X28" s="199"/>
      <c r="Y28" s="199"/>
      <c r="Z28" s="199"/>
      <c r="AA28" s="199"/>
      <c r="AB28" s="199"/>
      <c r="AC28" s="199"/>
      <c r="AD28" s="199"/>
      <c r="AE28" s="199"/>
      <c r="AK28" s="200">
        <v>0</v>
      </c>
      <c r="AL28" s="199"/>
      <c r="AM28" s="199"/>
      <c r="AN28" s="199"/>
      <c r="AO28" s="199"/>
      <c r="AQ28" s="30"/>
      <c r="BE28" s="199"/>
    </row>
    <row r="29" spans="2:57" s="6" customFormat="1" ht="15" customHeight="1" hidden="1">
      <c r="B29" s="27"/>
      <c r="F29" s="28" t="s">
        <v>413</v>
      </c>
      <c r="L29" s="233">
        <v>0.15</v>
      </c>
      <c r="M29" s="199"/>
      <c r="N29" s="199"/>
      <c r="O29" s="199"/>
      <c r="W29" s="200">
        <f>ROUND($BC$51,2)</f>
        <v>0</v>
      </c>
      <c r="X29" s="199"/>
      <c r="Y29" s="199"/>
      <c r="Z29" s="199"/>
      <c r="AA29" s="199"/>
      <c r="AB29" s="199"/>
      <c r="AC29" s="199"/>
      <c r="AD29" s="199"/>
      <c r="AE29" s="199"/>
      <c r="AK29" s="200">
        <v>0</v>
      </c>
      <c r="AL29" s="199"/>
      <c r="AM29" s="199"/>
      <c r="AN29" s="199"/>
      <c r="AO29" s="199"/>
      <c r="AQ29" s="30"/>
      <c r="BE29" s="199"/>
    </row>
    <row r="30" spans="2:57" s="6" customFormat="1" ht="15" customHeight="1" hidden="1">
      <c r="B30" s="27"/>
      <c r="F30" s="28" t="s">
        <v>414</v>
      </c>
      <c r="L30" s="233">
        <v>0</v>
      </c>
      <c r="M30" s="199"/>
      <c r="N30" s="199"/>
      <c r="O30" s="199"/>
      <c r="W30" s="200">
        <f>ROUND($BD$51,2)</f>
        <v>0</v>
      </c>
      <c r="X30" s="199"/>
      <c r="Y30" s="199"/>
      <c r="Z30" s="199"/>
      <c r="AA30" s="199"/>
      <c r="AB30" s="199"/>
      <c r="AC30" s="199"/>
      <c r="AD30" s="199"/>
      <c r="AE30" s="199"/>
      <c r="AK30" s="200">
        <v>0</v>
      </c>
      <c r="AL30" s="199"/>
      <c r="AM30" s="199"/>
      <c r="AN30" s="199"/>
      <c r="AO30" s="199"/>
      <c r="AQ30" s="30"/>
      <c r="BE30" s="199"/>
    </row>
    <row r="31" spans="2:57" s="6" customFormat="1" ht="7.5" customHeight="1">
      <c r="B31" s="22"/>
      <c r="AQ31" s="25"/>
      <c r="BE31" s="292"/>
    </row>
    <row r="32" spans="2:57" s="6" customFormat="1" ht="27" customHeight="1">
      <c r="B32" s="22"/>
      <c r="C32" s="31"/>
      <c r="D32" s="32" t="s">
        <v>415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416</v>
      </c>
      <c r="U32" s="33"/>
      <c r="V32" s="33"/>
      <c r="W32" s="33"/>
      <c r="X32" s="201" t="s">
        <v>417</v>
      </c>
      <c r="Y32" s="288"/>
      <c r="Z32" s="288"/>
      <c r="AA32" s="288"/>
      <c r="AB32" s="288"/>
      <c r="AC32" s="33"/>
      <c r="AD32" s="33"/>
      <c r="AE32" s="33"/>
      <c r="AF32" s="33"/>
      <c r="AG32" s="33"/>
      <c r="AH32" s="33"/>
      <c r="AI32" s="33"/>
      <c r="AJ32" s="33"/>
      <c r="AK32" s="202">
        <f>ROUND(SUM($AK$23:$AK$30),2)</f>
        <v>0</v>
      </c>
      <c r="AL32" s="288"/>
      <c r="AM32" s="288"/>
      <c r="AN32" s="288"/>
      <c r="AO32" s="203"/>
      <c r="AP32" s="31"/>
      <c r="AQ32" s="36"/>
      <c r="BE32" s="292"/>
    </row>
    <row r="33" spans="2:43" s="6" customFormat="1" ht="7.5" customHeight="1">
      <c r="B33" s="22"/>
      <c r="AQ33" s="25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2"/>
    </row>
    <row r="39" spans="2:44" s="6" customFormat="1" ht="37.5" customHeight="1">
      <c r="B39" s="22"/>
      <c r="C39" s="11" t="s">
        <v>418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2"/>
      <c r="C41" s="18" t="s">
        <v>382</v>
      </c>
      <c r="L41" s="16" t="str">
        <f>$K$5</f>
        <v>JP0714</v>
      </c>
      <c r="AR41" s="42"/>
    </row>
    <row r="42" spans="2:44" s="43" customFormat="1" ht="37.5" customHeight="1">
      <c r="B42" s="44"/>
      <c r="C42" s="43" t="s">
        <v>385</v>
      </c>
      <c r="L42" s="291" t="str">
        <f>$K$6</f>
        <v>Technická a dopravní infrastruktura-lokalita Kladruby-západ, I.etapa</v>
      </c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R42" s="44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391</v>
      </c>
      <c r="L44" s="45" t="str">
        <f>IF($K$8="","",$K$8)</f>
        <v>pozemky v k.ú. Kladruby u Stříbra</v>
      </c>
      <c r="AI44" s="18" t="s">
        <v>393</v>
      </c>
      <c r="AM44" s="293" t="str">
        <f>IF($AN$8="","",$AN$8)</f>
        <v>25.06.2014</v>
      </c>
      <c r="AN44" s="292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396</v>
      </c>
      <c r="L46" s="16">
        <f>IF($E$11="","",$E$11)</f>
      </c>
      <c r="AI46" s="18" t="s">
        <v>401</v>
      </c>
      <c r="AM46" s="294">
        <f>IF($E$17="","",$E$17)</f>
      </c>
      <c r="AN46" s="292"/>
      <c r="AO46" s="292"/>
      <c r="AP46" s="292"/>
      <c r="AR46" s="22"/>
      <c r="AS46" s="295" t="s">
        <v>419</v>
      </c>
      <c r="AT46" s="296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2"/>
      <c r="C47" s="18" t="s">
        <v>399</v>
      </c>
      <c r="L47" s="16">
        <f>IF($E$14="Vyplň údaj","",$E$14)</f>
      </c>
      <c r="AR47" s="22"/>
      <c r="AS47" s="297"/>
      <c r="AT47" s="292"/>
      <c r="BD47" s="50"/>
    </row>
    <row r="48" spans="2:56" s="6" customFormat="1" ht="12" customHeight="1">
      <c r="B48" s="22"/>
      <c r="AR48" s="22"/>
      <c r="AS48" s="297"/>
      <c r="AT48" s="292"/>
      <c r="BD48" s="50"/>
    </row>
    <row r="49" spans="2:57" s="6" customFormat="1" ht="30" customHeight="1">
      <c r="B49" s="22"/>
      <c r="C49" s="287" t="s">
        <v>420</v>
      </c>
      <c r="D49" s="288"/>
      <c r="E49" s="288"/>
      <c r="F49" s="288"/>
      <c r="G49" s="288"/>
      <c r="H49" s="33"/>
      <c r="I49" s="289" t="s">
        <v>421</v>
      </c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90" t="s">
        <v>422</v>
      </c>
      <c r="AH49" s="288"/>
      <c r="AI49" s="288"/>
      <c r="AJ49" s="288"/>
      <c r="AK49" s="288"/>
      <c r="AL49" s="288"/>
      <c r="AM49" s="288"/>
      <c r="AN49" s="289" t="s">
        <v>423</v>
      </c>
      <c r="AO49" s="288"/>
      <c r="AP49" s="288"/>
      <c r="AQ49" s="51" t="s">
        <v>424</v>
      </c>
      <c r="AR49" s="22"/>
      <c r="AS49" s="52" t="s">
        <v>425</v>
      </c>
      <c r="AT49" s="53" t="s">
        <v>426</v>
      </c>
      <c r="AU49" s="53" t="s">
        <v>427</v>
      </c>
      <c r="AV49" s="53" t="s">
        <v>428</v>
      </c>
      <c r="AW49" s="53" t="s">
        <v>429</v>
      </c>
      <c r="AX49" s="53" t="s">
        <v>430</v>
      </c>
      <c r="AY49" s="53" t="s">
        <v>431</v>
      </c>
      <c r="AZ49" s="53" t="s">
        <v>432</v>
      </c>
      <c r="BA49" s="53" t="s">
        <v>433</v>
      </c>
      <c r="BB49" s="53" t="s">
        <v>434</v>
      </c>
      <c r="BC49" s="53" t="s">
        <v>435</v>
      </c>
      <c r="BD49" s="54" t="s">
        <v>436</v>
      </c>
      <c r="BE49" s="55"/>
    </row>
    <row r="50" spans="2:56" s="6" customFormat="1" ht="12" customHeight="1">
      <c r="B50" s="22"/>
      <c r="AR50" s="22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76" s="43" customFormat="1" ht="33" customHeight="1">
      <c r="B51" s="44"/>
      <c r="C51" s="57" t="s">
        <v>437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276">
        <f>ROUND($AG$52+$AG$54+$AG$56,2)</f>
        <v>0</v>
      </c>
      <c r="AH51" s="277"/>
      <c r="AI51" s="277"/>
      <c r="AJ51" s="277"/>
      <c r="AK51" s="277"/>
      <c r="AL51" s="277"/>
      <c r="AM51" s="277"/>
      <c r="AN51" s="276">
        <f>ROUND(SUM($AG$51,$AT$51),2)</f>
        <v>0</v>
      </c>
      <c r="AO51" s="277"/>
      <c r="AP51" s="277"/>
      <c r="AQ51" s="59"/>
      <c r="AR51" s="44"/>
      <c r="AS51" s="60">
        <f>ROUND($AS$52+$AS$54+$AS$56,2)</f>
        <v>0</v>
      </c>
      <c r="AT51" s="61">
        <f>ROUND(SUM($AV$51:$AW$51),2)</f>
        <v>0</v>
      </c>
      <c r="AU51" s="62">
        <f>ROUND($AU$52+$AU$54+$AU$56,5)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ROUND($AZ$52+$AZ$54+$AZ$56,2)</f>
        <v>0</v>
      </c>
      <c r="BA51" s="61">
        <f>ROUND($BA$52+$BA$54+$BA$56,2)</f>
        <v>0</v>
      </c>
      <c r="BB51" s="61">
        <f>ROUND($BB$52+$BB$54+$BB$56,2)</f>
        <v>0</v>
      </c>
      <c r="BC51" s="61">
        <f>ROUND($BC$52+$BC$54+$BC$56,2)</f>
        <v>0</v>
      </c>
      <c r="BD51" s="63">
        <f>ROUND($BD$52+$BD$54+$BD$56,2)</f>
        <v>0</v>
      </c>
      <c r="BS51" s="43" t="s">
        <v>438</v>
      </c>
      <c r="BT51" s="43" t="s">
        <v>439</v>
      </c>
      <c r="BU51" s="64" t="s">
        <v>440</v>
      </c>
      <c r="BV51" s="43" t="s">
        <v>441</v>
      </c>
      <c r="BW51" s="43" t="s">
        <v>373</v>
      </c>
      <c r="BX51" s="43" t="s">
        <v>442</v>
      </c>
    </row>
    <row r="52" spans="2:91" s="65" customFormat="1" ht="28.5" customHeight="1">
      <c r="B52" s="66"/>
      <c r="C52" s="67"/>
      <c r="D52" s="285" t="s">
        <v>443</v>
      </c>
      <c r="E52" s="286"/>
      <c r="F52" s="286"/>
      <c r="G52" s="286"/>
      <c r="H52" s="286"/>
      <c r="I52" s="67"/>
      <c r="J52" s="285" t="s">
        <v>444</v>
      </c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3">
        <f>ROUND($AG$53,2)</f>
        <v>0</v>
      </c>
      <c r="AH52" s="284"/>
      <c r="AI52" s="284"/>
      <c r="AJ52" s="284"/>
      <c r="AK52" s="284"/>
      <c r="AL52" s="284"/>
      <c r="AM52" s="284"/>
      <c r="AN52" s="283">
        <f>ROUND(SUM($AG$52,$AT$52),2)</f>
        <v>0</v>
      </c>
      <c r="AO52" s="284"/>
      <c r="AP52" s="284"/>
      <c r="AQ52" s="68" t="s">
        <v>445</v>
      </c>
      <c r="AR52" s="66"/>
      <c r="AS52" s="69">
        <f>ROUND($AS$53,2)</f>
        <v>0</v>
      </c>
      <c r="AT52" s="70">
        <f>ROUND(SUM($AV$52:$AW$52),2)</f>
        <v>0</v>
      </c>
      <c r="AU52" s="71">
        <f>ROUND($AU$53,5)</f>
        <v>0</v>
      </c>
      <c r="AV52" s="70">
        <f>ROUND($AZ$52*$L$26,2)</f>
        <v>0</v>
      </c>
      <c r="AW52" s="70">
        <f>ROUND($BA$52*$L$27,2)</f>
        <v>0</v>
      </c>
      <c r="AX52" s="70">
        <f>ROUND($BB$52*$L$26,2)</f>
        <v>0</v>
      </c>
      <c r="AY52" s="70">
        <f>ROUND($BC$52*$L$27,2)</f>
        <v>0</v>
      </c>
      <c r="AZ52" s="70">
        <f>ROUND($AZ$53,2)</f>
        <v>0</v>
      </c>
      <c r="BA52" s="70">
        <f>ROUND($BA$53,2)</f>
        <v>0</v>
      </c>
      <c r="BB52" s="70">
        <f>ROUND($BB$53,2)</f>
        <v>0</v>
      </c>
      <c r="BC52" s="70">
        <f>ROUND($BC$53,2)</f>
        <v>0</v>
      </c>
      <c r="BD52" s="72">
        <f>ROUND($BD$53,2)</f>
        <v>0</v>
      </c>
      <c r="BS52" s="65" t="s">
        <v>438</v>
      </c>
      <c r="BT52" s="65" t="s">
        <v>390</v>
      </c>
      <c r="BU52" s="65" t="s">
        <v>440</v>
      </c>
      <c r="BV52" s="65" t="s">
        <v>441</v>
      </c>
      <c r="BW52" s="65" t="s">
        <v>446</v>
      </c>
      <c r="BX52" s="65" t="s">
        <v>373</v>
      </c>
      <c r="CM52" s="65" t="s">
        <v>447</v>
      </c>
    </row>
    <row r="53" spans="1:76" s="73" customFormat="1" ht="23.25" customHeight="1">
      <c r="A53" s="185" t="s">
        <v>201</v>
      </c>
      <c r="B53" s="74"/>
      <c r="C53" s="75"/>
      <c r="D53" s="75"/>
      <c r="E53" s="282" t="s">
        <v>448</v>
      </c>
      <c r="F53" s="281"/>
      <c r="G53" s="281"/>
      <c r="H53" s="281"/>
      <c r="I53" s="281"/>
      <c r="J53" s="75"/>
      <c r="K53" s="282" t="s">
        <v>449</v>
      </c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0">
        <f>'JP071411 - C100 - Dopravn...'!$J$29</f>
        <v>0</v>
      </c>
      <c r="AH53" s="281"/>
      <c r="AI53" s="281"/>
      <c r="AJ53" s="281"/>
      <c r="AK53" s="281"/>
      <c r="AL53" s="281"/>
      <c r="AM53" s="281"/>
      <c r="AN53" s="280">
        <f>ROUND(SUM($AG$53,$AT$53),2)</f>
        <v>0</v>
      </c>
      <c r="AO53" s="281"/>
      <c r="AP53" s="281"/>
      <c r="AQ53" s="76" t="s">
        <v>450</v>
      </c>
      <c r="AR53" s="74"/>
      <c r="AS53" s="77">
        <v>0</v>
      </c>
      <c r="AT53" s="78">
        <f>ROUND(SUM($AV$53:$AW$53),2)</f>
        <v>0</v>
      </c>
      <c r="AU53" s="79">
        <f>'JP071411 - C100 - Dopravn...'!$P$90</f>
        <v>0</v>
      </c>
      <c r="AV53" s="78">
        <f>'JP071411 - C100 - Dopravn...'!$J$32</f>
        <v>0</v>
      </c>
      <c r="AW53" s="78">
        <f>'JP071411 - C100 - Dopravn...'!$J$33</f>
        <v>0</v>
      </c>
      <c r="AX53" s="78">
        <f>'JP071411 - C100 - Dopravn...'!$J$34</f>
        <v>0</v>
      </c>
      <c r="AY53" s="78">
        <f>'JP071411 - C100 - Dopravn...'!$J$35</f>
        <v>0</v>
      </c>
      <c r="AZ53" s="78">
        <f>'JP071411 - C100 - Dopravn...'!$F$32</f>
        <v>0</v>
      </c>
      <c r="BA53" s="78">
        <f>'JP071411 - C100 - Dopravn...'!$F$33</f>
        <v>0</v>
      </c>
      <c r="BB53" s="78">
        <f>'JP071411 - C100 - Dopravn...'!$F$34</f>
        <v>0</v>
      </c>
      <c r="BC53" s="78">
        <f>'JP071411 - C100 - Dopravn...'!$F$35</f>
        <v>0</v>
      </c>
      <c r="BD53" s="80">
        <f>'JP071411 - C100 - Dopravn...'!$F$36</f>
        <v>0</v>
      </c>
      <c r="BT53" s="73" t="s">
        <v>447</v>
      </c>
      <c r="BV53" s="73" t="s">
        <v>441</v>
      </c>
      <c r="BW53" s="73" t="s">
        <v>451</v>
      </c>
      <c r="BX53" s="73" t="s">
        <v>446</v>
      </c>
    </row>
    <row r="54" spans="2:91" s="65" customFormat="1" ht="28.5" customHeight="1">
      <c r="B54" s="66"/>
      <c r="C54" s="67"/>
      <c r="D54" s="285" t="s">
        <v>452</v>
      </c>
      <c r="E54" s="286"/>
      <c r="F54" s="286"/>
      <c r="G54" s="286"/>
      <c r="H54" s="286"/>
      <c r="I54" s="67"/>
      <c r="J54" s="285" t="s">
        <v>453</v>
      </c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3">
        <f>ROUND($AG$55,2)</f>
        <v>0</v>
      </c>
      <c r="AH54" s="284"/>
      <c r="AI54" s="284"/>
      <c r="AJ54" s="284"/>
      <c r="AK54" s="284"/>
      <c r="AL54" s="284"/>
      <c r="AM54" s="284"/>
      <c r="AN54" s="283">
        <f>ROUND(SUM($AG$54,$AT$54),2)</f>
        <v>0</v>
      </c>
      <c r="AO54" s="284"/>
      <c r="AP54" s="284"/>
      <c r="AQ54" s="68" t="s">
        <v>445</v>
      </c>
      <c r="AR54" s="66"/>
      <c r="AS54" s="69">
        <f>ROUND($AS$55,2)</f>
        <v>0</v>
      </c>
      <c r="AT54" s="70">
        <f>ROUND(SUM($AV$54:$AW$54),2)</f>
        <v>0</v>
      </c>
      <c r="AU54" s="71">
        <f>ROUND($AU$55,5)</f>
        <v>0</v>
      </c>
      <c r="AV54" s="70">
        <f>ROUND($AZ$54*$L$26,2)</f>
        <v>0</v>
      </c>
      <c r="AW54" s="70">
        <f>ROUND($BA$54*$L$27,2)</f>
        <v>0</v>
      </c>
      <c r="AX54" s="70">
        <f>ROUND($BB$54*$L$26,2)</f>
        <v>0</v>
      </c>
      <c r="AY54" s="70">
        <f>ROUND($BC$54*$L$27,2)</f>
        <v>0</v>
      </c>
      <c r="AZ54" s="70">
        <f>ROUND($AZ$55,2)</f>
        <v>0</v>
      </c>
      <c r="BA54" s="70">
        <f>ROUND($BA$55,2)</f>
        <v>0</v>
      </c>
      <c r="BB54" s="70">
        <f>ROUND($BB$55,2)</f>
        <v>0</v>
      </c>
      <c r="BC54" s="70">
        <f>ROUND($BC$55,2)</f>
        <v>0</v>
      </c>
      <c r="BD54" s="72">
        <f>ROUND($BD$55,2)</f>
        <v>0</v>
      </c>
      <c r="BS54" s="65" t="s">
        <v>438</v>
      </c>
      <c r="BT54" s="65" t="s">
        <v>390</v>
      </c>
      <c r="BU54" s="65" t="s">
        <v>440</v>
      </c>
      <c r="BV54" s="65" t="s">
        <v>441</v>
      </c>
      <c r="BW54" s="65" t="s">
        <v>454</v>
      </c>
      <c r="BX54" s="65" t="s">
        <v>373</v>
      </c>
      <c r="CM54" s="65" t="s">
        <v>447</v>
      </c>
    </row>
    <row r="55" spans="1:76" s="73" customFormat="1" ht="23.25" customHeight="1">
      <c r="A55" s="185" t="s">
        <v>201</v>
      </c>
      <c r="B55" s="74"/>
      <c r="C55" s="75"/>
      <c r="D55" s="75"/>
      <c r="E55" s="282" t="s">
        <v>455</v>
      </c>
      <c r="F55" s="281"/>
      <c r="G55" s="281"/>
      <c r="H55" s="281"/>
      <c r="I55" s="281"/>
      <c r="J55" s="75"/>
      <c r="K55" s="282" t="s">
        <v>456</v>
      </c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0">
        <f>'JP071421 - C101 - Zatrubn...'!$J$29</f>
        <v>0</v>
      </c>
      <c r="AH55" s="281"/>
      <c r="AI55" s="281"/>
      <c r="AJ55" s="281"/>
      <c r="AK55" s="281"/>
      <c r="AL55" s="281"/>
      <c r="AM55" s="281"/>
      <c r="AN55" s="280">
        <f>ROUND(SUM($AG$55,$AT$55),2)</f>
        <v>0</v>
      </c>
      <c r="AO55" s="281"/>
      <c r="AP55" s="281"/>
      <c r="AQ55" s="76" t="s">
        <v>450</v>
      </c>
      <c r="AR55" s="74"/>
      <c r="AS55" s="77">
        <v>0</v>
      </c>
      <c r="AT55" s="78">
        <f>ROUND(SUM($AV$55:$AW$55),2)</f>
        <v>0</v>
      </c>
      <c r="AU55" s="79">
        <f>'JP071421 - C101 - Zatrubn...'!$P$89</f>
        <v>0</v>
      </c>
      <c r="AV55" s="78">
        <f>'JP071421 - C101 - Zatrubn...'!$J$32</f>
        <v>0</v>
      </c>
      <c r="AW55" s="78">
        <f>'JP071421 - C101 - Zatrubn...'!$J$33</f>
        <v>0</v>
      </c>
      <c r="AX55" s="78">
        <f>'JP071421 - C101 - Zatrubn...'!$J$34</f>
        <v>0</v>
      </c>
      <c r="AY55" s="78">
        <f>'JP071421 - C101 - Zatrubn...'!$J$35</f>
        <v>0</v>
      </c>
      <c r="AZ55" s="78">
        <f>'JP071421 - C101 - Zatrubn...'!$F$32</f>
        <v>0</v>
      </c>
      <c r="BA55" s="78">
        <f>'JP071421 - C101 - Zatrubn...'!$F$33</f>
        <v>0</v>
      </c>
      <c r="BB55" s="78">
        <f>'JP071421 - C101 - Zatrubn...'!$F$34</f>
        <v>0</v>
      </c>
      <c r="BC55" s="78">
        <f>'JP071421 - C101 - Zatrubn...'!$F$35</f>
        <v>0</v>
      </c>
      <c r="BD55" s="80">
        <f>'JP071421 - C101 - Zatrubn...'!$F$36</f>
        <v>0</v>
      </c>
      <c r="BT55" s="73" t="s">
        <v>447</v>
      </c>
      <c r="BV55" s="73" t="s">
        <v>441</v>
      </c>
      <c r="BW55" s="73" t="s">
        <v>457</v>
      </c>
      <c r="BX55" s="73" t="s">
        <v>454</v>
      </c>
    </row>
    <row r="56" spans="2:91" s="65" customFormat="1" ht="28.5" customHeight="1">
      <c r="B56" s="66"/>
      <c r="C56" s="67"/>
      <c r="D56" s="285" t="s">
        <v>458</v>
      </c>
      <c r="E56" s="286"/>
      <c r="F56" s="286"/>
      <c r="G56" s="286"/>
      <c r="H56" s="286"/>
      <c r="I56" s="67"/>
      <c r="J56" s="285" t="s">
        <v>459</v>
      </c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3">
        <f>ROUND($AG$57,2)</f>
        <v>0</v>
      </c>
      <c r="AH56" s="284"/>
      <c r="AI56" s="284"/>
      <c r="AJ56" s="284"/>
      <c r="AK56" s="284"/>
      <c r="AL56" s="284"/>
      <c r="AM56" s="284"/>
      <c r="AN56" s="283">
        <f>ROUND(SUM($AG$56,$AT$56),2)</f>
        <v>0</v>
      </c>
      <c r="AO56" s="284"/>
      <c r="AP56" s="284"/>
      <c r="AQ56" s="68" t="s">
        <v>460</v>
      </c>
      <c r="AR56" s="66"/>
      <c r="AS56" s="69">
        <f>ROUND($AS$57,2)</f>
        <v>0</v>
      </c>
      <c r="AT56" s="70">
        <f>ROUND(SUM($AV$56:$AW$56),2)</f>
        <v>0</v>
      </c>
      <c r="AU56" s="71">
        <f>ROUND($AU$57,5)</f>
        <v>0</v>
      </c>
      <c r="AV56" s="70">
        <f>ROUND($AZ$56*$L$26,2)</f>
        <v>0</v>
      </c>
      <c r="AW56" s="70">
        <f>ROUND($BA$56*$L$27,2)</f>
        <v>0</v>
      </c>
      <c r="AX56" s="70">
        <f>ROUND($BB$56*$L$26,2)</f>
        <v>0</v>
      </c>
      <c r="AY56" s="70">
        <f>ROUND($BC$56*$L$27,2)</f>
        <v>0</v>
      </c>
      <c r="AZ56" s="70">
        <f>ROUND($AZ$57,2)</f>
        <v>0</v>
      </c>
      <c r="BA56" s="70">
        <f>ROUND($BA$57,2)</f>
        <v>0</v>
      </c>
      <c r="BB56" s="70">
        <f>ROUND($BB$57,2)</f>
        <v>0</v>
      </c>
      <c r="BC56" s="70">
        <f>ROUND($BC$57,2)</f>
        <v>0</v>
      </c>
      <c r="BD56" s="72">
        <f>ROUND($BD$57,2)</f>
        <v>0</v>
      </c>
      <c r="BS56" s="65" t="s">
        <v>438</v>
      </c>
      <c r="BT56" s="65" t="s">
        <v>390</v>
      </c>
      <c r="BU56" s="65" t="s">
        <v>440</v>
      </c>
      <c r="BV56" s="65" t="s">
        <v>441</v>
      </c>
      <c r="BW56" s="65" t="s">
        <v>461</v>
      </c>
      <c r="BX56" s="65" t="s">
        <v>373</v>
      </c>
      <c r="CM56" s="65" t="s">
        <v>447</v>
      </c>
    </row>
    <row r="57" spans="1:76" s="73" customFormat="1" ht="23.25" customHeight="1">
      <c r="A57" s="185" t="s">
        <v>201</v>
      </c>
      <c r="B57" s="74"/>
      <c r="C57" s="75"/>
      <c r="D57" s="75"/>
      <c r="E57" s="282" t="s">
        <v>462</v>
      </c>
      <c r="F57" s="281"/>
      <c r="G57" s="281"/>
      <c r="H57" s="281"/>
      <c r="I57" s="281"/>
      <c r="J57" s="75"/>
      <c r="K57" s="282" t="s">
        <v>463</v>
      </c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0">
        <f>'JP0714VON1 - Vedlejší a o...'!$J$29</f>
        <v>0</v>
      </c>
      <c r="AH57" s="281"/>
      <c r="AI57" s="281"/>
      <c r="AJ57" s="281"/>
      <c r="AK57" s="281"/>
      <c r="AL57" s="281"/>
      <c r="AM57" s="281"/>
      <c r="AN57" s="280">
        <f>ROUND(SUM($AG$57,$AT$57),2)</f>
        <v>0</v>
      </c>
      <c r="AO57" s="281"/>
      <c r="AP57" s="281"/>
      <c r="AQ57" s="76" t="s">
        <v>450</v>
      </c>
      <c r="AR57" s="74"/>
      <c r="AS57" s="81">
        <v>0</v>
      </c>
      <c r="AT57" s="82">
        <f>ROUND(SUM($AV$57:$AW$57),2)</f>
        <v>0</v>
      </c>
      <c r="AU57" s="83">
        <f>'JP0714VON1 - Vedlejší a o...'!$P$86</f>
        <v>0</v>
      </c>
      <c r="AV57" s="82">
        <f>'JP0714VON1 - Vedlejší a o...'!$J$32</f>
        <v>0</v>
      </c>
      <c r="AW57" s="82">
        <f>'JP0714VON1 - Vedlejší a o...'!$J$33</f>
        <v>0</v>
      </c>
      <c r="AX57" s="82">
        <f>'JP0714VON1 - Vedlejší a o...'!$J$34</f>
        <v>0</v>
      </c>
      <c r="AY57" s="82">
        <f>'JP0714VON1 - Vedlejší a o...'!$J$35</f>
        <v>0</v>
      </c>
      <c r="AZ57" s="82">
        <f>'JP0714VON1 - Vedlejší a o...'!$F$32</f>
        <v>0</v>
      </c>
      <c r="BA57" s="82">
        <f>'JP0714VON1 - Vedlejší a o...'!$F$33</f>
        <v>0</v>
      </c>
      <c r="BB57" s="82">
        <f>'JP0714VON1 - Vedlejší a o...'!$F$34</f>
        <v>0</v>
      </c>
      <c r="BC57" s="82">
        <f>'JP0714VON1 - Vedlejší a o...'!$F$35</f>
        <v>0</v>
      </c>
      <c r="BD57" s="84">
        <f>'JP0714VON1 - Vedlejší a o...'!$F$36</f>
        <v>0</v>
      </c>
      <c r="BT57" s="73" t="s">
        <v>447</v>
      </c>
      <c r="BV57" s="73" t="s">
        <v>441</v>
      </c>
      <c r="BW57" s="73" t="s">
        <v>464</v>
      </c>
      <c r="BX57" s="73" t="s">
        <v>461</v>
      </c>
    </row>
    <row r="58" spans="2:44" s="6" customFormat="1" ht="30.75" customHeight="1">
      <c r="B58" s="22"/>
      <c r="AR58" s="22"/>
    </row>
    <row r="59" spans="2:44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22"/>
    </row>
  </sheetData>
  <mergeCells count="6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E53:I53"/>
    <mergeCell ref="K53:AF53"/>
    <mergeCell ref="AN52:AP52"/>
    <mergeCell ref="AG52:AM52"/>
    <mergeCell ref="D52:H52"/>
    <mergeCell ref="J52:AF52"/>
    <mergeCell ref="E55:I55"/>
    <mergeCell ref="K55:AF55"/>
    <mergeCell ref="AN54:AP54"/>
    <mergeCell ref="AG54:AM54"/>
    <mergeCell ref="D54:H54"/>
    <mergeCell ref="J54:AF54"/>
    <mergeCell ref="E57:I57"/>
    <mergeCell ref="K57:AF57"/>
    <mergeCell ref="AN56:AP56"/>
    <mergeCell ref="AG56:AM56"/>
    <mergeCell ref="D56:H56"/>
    <mergeCell ref="J56:AF56"/>
    <mergeCell ref="AG51:AM51"/>
    <mergeCell ref="AN51:AP51"/>
    <mergeCell ref="AR2:BE2"/>
    <mergeCell ref="AN57:AP57"/>
    <mergeCell ref="AG57:AM57"/>
    <mergeCell ref="AN55:AP55"/>
    <mergeCell ref="AG55:AM55"/>
    <mergeCell ref="AN53:AP53"/>
    <mergeCell ref="AG53:AM53"/>
    <mergeCell ref="L42:AO4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JP071411 - C100 - Dopravn...'!C2" tooltip="JP071411 - C100 - Dopravn..." display="/"/>
    <hyperlink ref="A55" location="'JP071421 - C101 - Zatrubn...'!C2" tooltip="JP071421 - C101 - Zatrubn..." display="/"/>
    <hyperlink ref="A57" location="'JP0714VON1 - Vedlejší a o...'!C2" tooltip="JP0714VON1 - Vedlejší a 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7"/>
  <sheetViews>
    <sheetView showGridLines="0" workbookViewId="0" topLeftCell="A1">
      <pane ySplit="1" topLeftCell="BM43" activePane="bottomLeft" state="frozen"/>
      <selection pane="topLeft" activeCell="A1" sqref="A1"/>
      <selection pane="bottomLeft" activeCell="J23" sqref="J2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6"/>
      <c r="C1" s="186"/>
      <c r="D1" s="187" t="s">
        <v>369</v>
      </c>
      <c r="E1" s="186"/>
      <c r="F1" s="188" t="s">
        <v>202</v>
      </c>
      <c r="G1" s="180" t="s">
        <v>203</v>
      </c>
      <c r="H1" s="180"/>
      <c r="I1" s="186"/>
      <c r="J1" s="188" t="s">
        <v>204</v>
      </c>
      <c r="K1" s="187" t="s">
        <v>465</v>
      </c>
      <c r="L1" s="188" t="s">
        <v>205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78" t="s">
        <v>374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451</v>
      </c>
      <c r="AZ2" s="6" t="s">
        <v>466</v>
      </c>
      <c r="BA2" s="6" t="s">
        <v>467</v>
      </c>
      <c r="BB2" s="6" t="s">
        <v>468</v>
      </c>
      <c r="BC2" s="6" t="s">
        <v>469</v>
      </c>
      <c r="BD2" s="6" t="s">
        <v>470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447</v>
      </c>
      <c r="AZ3" s="6" t="s">
        <v>471</v>
      </c>
      <c r="BA3" s="6" t="s">
        <v>472</v>
      </c>
      <c r="BB3" s="6" t="s">
        <v>468</v>
      </c>
      <c r="BC3" s="6" t="s">
        <v>473</v>
      </c>
      <c r="BD3" s="6" t="s">
        <v>470</v>
      </c>
    </row>
    <row r="4" spans="2:56" s="2" customFormat="1" ht="37.5" customHeight="1">
      <c r="B4" s="10"/>
      <c r="D4" s="11" t="s">
        <v>474</v>
      </c>
      <c r="K4" s="12"/>
      <c r="M4" s="13" t="s">
        <v>379</v>
      </c>
      <c r="AT4" s="2" t="s">
        <v>372</v>
      </c>
      <c r="AZ4" s="6" t="s">
        <v>475</v>
      </c>
      <c r="BA4" s="6" t="s">
        <v>476</v>
      </c>
      <c r="BB4" s="6" t="s">
        <v>468</v>
      </c>
      <c r="BC4" s="6" t="s">
        <v>477</v>
      </c>
      <c r="BD4" s="6" t="s">
        <v>470</v>
      </c>
    </row>
    <row r="5" spans="2:56" s="2" customFormat="1" ht="7.5" customHeight="1">
      <c r="B5" s="10"/>
      <c r="K5" s="12"/>
      <c r="AZ5" s="6" t="s">
        <v>478</v>
      </c>
      <c r="BA5" s="6" t="s">
        <v>479</v>
      </c>
      <c r="BB5" s="6" t="s">
        <v>468</v>
      </c>
      <c r="BC5" s="6" t="s">
        <v>480</v>
      </c>
      <c r="BD5" s="6" t="s">
        <v>470</v>
      </c>
    </row>
    <row r="6" spans="2:56" s="2" customFormat="1" ht="15.75" customHeight="1">
      <c r="B6" s="10"/>
      <c r="D6" s="18" t="s">
        <v>385</v>
      </c>
      <c r="K6" s="12"/>
      <c r="AZ6" s="6" t="s">
        <v>481</v>
      </c>
      <c r="BA6" s="6" t="s">
        <v>482</v>
      </c>
      <c r="BB6" s="6" t="s">
        <v>468</v>
      </c>
      <c r="BC6" s="6" t="s">
        <v>483</v>
      </c>
      <c r="BD6" s="6" t="s">
        <v>470</v>
      </c>
    </row>
    <row r="7" spans="2:56" s="2" customFormat="1" ht="15.75" customHeight="1">
      <c r="B7" s="10"/>
      <c r="E7" s="179" t="str">
        <f>'Rekapitulace stavby'!$K$6</f>
        <v>Technická a dopravní infrastruktura-lokalita Kladruby-západ, I.etapa</v>
      </c>
      <c r="F7" s="279"/>
      <c r="G7" s="279"/>
      <c r="H7" s="279"/>
      <c r="K7" s="12"/>
      <c r="AZ7" s="6" t="s">
        <v>484</v>
      </c>
      <c r="BA7" s="6" t="s">
        <v>485</v>
      </c>
      <c r="BB7" s="6" t="s">
        <v>468</v>
      </c>
      <c r="BC7" s="6" t="s">
        <v>486</v>
      </c>
      <c r="BD7" s="6" t="s">
        <v>470</v>
      </c>
    </row>
    <row r="8" spans="2:56" s="2" customFormat="1" ht="15.75" customHeight="1">
      <c r="B8" s="10"/>
      <c r="D8" s="18" t="s">
        <v>487</v>
      </c>
      <c r="K8" s="12"/>
      <c r="AZ8" s="6" t="s">
        <v>488</v>
      </c>
      <c r="BA8" s="6" t="s">
        <v>489</v>
      </c>
      <c r="BB8" s="6" t="s">
        <v>468</v>
      </c>
      <c r="BC8" s="6" t="s">
        <v>490</v>
      </c>
      <c r="BD8" s="6" t="s">
        <v>470</v>
      </c>
    </row>
    <row r="9" spans="2:56" s="85" customFormat="1" ht="16.5" customHeight="1">
      <c r="B9" s="86"/>
      <c r="E9" s="179" t="s">
        <v>491</v>
      </c>
      <c r="F9" s="181"/>
      <c r="G9" s="181"/>
      <c r="H9" s="181"/>
      <c r="K9" s="87"/>
      <c r="AZ9" s="6" t="s">
        <v>492</v>
      </c>
      <c r="BA9" s="6" t="s">
        <v>493</v>
      </c>
      <c r="BB9" s="6" t="s">
        <v>494</v>
      </c>
      <c r="BC9" s="6" t="s">
        <v>495</v>
      </c>
      <c r="BD9" s="6" t="s">
        <v>470</v>
      </c>
    </row>
    <row r="10" spans="2:56" s="6" customFormat="1" ht="15.75" customHeight="1">
      <c r="B10" s="22"/>
      <c r="D10" s="18" t="s">
        <v>496</v>
      </c>
      <c r="K10" s="25"/>
      <c r="AZ10" s="6" t="s">
        <v>497</v>
      </c>
      <c r="BA10" s="6" t="s">
        <v>498</v>
      </c>
      <c r="BB10" s="6" t="s">
        <v>494</v>
      </c>
      <c r="BC10" s="6" t="s">
        <v>499</v>
      </c>
      <c r="BD10" s="6" t="s">
        <v>470</v>
      </c>
    </row>
    <row r="11" spans="2:11" s="6" customFormat="1" ht="37.5" customHeight="1">
      <c r="B11" s="22"/>
      <c r="E11" s="291" t="s">
        <v>500</v>
      </c>
      <c r="F11" s="292"/>
      <c r="G11" s="292"/>
      <c r="H11" s="292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388</v>
      </c>
      <c r="F13" s="16"/>
      <c r="I13" s="18" t="s">
        <v>389</v>
      </c>
      <c r="J13" s="16"/>
      <c r="K13" s="25"/>
    </row>
    <row r="14" spans="2:11" s="6" customFormat="1" ht="15" customHeight="1">
      <c r="B14" s="22"/>
      <c r="D14" s="18" t="s">
        <v>391</v>
      </c>
      <c r="F14" s="16" t="s">
        <v>392</v>
      </c>
      <c r="I14" s="18" t="s">
        <v>393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396</v>
      </c>
      <c r="I16" s="18" t="s">
        <v>397</v>
      </c>
      <c r="J16" s="16"/>
      <c r="K16" s="25"/>
    </row>
    <row r="17" spans="2:11" s="6" customFormat="1" ht="18.75" customHeight="1">
      <c r="B17" s="22"/>
      <c r="E17" s="16"/>
      <c r="I17" s="18" t="s">
        <v>398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399</v>
      </c>
      <c r="I19" s="18" t="s">
        <v>397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398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401</v>
      </c>
      <c r="I22" s="18" t="s">
        <v>397</v>
      </c>
      <c r="J22" s="16"/>
      <c r="K22" s="25"/>
    </row>
    <row r="23" spans="2:11" s="6" customFormat="1" ht="18.75" customHeight="1">
      <c r="B23" s="22"/>
      <c r="E23" s="16"/>
      <c r="I23" s="18" t="s">
        <v>398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403</v>
      </c>
      <c r="K25" s="25"/>
    </row>
    <row r="26" spans="2:11" s="85" customFormat="1" ht="409.5" customHeight="1">
      <c r="B26" s="86"/>
      <c r="E26" s="175" t="s">
        <v>501</v>
      </c>
      <c r="F26" s="181"/>
      <c r="G26" s="181"/>
      <c r="H26" s="181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405</v>
      </c>
      <c r="J29" s="58">
        <f>ROUND($J$90,2)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407</v>
      </c>
      <c r="I31" s="26" t="s">
        <v>406</v>
      </c>
      <c r="J31" s="26" t="s">
        <v>408</v>
      </c>
      <c r="K31" s="25"/>
    </row>
    <row r="32" spans="2:11" s="6" customFormat="1" ht="15" customHeight="1">
      <c r="B32" s="22"/>
      <c r="D32" s="29" t="s">
        <v>409</v>
      </c>
      <c r="E32" s="29" t="s">
        <v>410</v>
      </c>
      <c r="F32" s="90">
        <f>ROUND(SUM($BE$90:$BE$676),2)</f>
        <v>0</v>
      </c>
      <c r="I32" s="91">
        <v>0.21</v>
      </c>
      <c r="J32" s="90">
        <f>ROUND(SUM($BE$90:$BE$676)*$I$32,2)</f>
        <v>0</v>
      </c>
      <c r="K32" s="25"/>
    </row>
    <row r="33" spans="2:11" s="6" customFormat="1" ht="15" customHeight="1">
      <c r="B33" s="22"/>
      <c r="E33" s="29" t="s">
        <v>411</v>
      </c>
      <c r="F33" s="90">
        <f>ROUND(SUM($BF$90:$BF$676),2)</f>
        <v>0</v>
      </c>
      <c r="I33" s="91">
        <v>0.15</v>
      </c>
      <c r="J33" s="90">
        <f>ROUND(SUM($BF$90:$BF$676)*$I$33,2)</f>
        <v>0</v>
      </c>
      <c r="K33" s="25"/>
    </row>
    <row r="34" spans="2:11" s="6" customFormat="1" ht="15" customHeight="1" hidden="1">
      <c r="B34" s="22"/>
      <c r="E34" s="29" t="s">
        <v>412</v>
      </c>
      <c r="F34" s="90">
        <f>ROUND(SUM($BG$90:$BG$676),2)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413</v>
      </c>
      <c r="F35" s="90">
        <f>ROUND(SUM($BH$90:$BH$676),2)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414</v>
      </c>
      <c r="F36" s="90">
        <f>ROUND(SUM($BI$90:$BI$676),2)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415</v>
      </c>
      <c r="E38" s="33"/>
      <c r="F38" s="33"/>
      <c r="G38" s="92" t="s">
        <v>416</v>
      </c>
      <c r="H38" s="34" t="s">
        <v>417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502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385</v>
      </c>
      <c r="K46" s="25"/>
    </row>
    <row r="47" spans="2:11" s="6" customFormat="1" ht="16.5" customHeight="1">
      <c r="B47" s="22"/>
      <c r="E47" s="179" t="str">
        <f>$E$7</f>
        <v>Technická a dopravní infrastruktura-lokalita Kladruby-západ, I.etapa</v>
      </c>
      <c r="F47" s="292"/>
      <c r="G47" s="292"/>
      <c r="H47" s="292"/>
      <c r="K47" s="25"/>
    </row>
    <row r="48" spans="2:11" s="2" customFormat="1" ht="15.75" customHeight="1">
      <c r="B48" s="10"/>
      <c r="C48" s="18" t="s">
        <v>487</v>
      </c>
      <c r="K48" s="12"/>
    </row>
    <row r="49" spans="2:11" s="6" customFormat="1" ht="16.5" customHeight="1">
      <c r="B49" s="22"/>
      <c r="E49" s="179" t="s">
        <v>491</v>
      </c>
      <c r="F49" s="292"/>
      <c r="G49" s="292"/>
      <c r="H49" s="292"/>
      <c r="K49" s="25"/>
    </row>
    <row r="50" spans="2:11" s="6" customFormat="1" ht="15" customHeight="1">
      <c r="B50" s="22"/>
      <c r="C50" s="18" t="s">
        <v>496</v>
      </c>
      <c r="K50" s="25"/>
    </row>
    <row r="51" spans="2:11" s="6" customFormat="1" ht="19.5" customHeight="1">
      <c r="B51" s="22"/>
      <c r="E51" s="291" t="str">
        <f>$E$11</f>
        <v>JP071411 - C100 - Dopravní řešení - soupis prací</v>
      </c>
      <c r="F51" s="292"/>
      <c r="G51" s="292"/>
      <c r="H51" s="292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391</v>
      </c>
      <c r="F53" s="16" t="str">
        <f>$F$14</f>
        <v>pozemky v k.ú. Kladruby u Stříbra</v>
      </c>
      <c r="I53" s="18" t="s">
        <v>393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396</v>
      </c>
      <c r="F55" s="16">
        <f>$E$17</f>
        <v>0</v>
      </c>
      <c r="I55" s="18" t="s">
        <v>401</v>
      </c>
      <c r="J55" s="16">
        <f>$E$23</f>
        <v>0</v>
      </c>
      <c r="K55" s="25"/>
    </row>
    <row r="56" spans="2:11" s="6" customFormat="1" ht="15" customHeight="1">
      <c r="B56" s="22"/>
      <c r="C56" s="18" t="s">
        <v>399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503</v>
      </c>
      <c r="D58" s="31"/>
      <c r="E58" s="31"/>
      <c r="F58" s="31"/>
      <c r="G58" s="31"/>
      <c r="H58" s="31"/>
      <c r="I58" s="31"/>
      <c r="J58" s="96" t="s">
        <v>504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505</v>
      </c>
      <c r="J60" s="58">
        <f>ROUND($J$90,2)</f>
        <v>0</v>
      </c>
      <c r="K60" s="25"/>
      <c r="AU60" s="6" t="s">
        <v>506</v>
      </c>
    </row>
    <row r="61" spans="2:11" s="64" customFormat="1" ht="25.5" customHeight="1">
      <c r="B61" s="97"/>
      <c r="D61" s="98" t="s">
        <v>507</v>
      </c>
      <c r="E61" s="98"/>
      <c r="F61" s="98"/>
      <c r="G61" s="98"/>
      <c r="H61" s="98"/>
      <c r="I61" s="98"/>
      <c r="J61" s="99">
        <f>ROUND($J$91,2)</f>
        <v>0</v>
      </c>
      <c r="K61" s="100"/>
    </row>
    <row r="62" spans="2:11" s="73" customFormat="1" ht="21" customHeight="1">
      <c r="B62" s="101"/>
      <c r="D62" s="102" t="s">
        <v>508</v>
      </c>
      <c r="E62" s="102"/>
      <c r="F62" s="102"/>
      <c r="G62" s="102"/>
      <c r="H62" s="102"/>
      <c r="I62" s="102"/>
      <c r="J62" s="103">
        <f>ROUND($J$92,2)</f>
        <v>0</v>
      </c>
      <c r="K62" s="104"/>
    </row>
    <row r="63" spans="2:11" s="73" customFormat="1" ht="21" customHeight="1">
      <c r="B63" s="101"/>
      <c r="D63" s="102" t="s">
        <v>509</v>
      </c>
      <c r="E63" s="102"/>
      <c r="F63" s="102"/>
      <c r="G63" s="102"/>
      <c r="H63" s="102"/>
      <c r="I63" s="102"/>
      <c r="J63" s="103">
        <f>ROUND($J$240,2)</f>
        <v>0</v>
      </c>
      <c r="K63" s="104"/>
    </row>
    <row r="64" spans="2:11" s="73" customFormat="1" ht="21" customHeight="1">
      <c r="B64" s="101"/>
      <c r="D64" s="102" t="s">
        <v>510</v>
      </c>
      <c r="E64" s="102"/>
      <c r="F64" s="102"/>
      <c r="G64" s="102"/>
      <c r="H64" s="102"/>
      <c r="I64" s="102"/>
      <c r="J64" s="103">
        <f>ROUND($J$257,2)</f>
        <v>0</v>
      </c>
      <c r="K64" s="104"/>
    </row>
    <row r="65" spans="2:11" s="73" customFormat="1" ht="21" customHeight="1">
      <c r="B65" s="101"/>
      <c r="D65" s="102" t="s">
        <v>511</v>
      </c>
      <c r="E65" s="102"/>
      <c r="F65" s="102"/>
      <c r="G65" s="102"/>
      <c r="H65" s="102"/>
      <c r="I65" s="102"/>
      <c r="J65" s="103">
        <f>ROUND($J$374,2)</f>
        <v>0</v>
      </c>
      <c r="K65" s="104"/>
    </row>
    <row r="66" spans="2:11" s="73" customFormat="1" ht="21" customHeight="1">
      <c r="B66" s="101"/>
      <c r="D66" s="102" t="s">
        <v>512</v>
      </c>
      <c r="E66" s="102"/>
      <c r="F66" s="102"/>
      <c r="G66" s="102"/>
      <c r="H66" s="102"/>
      <c r="I66" s="102"/>
      <c r="J66" s="103">
        <f>ROUND($J$466,2)</f>
        <v>0</v>
      </c>
      <c r="K66" s="104"/>
    </row>
    <row r="67" spans="2:11" s="73" customFormat="1" ht="21" customHeight="1">
      <c r="B67" s="101"/>
      <c r="D67" s="102" t="s">
        <v>513</v>
      </c>
      <c r="E67" s="102"/>
      <c r="F67" s="102"/>
      <c r="G67" s="102"/>
      <c r="H67" s="102"/>
      <c r="I67" s="102"/>
      <c r="J67" s="103">
        <f>ROUND($J$659,2)</f>
        <v>0</v>
      </c>
      <c r="K67" s="104"/>
    </row>
    <row r="68" spans="2:11" s="73" customFormat="1" ht="21" customHeight="1">
      <c r="B68" s="101"/>
      <c r="D68" s="102" t="s">
        <v>514</v>
      </c>
      <c r="E68" s="102"/>
      <c r="F68" s="102"/>
      <c r="G68" s="102"/>
      <c r="H68" s="102"/>
      <c r="I68" s="102"/>
      <c r="J68" s="103">
        <f>ROUND($J$674,2)</f>
        <v>0</v>
      </c>
      <c r="K68" s="104"/>
    </row>
    <row r="69" spans="2:11" s="6" customFormat="1" ht="22.5" customHeight="1">
      <c r="B69" s="22"/>
      <c r="K69" s="25"/>
    </row>
    <row r="70" spans="2:11" s="6" customFormat="1" ht="7.5" customHeight="1">
      <c r="B70" s="37"/>
      <c r="C70" s="38"/>
      <c r="D70" s="38"/>
      <c r="E70" s="38"/>
      <c r="F70" s="38"/>
      <c r="G70" s="38"/>
      <c r="H70" s="38"/>
      <c r="I70" s="38"/>
      <c r="J70" s="38"/>
      <c r="K70" s="39"/>
    </row>
    <row r="74" spans="2:12" s="6" customFormat="1" ht="7.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22"/>
    </row>
    <row r="75" spans="2:12" s="6" customFormat="1" ht="37.5" customHeight="1">
      <c r="B75" s="22"/>
      <c r="C75" s="11" t="s">
        <v>515</v>
      </c>
      <c r="L75" s="22"/>
    </row>
    <row r="76" spans="2:12" s="6" customFormat="1" ht="7.5" customHeight="1">
      <c r="B76" s="22"/>
      <c r="L76" s="22"/>
    </row>
    <row r="77" spans="2:12" s="6" customFormat="1" ht="15" customHeight="1">
      <c r="B77" s="22"/>
      <c r="C77" s="18" t="s">
        <v>385</v>
      </c>
      <c r="L77" s="22"/>
    </row>
    <row r="78" spans="2:12" s="6" customFormat="1" ht="16.5" customHeight="1">
      <c r="B78" s="22"/>
      <c r="E78" s="179" t="str">
        <f>$E$7</f>
        <v>Technická a dopravní infrastruktura-lokalita Kladruby-západ, I.etapa</v>
      </c>
      <c r="F78" s="292"/>
      <c r="G78" s="292"/>
      <c r="H78" s="292"/>
      <c r="L78" s="22"/>
    </row>
    <row r="79" spans="2:12" ht="15.75" customHeight="1">
      <c r="B79" s="10"/>
      <c r="C79" s="18" t="s">
        <v>487</v>
      </c>
      <c r="L79" s="10"/>
    </row>
    <row r="80" spans="2:12" s="6" customFormat="1" ht="16.5" customHeight="1">
      <c r="B80" s="22"/>
      <c r="E80" s="179" t="s">
        <v>491</v>
      </c>
      <c r="F80" s="292"/>
      <c r="G80" s="292"/>
      <c r="H80" s="292"/>
      <c r="L80" s="22"/>
    </row>
    <row r="81" spans="2:12" s="6" customFormat="1" ht="15" customHeight="1">
      <c r="B81" s="22"/>
      <c r="C81" s="18" t="s">
        <v>496</v>
      </c>
      <c r="L81" s="22"/>
    </row>
    <row r="82" spans="2:12" s="6" customFormat="1" ht="19.5" customHeight="1">
      <c r="B82" s="22"/>
      <c r="E82" s="291" t="str">
        <f>$E$11</f>
        <v>JP071411 - C100 - Dopravní řešení - soupis prací</v>
      </c>
      <c r="F82" s="292"/>
      <c r="G82" s="292"/>
      <c r="H82" s="292"/>
      <c r="L82" s="22"/>
    </row>
    <row r="83" spans="2:12" s="6" customFormat="1" ht="7.5" customHeight="1">
      <c r="B83" s="22"/>
      <c r="L83" s="22"/>
    </row>
    <row r="84" spans="2:12" s="6" customFormat="1" ht="18.75" customHeight="1">
      <c r="B84" s="22"/>
      <c r="C84" s="18" t="s">
        <v>391</v>
      </c>
      <c r="F84" s="16" t="str">
        <f>$F$14</f>
        <v>pozemky v k.ú. Kladruby u Stříbra</v>
      </c>
      <c r="I84" s="18" t="s">
        <v>393</v>
      </c>
      <c r="J84" s="46" t="str">
        <f>IF($J$14="","",$J$14)</f>
        <v>25.06.2014</v>
      </c>
      <c r="L84" s="22"/>
    </row>
    <row r="85" spans="2:12" s="6" customFormat="1" ht="7.5" customHeight="1">
      <c r="B85" s="22"/>
      <c r="L85" s="22"/>
    </row>
    <row r="86" spans="2:12" s="6" customFormat="1" ht="15.75" customHeight="1">
      <c r="B86" s="22"/>
      <c r="C86" s="18" t="s">
        <v>396</v>
      </c>
      <c r="F86" s="16">
        <f>$E$17</f>
        <v>0</v>
      </c>
      <c r="I86" s="18" t="s">
        <v>401</v>
      </c>
      <c r="J86" s="16">
        <f>$E$23</f>
        <v>0</v>
      </c>
      <c r="L86" s="22"/>
    </row>
    <row r="87" spans="2:12" s="6" customFormat="1" ht="15" customHeight="1">
      <c r="B87" s="22"/>
      <c r="C87" s="18" t="s">
        <v>399</v>
      </c>
      <c r="F87" s="16">
        <f>IF($E$20="","",$E$20)</f>
      </c>
      <c r="L87" s="22"/>
    </row>
    <row r="88" spans="2:12" s="6" customFormat="1" ht="11.25" customHeight="1">
      <c r="B88" s="22"/>
      <c r="L88" s="22"/>
    </row>
    <row r="89" spans="2:20" s="105" customFormat="1" ht="30" customHeight="1">
      <c r="B89" s="106"/>
      <c r="C89" s="107" t="s">
        <v>516</v>
      </c>
      <c r="D89" s="108" t="s">
        <v>424</v>
      </c>
      <c r="E89" s="108" t="s">
        <v>420</v>
      </c>
      <c r="F89" s="108" t="s">
        <v>517</v>
      </c>
      <c r="G89" s="108" t="s">
        <v>518</v>
      </c>
      <c r="H89" s="108" t="s">
        <v>519</v>
      </c>
      <c r="I89" s="108" t="s">
        <v>520</v>
      </c>
      <c r="J89" s="108" t="s">
        <v>521</v>
      </c>
      <c r="K89" s="109" t="s">
        <v>522</v>
      </c>
      <c r="L89" s="106"/>
      <c r="M89" s="52" t="s">
        <v>523</v>
      </c>
      <c r="N89" s="53" t="s">
        <v>409</v>
      </c>
      <c r="O89" s="53" t="s">
        <v>524</v>
      </c>
      <c r="P89" s="53" t="s">
        <v>525</v>
      </c>
      <c r="Q89" s="53" t="s">
        <v>526</v>
      </c>
      <c r="R89" s="53" t="s">
        <v>527</v>
      </c>
      <c r="S89" s="53" t="s">
        <v>528</v>
      </c>
      <c r="T89" s="54" t="s">
        <v>529</v>
      </c>
    </row>
    <row r="90" spans="2:63" s="6" customFormat="1" ht="30" customHeight="1">
      <c r="B90" s="22"/>
      <c r="C90" s="57" t="s">
        <v>505</v>
      </c>
      <c r="J90" s="110">
        <f>$BK$90</f>
        <v>0</v>
      </c>
      <c r="L90" s="22"/>
      <c r="M90" s="56"/>
      <c r="N90" s="47"/>
      <c r="O90" s="47"/>
      <c r="P90" s="111">
        <f>$P$91</f>
        <v>0</v>
      </c>
      <c r="Q90" s="47"/>
      <c r="R90" s="111">
        <f>$R$91</f>
        <v>1301.3736139262</v>
      </c>
      <c r="S90" s="47"/>
      <c r="T90" s="112">
        <f>$T$91</f>
        <v>23.3415</v>
      </c>
      <c r="AT90" s="6" t="s">
        <v>438</v>
      </c>
      <c r="AU90" s="6" t="s">
        <v>506</v>
      </c>
      <c r="BK90" s="113">
        <f>$BK$91</f>
        <v>0</v>
      </c>
    </row>
    <row r="91" spans="2:63" s="114" customFormat="1" ht="37.5" customHeight="1">
      <c r="B91" s="115"/>
      <c r="D91" s="116" t="s">
        <v>438</v>
      </c>
      <c r="E91" s="117" t="s">
        <v>530</v>
      </c>
      <c r="F91" s="117" t="s">
        <v>531</v>
      </c>
      <c r="J91" s="118">
        <f>$BK$91</f>
        <v>0</v>
      </c>
      <c r="L91" s="115"/>
      <c r="M91" s="119"/>
      <c r="P91" s="120">
        <f>$P$92+$P$240+$P$257+$P$374+$P$466+$P$659+$P$674</f>
        <v>0</v>
      </c>
      <c r="R91" s="120">
        <f>$R$92+$R$240+$R$257+$R$374+$R$466+$R$659+$R$674</f>
        <v>1301.3736139262</v>
      </c>
      <c r="T91" s="121">
        <f>$T$92+$T$240+$T$257+$T$374+$T$466+$T$659+$T$674</f>
        <v>23.3415</v>
      </c>
      <c r="AR91" s="116" t="s">
        <v>390</v>
      </c>
      <c r="AT91" s="116" t="s">
        <v>438</v>
      </c>
      <c r="AU91" s="116" t="s">
        <v>439</v>
      </c>
      <c r="AY91" s="116" t="s">
        <v>532</v>
      </c>
      <c r="BK91" s="122">
        <f>$BK$92+$BK$240+$BK$257+$BK$374+$BK$466+$BK$659+$BK$674</f>
        <v>0</v>
      </c>
    </row>
    <row r="92" spans="2:63" s="114" customFormat="1" ht="21" customHeight="1">
      <c r="B92" s="115"/>
      <c r="D92" s="116" t="s">
        <v>438</v>
      </c>
      <c r="E92" s="123" t="s">
        <v>390</v>
      </c>
      <c r="F92" s="123" t="s">
        <v>533</v>
      </c>
      <c r="J92" s="124">
        <f>$BK$92</f>
        <v>0</v>
      </c>
      <c r="L92" s="115"/>
      <c r="M92" s="119"/>
      <c r="P92" s="120">
        <f>SUM($P$93:$P$239)</f>
        <v>0</v>
      </c>
      <c r="R92" s="120">
        <f>SUM($R$93:$R$239)</f>
        <v>0</v>
      </c>
      <c r="T92" s="121">
        <f>SUM($T$93:$T$239)</f>
        <v>23.3415</v>
      </c>
      <c r="AR92" s="116" t="s">
        <v>390</v>
      </c>
      <c r="AT92" s="116" t="s">
        <v>438</v>
      </c>
      <c r="AU92" s="116" t="s">
        <v>390</v>
      </c>
      <c r="AY92" s="116" t="s">
        <v>532</v>
      </c>
      <c r="BK92" s="122">
        <f>SUM($BK$93:$BK$239)</f>
        <v>0</v>
      </c>
    </row>
    <row r="93" spans="2:65" s="6" customFormat="1" ht="15.75" customHeight="1">
      <c r="B93" s="22"/>
      <c r="C93" s="125" t="s">
        <v>390</v>
      </c>
      <c r="D93" s="125" t="s">
        <v>534</v>
      </c>
      <c r="E93" s="126" t="s">
        <v>535</v>
      </c>
      <c r="F93" s="127" t="s">
        <v>536</v>
      </c>
      <c r="G93" s="128" t="s">
        <v>468</v>
      </c>
      <c r="H93" s="129">
        <v>31.5</v>
      </c>
      <c r="I93" s="130"/>
      <c r="J93" s="131">
        <f>ROUND($I$93*$H$93,2)</f>
        <v>0</v>
      </c>
      <c r="K93" s="127" t="s">
        <v>537</v>
      </c>
      <c r="L93" s="22"/>
      <c r="M93" s="132"/>
      <c r="N93" s="133" t="s">
        <v>410</v>
      </c>
      <c r="Q93" s="134">
        <v>0</v>
      </c>
      <c r="R93" s="134">
        <f>$Q$93*$H$93</f>
        <v>0</v>
      </c>
      <c r="S93" s="134">
        <v>0.56</v>
      </c>
      <c r="T93" s="135">
        <f>$S$93*$H$93</f>
        <v>17.64</v>
      </c>
      <c r="AR93" s="85" t="s">
        <v>538</v>
      </c>
      <c r="AT93" s="85" t="s">
        <v>534</v>
      </c>
      <c r="AU93" s="85" t="s">
        <v>447</v>
      </c>
      <c r="AY93" s="6" t="s">
        <v>532</v>
      </c>
      <c r="BE93" s="136">
        <f>IF($N$93="základní",$J$93,0)</f>
        <v>0</v>
      </c>
      <c r="BF93" s="136">
        <f>IF($N$93="snížená",$J$93,0)</f>
        <v>0</v>
      </c>
      <c r="BG93" s="136">
        <f>IF($N$93="zákl. přenesená",$J$93,0)</f>
        <v>0</v>
      </c>
      <c r="BH93" s="136">
        <f>IF($N$93="sníž. přenesená",$J$93,0)</f>
        <v>0</v>
      </c>
      <c r="BI93" s="136">
        <f>IF($N$93="nulová",$J$93,0)</f>
        <v>0</v>
      </c>
      <c r="BJ93" s="85" t="s">
        <v>390</v>
      </c>
      <c r="BK93" s="136">
        <f>ROUND($I$93*$H$93,2)</f>
        <v>0</v>
      </c>
      <c r="BL93" s="85" t="s">
        <v>538</v>
      </c>
      <c r="BM93" s="85" t="s">
        <v>539</v>
      </c>
    </row>
    <row r="94" spans="2:47" s="6" customFormat="1" ht="27" customHeight="1">
      <c r="B94" s="22"/>
      <c r="D94" s="137" t="s">
        <v>540</v>
      </c>
      <c r="F94" s="138" t="s">
        <v>541</v>
      </c>
      <c r="L94" s="22"/>
      <c r="M94" s="49"/>
      <c r="T94" s="50"/>
      <c r="AT94" s="6" t="s">
        <v>540</v>
      </c>
      <c r="AU94" s="6" t="s">
        <v>447</v>
      </c>
    </row>
    <row r="95" spans="2:51" s="6" customFormat="1" ht="15.75" customHeight="1">
      <c r="B95" s="139"/>
      <c r="D95" s="140" t="s">
        <v>542</v>
      </c>
      <c r="E95" s="141"/>
      <c r="F95" s="142" t="s">
        <v>543</v>
      </c>
      <c r="H95" s="141"/>
      <c r="L95" s="139"/>
      <c r="M95" s="143"/>
      <c r="T95" s="144"/>
      <c r="AT95" s="141" t="s">
        <v>542</v>
      </c>
      <c r="AU95" s="141" t="s">
        <v>447</v>
      </c>
      <c r="AV95" s="145" t="s">
        <v>390</v>
      </c>
      <c r="AW95" s="145" t="s">
        <v>506</v>
      </c>
      <c r="AX95" s="145" t="s">
        <v>439</v>
      </c>
      <c r="AY95" s="141" t="s">
        <v>532</v>
      </c>
    </row>
    <row r="96" spans="2:51" s="6" customFormat="1" ht="15.75" customHeight="1">
      <c r="B96" s="139"/>
      <c r="D96" s="140" t="s">
        <v>542</v>
      </c>
      <c r="E96" s="141"/>
      <c r="F96" s="142" t="s">
        <v>544</v>
      </c>
      <c r="H96" s="141"/>
      <c r="L96" s="139"/>
      <c r="M96" s="143"/>
      <c r="T96" s="144"/>
      <c r="AT96" s="141" t="s">
        <v>542</v>
      </c>
      <c r="AU96" s="141" t="s">
        <v>447</v>
      </c>
      <c r="AV96" s="145" t="s">
        <v>390</v>
      </c>
      <c r="AW96" s="145" t="s">
        <v>506</v>
      </c>
      <c r="AX96" s="145" t="s">
        <v>439</v>
      </c>
      <c r="AY96" s="141" t="s">
        <v>532</v>
      </c>
    </row>
    <row r="97" spans="2:51" s="6" customFormat="1" ht="15.75" customHeight="1">
      <c r="B97" s="146"/>
      <c r="D97" s="140" t="s">
        <v>542</v>
      </c>
      <c r="E97" s="147"/>
      <c r="F97" s="148" t="s">
        <v>545</v>
      </c>
      <c r="H97" s="149">
        <v>31.5</v>
      </c>
      <c r="L97" s="146"/>
      <c r="M97" s="150"/>
      <c r="T97" s="151"/>
      <c r="AT97" s="147" t="s">
        <v>542</v>
      </c>
      <c r="AU97" s="147" t="s">
        <v>447</v>
      </c>
      <c r="AV97" s="152" t="s">
        <v>447</v>
      </c>
      <c r="AW97" s="152" t="s">
        <v>506</v>
      </c>
      <c r="AX97" s="152" t="s">
        <v>439</v>
      </c>
      <c r="AY97" s="147" t="s">
        <v>532</v>
      </c>
    </row>
    <row r="98" spans="2:51" s="6" customFormat="1" ht="15.75" customHeight="1">
      <c r="B98" s="153"/>
      <c r="D98" s="140" t="s">
        <v>542</v>
      </c>
      <c r="E98" s="154"/>
      <c r="F98" s="155" t="s">
        <v>546</v>
      </c>
      <c r="H98" s="156">
        <v>31.5</v>
      </c>
      <c r="L98" s="153"/>
      <c r="M98" s="157"/>
      <c r="T98" s="158"/>
      <c r="AT98" s="154" t="s">
        <v>542</v>
      </c>
      <c r="AU98" s="154" t="s">
        <v>447</v>
      </c>
      <c r="AV98" s="159" t="s">
        <v>538</v>
      </c>
      <c r="AW98" s="159" t="s">
        <v>506</v>
      </c>
      <c r="AX98" s="159" t="s">
        <v>390</v>
      </c>
      <c r="AY98" s="154" t="s">
        <v>532</v>
      </c>
    </row>
    <row r="99" spans="2:65" s="6" customFormat="1" ht="15.75" customHeight="1">
      <c r="B99" s="22"/>
      <c r="C99" s="125" t="s">
        <v>447</v>
      </c>
      <c r="D99" s="125" t="s">
        <v>534</v>
      </c>
      <c r="E99" s="126" t="s">
        <v>547</v>
      </c>
      <c r="F99" s="127" t="s">
        <v>548</v>
      </c>
      <c r="G99" s="128" t="s">
        <v>468</v>
      </c>
      <c r="H99" s="129">
        <v>31.5</v>
      </c>
      <c r="I99" s="130"/>
      <c r="J99" s="131">
        <f>ROUND($I$99*$H$99,2)</f>
        <v>0</v>
      </c>
      <c r="K99" s="127" t="s">
        <v>537</v>
      </c>
      <c r="L99" s="22"/>
      <c r="M99" s="132"/>
      <c r="N99" s="133" t="s">
        <v>410</v>
      </c>
      <c r="Q99" s="134">
        <v>0</v>
      </c>
      <c r="R99" s="134">
        <f>$Q$99*$H$99</f>
        <v>0</v>
      </c>
      <c r="S99" s="134">
        <v>0.181</v>
      </c>
      <c r="T99" s="135">
        <f>$S$99*$H$99</f>
        <v>5.7015</v>
      </c>
      <c r="AR99" s="85" t="s">
        <v>538</v>
      </c>
      <c r="AT99" s="85" t="s">
        <v>534</v>
      </c>
      <c r="AU99" s="85" t="s">
        <v>447</v>
      </c>
      <c r="AY99" s="6" t="s">
        <v>532</v>
      </c>
      <c r="BE99" s="136">
        <f>IF($N$99="základní",$J$99,0)</f>
        <v>0</v>
      </c>
      <c r="BF99" s="136">
        <f>IF($N$99="snížená",$J$99,0)</f>
        <v>0</v>
      </c>
      <c r="BG99" s="136">
        <f>IF($N$99="zákl. přenesená",$J$99,0)</f>
        <v>0</v>
      </c>
      <c r="BH99" s="136">
        <f>IF($N$99="sníž. přenesená",$J$99,0)</f>
        <v>0</v>
      </c>
      <c r="BI99" s="136">
        <f>IF($N$99="nulová",$J$99,0)</f>
        <v>0</v>
      </c>
      <c r="BJ99" s="85" t="s">
        <v>390</v>
      </c>
      <c r="BK99" s="136">
        <f>ROUND($I$99*$H$99,2)</f>
        <v>0</v>
      </c>
      <c r="BL99" s="85" t="s">
        <v>538</v>
      </c>
      <c r="BM99" s="85" t="s">
        <v>549</v>
      </c>
    </row>
    <row r="100" spans="2:47" s="6" customFormat="1" ht="27" customHeight="1">
      <c r="B100" s="22"/>
      <c r="D100" s="137" t="s">
        <v>540</v>
      </c>
      <c r="F100" s="138" t="s">
        <v>550</v>
      </c>
      <c r="L100" s="22"/>
      <c r="M100" s="49"/>
      <c r="T100" s="50"/>
      <c r="AT100" s="6" t="s">
        <v>540</v>
      </c>
      <c r="AU100" s="6" t="s">
        <v>447</v>
      </c>
    </row>
    <row r="101" spans="2:51" s="6" customFormat="1" ht="15.75" customHeight="1">
      <c r="B101" s="139"/>
      <c r="D101" s="140" t="s">
        <v>542</v>
      </c>
      <c r="E101" s="141"/>
      <c r="F101" s="142" t="s">
        <v>543</v>
      </c>
      <c r="H101" s="141"/>
      <c r="L101" s="139"/>
      <c r="M101" s="143"/>
      <c r="T101" s="144"/>
      <c r="AT101" s="141" t="s">
        <v>542</v>
      </c>
      <c r="AU101" s="141" t="s">
        <v>447</v>
      </c>
      <c r="AV101" s="145" t="s">
        <v>390</v>
      </c>
      <c r="AW101" s="145" t="s">
        <v>506</v>
      </c>
      <c r="AX101" s="145" t="s">
        <v>439</v>
      </c>
      <c r="AY101" s="141" t="s">
        <v>532</v>
      </c>
    </row>
    <row r="102" spans="2:51" s="6" customFormat="1" ht="15.75" customHeight="1">
      <c r="B102" s="139"/>
      <c r="D102" s="140" t="s">
        <v>542</v>
      </c>
      <c r="E102" s="141"/>
      <c r="F102" s="142" t="s">
        <v>544</v>
      </c>
      <c r="H102" s="141"/>
      <c r="L102" s="139"/>
      <c r="M102" s="143"/>
      <c r="T102" s="144"/>
      <c r="AT102" s="141" t="s">
        <v>542</v>
      </c>
      <c r="AU102" s="141" t="s">
        <v>447</v>
      </c>
      <c r="AV102" s="145" t="s">
        <v>390</v>
      </c>
      <c r="AW102" s="145" t="s">
        <v>506</v>
      </c>
      <c r="AX102" s="145" t="s">
        <v>439</v>
      </c>
      <c r="AY102" s="141" t="s">
        <v>532</v>
      </c>
    </row>
    <row r="103" spans="2:51" s="6" customFormat="1" ht="15.75" customHeight="1">
      <c r="B103" s="146"/>
      <c r="D103" s="140" t="s">
        <v>542</v>
      </c>
      <c r="E103" s="147"/>
      <c r="F103" s="148" t="s">
        <v>545</v>
      </c>
      <c r="H103" s="149">
        <v>31.5</v>
      </c>
      <c r="L103" s="146"/>
      <c r="M103" s="150"/>
      <c r="T103" s="151"/>
      <c r="AT103" s="147" t="s">
        <v>542</v>
      </c>
      <c r="AU103" s="147" t="s">
        <v>447</v>
      </c>
      <c r="AV103" s="152" t="s">
        <v>447</v>
      </c>
      <c r="AW103" s="152" t="s">
        <v>506</v>
      </c>
      <c r="AX103" s="152" t="s">
        <v>439</v>
      </c>
      <c r="AY103" s="147" t="s">
        <v>532</v>
      </c>
    </row>
    <row r="104" spans="2:51" s="6" customFormat="1" ht="15.75" customHeight="1">
      <c r="B104" s="153"/>
      <c r="D104" s="140" t="s">
        <v>542</v>
      </c>
      <c r="E104" s="154"/>
      <c r="F104" s="155" t="s">
        <v>546</v>
      </c>
      <c r="H104" s="156">
        <v>31.5</v>
      </c>
      <c r="L104" s="153"/>
      <c r="M104" s="157"/>
      <c r="T104" s="158"/>
      <c r="AT104" s="154" t="s">
        <v>542</v>
      </c>
      <c r="AU104" s="154" t="s">
        <v>447</v>
      </c>
      <c r="AV104" s="159" t="s">
        <v>538</v>
      </c>
      <c r="AW104" s="159" t="s">
        <v>506</v>
      </c>
      <c r="AX104" s="159" t="s">
        <v>390</v>
      </c>
      <c r="AY104" s="154" t="s">
        <v>532</v>
      </c>
    </row>
    <row r="105" spans="2:65" s="6" customFormat="1" ht="15.75" customHeight="1">
      <c r="B105" s="22"/>
      <c r="C105" s="125" t="s">
        <v>470</v>
      </c>
      <c r="D105" s="125" t="s">
        <v>534</v>
      </c>
      <c r="E105" s="126" t="s">
        <v>551</v>
      </c>
      <c r="F105" s="127" t="s">
        <v>552</v>
      </c>
      <c r="G105" s="128" t="s">
        <v>553</v>
      </c>
      <c r="H105" s="129">
        <v>783.953</v>
      </c>
      <c r="I105" s="130"/>
      <c r="J105" s="131">
        <f>ROUND($I$105*$H$105,2)</f>
        <v>0</v>
      </c>
      <c r="K105" s="127" t="s">
        <v>537</v>
      </c>
      <c r="L105" s="22"/>
      <c r="M105" s="132"/>
      <c r="N105" s="133" t="s">
        <v>410</v>
      </c>
      <c r="Q105" s="134">
        <v>0</v>
      </c>
      <c r="R105" s="134">
        <f>$Q$105*$H$105</f>
        <v>0</v>
      </c>
      <c r="S105" s="134">
        <v>0</v>
      </c>
      <c r="T105" s="135">
        <f>$S$105*$H$105</f>
        <v>0</v>
      </c>
      <c r="AR105" s="85" t="s">
        <v>538</v>
      </c>
      <c r="AT105" s="85" t="s">
        <v>534</v>
      </c>
      <c r="AU105" s="85" t="s">
        <v>447</v>
      </c>
      <c r="AY105" s="6" t="s">
        <v>532</v>
      </c>
      <c r="BE105" s="136">
        <f>IF($N$105="základní",$J$105,0)</f>
        <v>0</v>
      </c>
      <c r="BF105" s="136">
        <f>IF($N$105="snížená",$J$105,0)</f>
        <v>0</v>
      </c>
      <c r="BG105" s="136">
        <f>IF($N$105="zákl. přenesená",$J$105,0)</f>
        <v>0</v>
      </c>
      <c r="BH105" s="136">
        <f>IF($N$105="sníž. přenesená",$J$105,0)</f>
        <v>0</v>
      </c>
      <c r="BI105" s="136">
        <f>IF($N$105="nulová",$J$105,0)</f>
        <v>0</v>
      </c>
      <c r="BJ105" s="85" t="s">
        <v>390</v>
      </c>
      <c r="BK105" s="136">
        <f>ROUND($I$105*$H$105,2)</f>
        <v>0</v>
      </c>
      <c r="BL105" s="85" t="s">
        <v>538</v>
      </c>
      <c r="BM105" s="85" t="s">
        <v>554</v>
      </c>
    </row>
    <row r="106" spans="2:47" s="6" customFormat="1" ht="27" customHeight="1">
      <c r="B106" s="22"/>
      <c r="D106" s="137" t="s">
        <v>540</v>
      </c>
      <c r="F106" s="138" t="s">
        <v>555</v>
      </c>
      <c r="L106" s="22"/>
      <c r="M106" s="49"/>
      <c r="T106" s="50"/>
      <c r="AT106" s="6" t="s">
        <v>540</v>
      </c>
      <c r="AU106" s="6" t="s">
        <v>447</v>
      </c>
    </row>
    <row r="107" spans="2:51" s="6" customFormat="1" ht="15.75" customHeight="1">
      <c r="B107" s="139"/>
      <c r="D107" s="140" t="s">
        <v>542</v>
      </c>
      <c r="E107" s="141"/>
      <c r="F107" s="142" t="s">
        <v>556</v>
      </c>
      <c r="H107" s="141"/>
      <c r="L107" s="139"/>
      <c r="M107" s="143"/>
      <c r="T107" s="144"/>
      <c r="AT107" s="141" t="s">
        <v>542</v>
      </c>
      <c r="AU107" s="141" t="s">
        <v>447</v>
      </c>
      <c r="AV107" s="145" t="s">
        <v>390</v>
      </c>
      <c r="AW107" s="145" t="s">
        <v>506</v>
      </c>
      <c r="AX107" s="145" t="s">
        <v>439</v>
      </c>
      <c r="AY107" s="141" t="s">
        <v>532</v>
      </c>
    </row>
    <row r="108" spans="2:51" s="6" customFormat="1" ht="15.75" customHeight="1">
      <c r="B108" s="146"/>
      <c r="D108" s="140" t="s">
        <v>542</v>
      </c>
      <c r="E108" s="147"/>
      <c r="F108" s="148" t="s">
        <v>557</v>
      </c>
      <c r="H108" s="149">
        <v>324.983</v>
      </c>
      <c r="L108" s="146"/>
      <c r="M108" s="150"/>
      <c r="T108" s="151"/>
      <c r="AT108" s="147" t="s">
        <v>542</v>
      </c>
      <c r="AU108" s="147" t="s">
        <v>447</v>
      </c>
      <c r="AV108" s="152" t="s">
        <v>447</v>
      </c>
      <c r="AW108" s="152" t="s">
        <v>506</v>
      </c>
      <c r="AX108" s="152" t="s">
        <v>439</v>
      </c>
      <c r="AY108" s="147" t="s">
        <v>532</v>
      </c>
    </row>
    <row r="109" spans="2:51" s="6" customFormat="1" ht="15.75" customHeight="1">
      <c r="B109" s="139"/>
      <c r="D109" s="140" t="s">
        <v>542</v>
      </c>
      <c r="E109" s="141"/>
      <c r="F109" s="142" t="s">
        <v>558</v>
      </c>
      <c r="H109" s="141"/>
      <c r="L109" s="139"/>
      <c r="M109" s="143"/>
      <c r="T109" s="144"/>
      <c r="AT109" s="141" t="s">
        <v>542</v>
      </c>
      <c r="AU109" s="141" t="s">
        <v>447</v>
      </c>
      <c r="AV109" s="145" t="s">
        <v>390</v>
      </c>
      <c r="AW109" s="145" t="s">
        <v>506</v>
      </c>
      <c r="AX109" s="145" t="s">
        <v>439</v>
      </c>
      <c r="AY109" s="141" t="s">
        <v>532</v>
      </c>
    </row>
    <row r="110" spans="2:51" s="6" customFormat="1" ht="15.75" customHeight="1">
      <c r="B110" s="146"/>
      <c r="D110" s="140" t="s">
        <v>542</v>
      </c>
      <c r="E110" s="147"/>
      <c r="F110" s="148" t="s">
        <v>559</v>
      </c>
      <c r="H110" s="149">
        <v>133.002</v>
      </c>
      <c r="L110" s="146"/>
      <c r="M110" s="150"/>
      <c r="T110" s="151"/>
      <c r="AT110" s="147" t="s">
        <v>542</v>
      </c>
      <c r="AU110" s="147" t="s">
        <v>447</v>
      </c>
      <c r="AV110" s="152" t="s">
        <v>447</v>
      </c>
      <c r="AW110" s="152" t="s">
        <v>506</v>
      </c>
      <c r="AX110" s="152" t="s">
        <v>439</v>
      </c>
      <c r="AY110" s="147" t="s">
        <v>532</v>
      </c>
    </row>
    <row r="111" spans="2:51" s="6" customFormat="1" ht="15.75" customHeight="1">
      <c r="B111" s="139"/>
      <c r="D111" s="140" t="s">
        <v>542</v>
      </c>
      <c r="E111" s="141"/>
      <c r="F111" s="142" t="s">
        <v>560</v>
      </c>
      <c r="H111" s="141"/>
      <c r="L111" s="139"/>
      <c r="M111" s="143"/>
      <c r="T111" s="144"/>
      <c r="AT111" s="141" t="s">
        <v>542</v>
      </c>
      <c r="AU111" s="141" t="s">
        <v>447</v>
      </c>
      <c r="AV111" s="145" t="s">
        <v>390</v>
      </c>
      <c r="AW111" s="145" t="s">
        <v>506</v>
      </c>
      <c r="AX111" s="145" t="s">
        <v>439</v>
      </c>
      <c r="AY111" s="141" t="s">
        <v>532</v>
      </c>
    </row>
    <row r="112" spans="2:51" s="6" customFormat="1" ht="15.75" customHeight="1">
      <c r="B112" s="146"/>
      <c r="D112" s="140" t="s">
        <v>542</v>
      </c>
      <c r="E112" s="147"/>
      <c r="F112" s="148" t="s">
        <v>561</v>
      </c>
      <c r="H112" s="149">
        <v>2.438</v>
      </c>
      <c r="L112" s="146"/>
      <c r="M112" s="150"/>
      <c r="T112" s="151"/>
      <c r="AT112" s="147" t="s">
        <v>542</v>
      </c>
      <c r="AU112" s="147" t="s">
        <v>447</v>
      </c>
      <c r="AV112" s="152" t="s">
        <v>447</v>
      </c>
      <c r="AW112" s="152" t="s">
        <v>506</v>
      </c>
      <c r="AX112" s="152" t="s">
        <v>439</v>
      </c>
      <c r="AY112" s="147" t="s">
        <v>532</v>
      </c>
    </row>
    <row r="113" spans="2:51" s="6" customFormat="1" ht="15.75" customHeight="1">
      <c r="B113" s="139"/>
      <c r="D113" s="140" t="s">
        <v>542</v>
      </c>
      <c r="E113" s="141"/>
      <c r="F113" s="142" t="s">
        <v>562</v>
      </c>
      <c r="H113" s="141"/>
      <c r="L113" s="139"/>
      <c r="M113" s="143"/>
      <c r="T113" s="144"/>
      <c r="AT113" s="141" t="s">
        <v>542</v>
      </c>
      <c r="AU113" s="141" t="s">
        <v>447</v>
      </c>
      <c r="AV113" s="145" t="s">
        <v>390</v>
      </c>
      <c r="AW113" s="145" t="s">
        <v>506</v>
      </c>
      <c r="AX113" s="145" t="s">
        <v>439</v>
      </c>
      <c r="AY113" s="141" t="s">
        <v>532</v>
      </c>
    </row>
    <row r="114" spans="2:51" s="6" customFormat="1" ht="15.75" customHeight="1">
      <c r="B114" s="146"/>
      <c r="D114" s="140" t="s">
        <v>542</v>
      </c>
      <c r="E114" s="147"/>
      <c r="F114" s="148" t="s">
        <v>563</v>
      </c>
      <c r="H114" s="149">
        <v>20.369</v>
      </c>
      <c r="L114" s="146"/>
      <c r="M114" s="150"/>
      <c r="T114" s="151"/>
      <c r="AT114" s="147" t="s">
        <v>542</v>
      </c>
      <c r="AU114" s="147" t="s">
        <v>447</v>
      </c>
      <c r="AV114" s="152" t="s">
        <v>447</v>
      </c>
      <c r="AW114" s="152" t="s">
        <v>506</v>
      </c>
      <c r="AX114" s="152" t="s">
        <v>439</v>
      </c>
      <c r="AY114" s="147" t="s">
        <v>532</v>
      </c>
    </row>
    <row r="115" spans="2:51" s="6" customFormat="1" ht="15.75" customHeight="1">
      <c r="B115" s="139"/>
      <c r="D115" s="140" t="s">
        <v>542</v>
      </c>
      <c r="E115" s="141"/>
      <c r="F115" s="142" t="s">
        <v>564</v>
      </c>
      <c r="H115" s="141"/>
      <c r="L115" s="139"/>
      <c r="M115" s="143"/>
      <c r="T115" s="144"/>
      <c r="AT115" s="141" t="s">
        <v>542</v>
      </c>
      <c r="AU115" s="141" t="s">
        <v>447</v>
      </c>
      <c r="AV115" s="145" t="s">
        <v>390</v>
      </c>
      <c r="AW115" s="145" t="s">
        <v>506</v>
      </c>
      <c r="AX115" s="145" t="s">
        <v>439</v>
      </c>
      <c r="AY115" s="141" t="s">
        <v>532</v>
      </c>
    </row>
    <row r="116" spans="2:51" s="6" customFormat="1" ht="15.75" customHeight="1">
      <c r="B116" s="146"/>
      <c r="D116" s="140" t="s">
        <v>542</v>
      </c>
      <c r="E116" s="147"/>
      <c r="F116" s="148" t="s">
        <v>565</v>
      </c>
      <c r="H116" s="149">
        <v>100.521</v>
      </c>
      <c r="L116" s="146"/>
      <c r="M116" s="150"/>
      <c r="T116" s="151"/>
      <c r="AT116" s="147" t="s">
        <v>542</v>
      </c>
      <c r="AU116" s="147" t="s">
        <v>447</v>
      </c>
      <c r="AV116" s="152" t="s">
        <v>447</v>
      </c>
      <c r="AW116" s="152" t="s">
        <v>506</v>
      </c>
      <c r="AX116" s="152" t="s">
        <v>439</v>
      </c>
      <c r="AY116" s="147" t="s">
        <v>532</v>
      </c>
    </row>
    <row r="117" spans="2:51" s="6" customFormat="1" ht="15.75" customHeight="1">
      <c r="B117" s="139"/>
      <c r="D117" s="140" t="s">
        <v>542</v>
      </c>
      <c r="E117" s="141"/>
      <c r="F117" s="142" t="s">
        <v>566</v>
      </c>
      <c r="H117" s="141"/>
      <c r="L117" s="139"/>
      <c r="M117" s="143"/>
      <c r="T117" s="144"/>
      <c r="AT117" s="141" t="s">
        <v>542</v>
      </c>
      <c r="AU117" s="141" t="s">
        <v>447</v>
      </c>
      <c r="AV117" s="145" t="s">
        <v>390</v>
      </c>
      <c r="AW117" s="145" t="s">
        <v>506</v>
      </c>
      <c r="AX117" s="145" t="s">
        <v>439</v>
      </c>
      <c r="AY117" s="141" t="s">
        <v>532</v>
      </c>
    </row>
    <row r="118" spans="2:51" s="6" customFormat="1" ht="15.75" customHeight="1">
      <c r="B118" s="146"/>
      <c r="D118" s="140" t="s">
        <v>542</v>
      </c>
      <c r="E118" s="147"/>
      <c r="F118" s="148" t="s">
        <v>567</v>
      </c>
      <c r="H118" s="149">
        <v>12.212</v>
      </c>
      <c r="L118" s="146"/>
      <c r="M118" s="150"/>
      <c r="T118" s="151"/>
      <c r="AT118" s="147" t="s">
        <v>542</v>
      </c>
      <c r="AU118" s="147" t="s">
        <v>447</v>
      </c>
      <c r="AV118" s="152" t="s">
        <v>447</v>
      </c>
      <c r="AW118" s="152" t="s">
        <v>506</v>
      </c>
      <c r="AX118" s="152" t="s">
        <v>439</v>
      </c>
      <c r="AY118" s="147" t="s">
        <v>532</v>
      </c>
    </row>
    <row r="119" spans="2:51" s="6" customFormat="1" ht="15.75" customHeight="1">
      <c r="B119" s="139"/>
      <c r="D119" s="140" t="s">
        <v>542</v>
      </c>
      <c r="E119" s="141"/>
      <c r="F119" s="142" t="s">
        <v>568</v>
      </c>
      <c r="H119" s="141"/>
      <c r="L119" s="139"/>
      <c r="M119" s="143"/>
      <c r="T119" s="144"/>
      <c r="AT119" s="141" t="s">
        <v>542</v>
      </c>
      <c r="AU119" s="141" t="s">
        <v>447</v>
      </c>
      <c r="AV119" s="145" t="s">
        <v>390</v>
      </c>
      <c r="AW119" s="145" t="s">
        <v>506</v>
      </c>
      <c r="AX119" s="145" t="s">
        <v>439</v>
      </c>
      <c r="AY119" s="141" t="s">
        <v>532</v>
      </c>
    </row>
    <row r="120" spans="2:51" s="6" customFormat="1" ht="15.75" customHeight="1">
      <c r="B120" s="146"/>
      <c r="D120" s="140" t="s">
        <v>542</v>
      </c>
      <c r="E120" s="147"/>
      <c r="F120" s="148" t="s">
        <v>569</v>
      </c>
      <c r="H120" s="149">
        <v>190.428</v>
      </c>
      <c r="L120" s="146"/>
      <c r="M120" s="150"/>
      <c r="T120" s="151"/>
      <c r="AT120" s="147" t="s">
        <v>542</v>
      </c>
      <c r="AU120" s="147" t="s">
        <v>447</v>
      </c>
      <c r="AV120" s="152" t="s">
        <v>447</v>
      </c>
      <c r="AW120" s="152" t="s">
        <v>506</v>
      </c>
      <c r="AX120" s="152" t="s">
        <v>439</v>
      </c>
      <c r="AY120" s="147" t="s">
        <v>532</v>
      </c>
    </row>
    <row r="121" spans="2:51" s="6" customFormat="1" ht="15.75" customHeight="1">
      <c r="B121" s="153"/>
      <c r="D121" s="140" t="s">
        <v>542</v>
      </c>
      <c r="E121" s="154"/>
      <c r="F121" s="155" t="s">
        <v>546</v>
      </c>
      <c r="H121" s="156">
        <v>783.953</v>
      </c>
      <c r="L121" s="153"/>
      <c r="M121" s="157"/>
      <c r="T121" s="158"/>
      <c r="AT121" s="154" t="s">
        <v>542</v>
      </c>
      <c r="AU121" s="154" t="s">
        <v>447</v>
      </c>
      <c r="AV121" s="159" t="s">
        <v>538</v>
      </c>
      <c r="AW121" s="159" t="s">
        <v>506</v>
      </c>
      <c r="AX121" s="159" t="s">
        <v>390</v>
      </c>
      <c r="AY121" s="154" t="s">
        <v>532</v>
      </c>
    </row>
    <row r="122" spans="2:65" s="6" customFormat="1" ht="15.75" customHeight="1">
      <c r="B122" s="22"/>
      <c r="C122" s="125" t="s">
        <v>538</v>
      </c>
      <c r="D122" s="125" t="s">
        <v>534</v>
      </c>
      <c r="E122" s="126" t="s">
        <v>570</v>
      </c>
      <c r="F122" s="127" t="s">
        <v>571</v>
      </c>
      <c r="G122" s="128" t="s">
        <v>553</v>
      </c>
      <c r="H122" s="129">
        <v>1467.824</v>
      </c>
      <c r="I122" s="130"/>
      <c r="J122" s="131">
        <f>ROUND($I$122*$H$122,2)</f>
        <v>0</v>
      </c>
      <c r="K122" s="127" t="s">
        <v>537</v>
      </c>
      <c r="L122" s="22"/>
      <c r="M122" s="132"/>
      <c r="N122" s="133" t="s">
        <v>410</v>
      </c>
      <c r="Q122" s="134">
        <v>0</v>
      </c>
      <c r="R122" s="134">
        <f>$Q$122*$H$122</f>
        <v>0</v>
      </c>
      <c r="S122" s="134">
        <v>0</v>
      </c>
      <c r="T122" s="135">
        <f>$S$122*$H$122</f>
        <v>0</v>
      </c>
      <c r="AR122" s="85" t="s">
        <v>538</v>
      </c>
      <c r="AT122" s="85" t="s">
        <v>534</v>
      </c>
      <c r="AU122" s="85" t="s">
        <v>447</v>
      </c>
      <c r="AY122" s="6" t="s">
        <v>532</v>
      </c>
      <c r="BE122" s="136">
        <f>IF($N$122="základní",$J$122,0)</f>
        <v>0</v>
      </c>
      <c r="BF122" s="136">
        <f>IF($N$122="snížená",$J$122,0)</f>
        <v>0</v>
      </c>
      <c r="BG122" s="136">
        <f>IF($N$122="zákl. přenesená",$J$122,0)</f>
        <v>0</v>
      </c>
      <c r="BH122" s="136">
        <f>IF($N$122="sníž. přenesená",$J$122,0)</f>
        <v>0</v>
      </c>
      <c r="BI122" s="136">
        <f>IF($N$122="nulová",$J$122,0)</f>
        <v>0</v>
      </c>
      <c r="BJ122" s="85" t="s">
        <v>390</v>
      </c>
      <c r="BK122" s="136">
        <f>ROUND($I$122*$H$122,2)</f>
        <v>0</v>
      </c>
      <c r="BL122" s="85" t="s">
        <v>538</v>
      </c>
      <c r="BM122" s="85" t="s">
        <v>572</v>
      </c>
    </row>
    <row r="123" spans="2:47" s="6" customFormat="1" ht="27" customHeight="1">
      <c r="B123" s="22"/>
      <c r="D123" s="137" t="s">
        <v>540</v>
      </c>
      <c r="F123" s="138" t="s">
        <v>573</v>
      </c>
      <c r="L123" s="22"/>
      <c r="M123" s="49"/>
      <c r="T123" s="50"/>
      <c r="AT123" s="6" t="s">
        <v>540</v>
      </c>
      <c r="AU123" s="6" t="s">
        <v>447</v>
      </c>
    </row>
    <row r="124" spans="2:51" s="6" customFormat="1" ht="15.75" customHeight="1">
      <c r="B124" s="139"/>
      <c r="D124" s="140" t="s">
        <v>542</v>
      </c>
      <c r="E124" s="141"/>
      <c r="F124" s="142" t="s">
        <v>556</v>
      </c>
      <c r="H124" s="141"/>
      <c r="L124" s="139"/>
      <c r="M124" s="143"/>
      <c r="T124" s="144"/>
      <c r="AT124" s="141" t="s">
        <v>542</v>
      </c>
      <c r="AU124" s="141" t="s">
        <v>447</v>
      </c>
      <c r="AV124" s="145" t="s">
        <v>390</v>
      </c>
      <c r="AW124" s="145" t="s">
        <v>506</v>
      </c>
      <c r="AX124" s="145" t="s">
        <v>439</v>
      </c>
      <c r="AY124" s="141" t="s">
        <v>532</v>
      </c>
    </row>
    <row r="125" spans="2:51" s="6" customFormat="1" ht="15.75" customHeight="1">
      <c r="B125" s="146"/>
      <c r="D125" s="140" t="s">
        <v>542</v>
      </c>
      <c r="E125" s="147"/>
      <c r="F125" s="148" t="s">
        <v>574</v>
      </c>
      <c r="H125" s="149">
        <v>671.631</v>
      </c>
      <c r="L125" s="146"/>
      <c r="M125" s="150"/>
      <c r="T125" s="151"/>
      <c r="AT125" s="147" t="s">
        <v>542</v>
      </c>
      <c r="AU125" s="147" t="s">
        <v>447</v>
      </c>
      <c r="AV125" s="152" t="s">
        <v>447</v>
      </c>
      <c r="AW125" s="152" t="s">
        <v>506</v>
      </c>
      <c r="AX125" s="152" t="s">
        <v>439</v>
      </c>
      <c r="AY125" s="147" t="s">
        <v>532</v>
      </c>
    </row>
    <row r="126" spans="2:51" s="6" customFormat="1" ht="15.75" customHeight="1">
      <c r="B126" s="139"/>
      <c r="D126" s="140" t="s">
        <v>542</v>
      </c>
      <c r="E126" s="141"/>
      <c r="F126" s="142" t="s">
        <v>558</v>
      </c>
      <c r="H126" s="141"/>
      <c r="L126" s="139"/>
      <c r="M126" s="143"/>
      <c r="T126" s="144"/>
      <c r="AT126" s="141" t="s">
        <v>542</v>
      </c>
      <c r="AU126" s="141" t="s">
        <v>447</v>
      </c>
      <c r="AV126" s="145" t="s">
        <v>390</v>
      </c>
      <c r="AW126" s="145" t="s">
        <v>506</v>
      </c>
      <c r="AX126" s="145" t="s">
        <v>439</v>
      </c>
      <c r="AY126" s="141" t="s">
        <v>532</v>
      </c>
    </row>
    <row r="127" spans="2:51" s="6" customFormat="1" ht="15.75" customHeight="1">
      <c r="B127" s="146"/>
      <c r="D127" s="140" t="s">
        <v>542</v>
      </c>
      <c r="E127" s="147"/>
      <c r="F127" s="148" t="s">
        <v>575</v>
      </c>
      <c r="H127" s="149">
        <v>274.871</v>
      </c>
      <c r="L127" s="146"/>
      <c r="M127" s="150"/>
      <c r="T127" s="151"/>
      <c r="AT127" s="147" t="s">
        <v>542</v>
      </c>
      <c r="AU127" s="147" t="s">
        <v>447</v>
      </c>
      <c r="AV127" s="152" t="s">
        <v>447</v>
      </c>
      <c r="AW127" s="152" t="s">
        <v>506</v>
      </c>
      <c r="AX127" s="152" t="s">
        <v>439</v>
      </c>
      <c r="AY127" s="147" t="s">
        <v>532</v>
      </c>
    </row>
    <row r="128" spans="2:51" s="6" customFormat="1" ht="15.75" customHeight="1">
      <c r="B128" s="139"/>
      <c r="D128" s="140" t="s">
        <v>542</v>
      </c>
      <c r="E128" s="141"/>
      <c r="F128" s="142" t="s">
        <v>560</v>
      </c>
      <c r="H128" s="141"/>
      <c r="L128" s="139"/>
      <c r="M128" s="143"/>
      <c r="T128" s="144"/>
      <c r="AT128" s="141" t="s">
        <v>542</v>
      </c>
      <c r="AU128" s="141" t="s">
        <v>447</v>
      </c>
      <c r="AV128" s="145" t="s">
        <v>390</v>
      </c>
      <c r="AW128" s="145" t="s">
        <v>506</v>
      </c>
      <c r="AX128" s="145" t="s">
        <v>439</v>
      </c>
      <c r="AY128" s="141" t="s">
        <v>532</v>
      </c>
    </row>
    <row r="129" spans="2:51" s="6" customFormat="1" ht="15.75" customHeight="1">
      <c r="B129" s="146"/>
      <c r="D129" s="140" t="s">
        <v>542</v>
      </c>
      <c r="E129" s="147"/>
      <c r="F129" s="148" t="s">
        <v>576</v>
      </c>
      <c r="H129" s="149">
        <v>5.038</v>
      </c>
      <c r="L129" s="146"/>
      <c r="M129" s="150"/>
      <c r="T129" s="151"/>
      <c r="AT129" s="147" t="s">
        <v>542</v>
      </c>
      <c r="AU129" s="147" t="s">
        <v>447</v>
      </c>
      <c r="AV129" s="152" t="s">
        <v>447</v>
      </c>
      <c r="AW129" s="152" t="s">
        <v>506</v>
      </c>
      <c r="AX129" s="152" t="s">
        <v>439</v>
      </c>
      <c r="AY129" s="147" t="s">
        <v>532</v>
      </c>
    </row>
    <row r="130" spans="2:51" s="6" customFormat="1" ht="15.75" customHeight="1">
      <c r="B130" s="139"/>
      <c r="D130" s="140" t="s">
        <v>542</v>
      </c>
      <c r="E130" s="141"/>
      <c r="F130" s="142" t="s">
        <v>562</v>
      </c>
      <c r="H130" s="141"/>
      <c r="L130" s="139"/>
      <c r="M130" s="143"/>
      <c r="T130" s="144"/>
      <c r="AT130" s="141" t="s">
        <v>542</v>
      </c>
      <c r="AU130" s="141" t="s">
        <v>447</v>
      </c>
      <c r="AV130" s="145" t="s">
        <v>390</v>
      </c>
      <c r="AW130" s="145" t="s">
        <v>506</v>
      </c>
      <c r="AX130" s="145" t="s">
        <v>439</v>
      </c>
      <c r="AY130" s="141" t="s">
        <v>532</v>
      </c>
    </row>
    <row r="131" spans="2:51" s="6" customFormat="1" ht="15.75" customHeight="1">
      <c r="B131" s="146"/>
      <c r="D131" s="140" t="s">
        <v>542</v>
      </c>
      <c r="E131" s="147"/>
      <c r="F131" s="148" t="s">
        <v>577</v>
      </c>
      <c r="H131" s="149">
        <v>42.095</v>
      </c>
      <c r="L131" s="146"/>
      <c r="M131" s="150"/>
      <c r="T131" s="151"/>
      <c r="AT131" s="147" t="s">
        <v>542</v>
      </c>
      <c r="AU131" s="147" t="s">
        <v>447</v>
      </c>
      <c r="AV131" s="152" t="s">
        <v>447</v>
      </c>
      <c r="AW131" s="152" t="s">
        <v>506</v>
      </c>
      <c r="AX131" s="152" t="s">
        <v>439</v>
      </c>
      <c r="AY131" s="147" t="s">
        <v>532</v>
      </c>
    </row>
    <row r="132" spans="2:51" s="6" customFormat="1" ht="15.75" customHeight="1">
      <c r="B132" s="139"/>
      <c r="D132" s="140" t="s">
        <v>542</v>
      </c>
      <c r="E132" s="141"/>
      <c r="F132" s="142" t="s">
        <v>564</v>
      </c>
      <c r="H132" s="141"/>
      <c r="L132" s="139"/>
      <c r="M132" s="143"/>
      <c r="T132" s="144"/>
      <c r="AT132" s="141" t="s">
        <v>542</v>
      </c>
      <c r="AU132" s="141" t="s">
        <v>447</v>
      </c>
      <c r="AV132" s="145" t="s">
        <v>390</v>
      </c>
      <c r="AW132" s="145" t="s">
        <v>506</v>
      </c>
      <c r="AX132" s="145" t="s">
        <v>439</v>
      </c>
      <c r="AY132" s="141" t="s">
        <v>532</v>
      </c>
    </row>
    <row r="133" spans="2:51" s="6" customFormat="1" ht="15.75" customHeight="1">
      <c r="B133" s="146"/>
      <c r="D133" s="140" t="s">
        <v>542</v>
      </c>
      <c r="E133" s="147"/>
      <c r="F133" s="148" t="s">
        <v>578</v>
      </c>
      <c r="H133" s="149">
        <v>207.743</v>
      </c>
      <c r="L133" s="146"/>
      <c r="M133" s="150"/>
      <c r="T133" s="151"/>
      <c r="AT133" s="147" t="s">
        <v>542</v>
      </c>
      <c r="AU133" s="147" t="s">
        <v>447</v>
      </c>
      <c r="AV133" s="152" t="s">
        <v>447</v>
      </c>
      <c r="AW133" s="152" t="s">
        <v>506</v>
      </c>
      <c r="AX133" s="152" t="s">
        <v>439</v>
      </c>
      <c r="AY133" s="147" t="s">
        <v>532</v>
      </c>
    </row>
    <row r="134" spans="2:51" s="6" customFormat="1" ht="15.75" customHeight="1">
      <c r="B134" s="139"/>
      <c r="D134" s="140" t="s">
        <v>542</v>
      </c>
      <c r="E134" s="141"/>
      <c r="F134" s="142" t="s">
        <v>566</v>
      </c>
      <c r="H134" s="141"/>
      <c r="L134" s="139"/>
      <c r="M134" s="143"/>
      <c r="T134" s="144"/>
      <c r="AT134" s="141" t="s">
        <v>542</v>
      </c>
      <c r="AU134" s="141" t="s">
        <v>447</v>
      </c>
      <c r="AV134" s="145" t="s">
        <v>390</v>
      </c>
      <c r="AW134" s="145" t="s">
        <v>506</v>
      </c>
      <c r="AX134" s="145" t="s">
        <v>439</v>
      </c>
      <c r="AY134" s="141" t="s">
        <v>532</v>
      </c>
    </row>
    <row r="135" spans="2:51" s="6" customFormat="1" ht="15.75" customHeight="1">
      <c r="B135" s="146"/>
      <c r="D135" s="140" t="s">
        <v>542</v>
      </c>
      <c r="E135" s="147"/>
      <c r="F135" s="148" t="s">
        <v>579</v>
      </c>
      <c r="H135" s="149">
        <v>25.237</v>
      </c>
      <c r="L135" s="146"/>
      <c r="M135" s="150"/>
      <c r="T135" s="151"/>
      <c r="AT135" s="147" t="s">
        <v>542</v>
      </c>
      <c r="AU135" s="147" t="s">
        <v>447</v>
      </c>
      <c r="AV135" s="152" t="s">
        <v>447</v>
      </c>
      <c r="AW135" s="152" t="s">
        <v>506</v>
      </c>
      <c r="AX135" s="152" t="s">
        <v>439</v>
      </c>
      <c r="AY135" s="147" t="s">
        <v>532</v>
      </c>
    </row>
    <row r="136" spans="2:51" s="6" customFormat="1" ht="15.75" customHeight="1">
      <c r="B136" s="139"/>
      <c r="D136" s="140" t="s">
        <v>542</v>
      </c>
      <c r="E136" s="141"/>
      <c r="F136" s="142" t="s">
        <v>568</v>
      </c>
      <c r="H136" s="141"/>
      <c r="L136" s="139"/>
      <c r="M136" s="143"/>
      <c r="T136" s="144"/>
      <c r="AT136" s="141" t="s">
        <v>542</v>
      </c>
      <c r="AU136" s="141" t="s">
        <v>447</v>
      </c>
      <c r="AV136" s="145" t="s">
        <v>390</v>
      </c>
      <c r="AW136" s="145" t="s">
        <v>506</v>
      </c>
      <c r="AX136" s="145" t="s">
        <v>439</v>
      </c>
      <c r="AY136" s="141" t="s">
        <v>532</v>
      </c>
    </row>
    <row r="137" spans="2:51" s="6" customFormat="1" ht="15.75" customHeight="1">
      <c r="B137" s="146"/>
      <c r="D137" s="140" t="s">
        <v>542</v>
      </c>
      <c r="E137" s="147"/>
      <c r="F137" s="148" t="s">
        <v>580</v>
      </c>
      <c r="H137" s="149">
        <v>241.209</v>
      </c>
      <c r="L137" s="146"/>
      <c r="M137" s="150"/>
      <c r="T137" s="151"/>
      <c r="AT137" s="147" t="s">
        <v>542</v>
      </c>
      <c r="AU137" s="147" t="s">
        <v>447</v>
      </c>
      <c r="AV137" s="152" t="s">
        <v>447</v>
      </c>
      <c r="AW137" s="152" t="s">
        <v>506</v>
      </c>
      <c r="AX137" s="152" t="s">
        <v>439</v>
      </c>
      <c r="AY137" s="147" t="s">
        <v>532</v>
      </c>
    </row>
    <row r="138" spans="2:51" s="6" customFormat="1" ht="15.75" customHeight="1">
      <c r="B138" s="153"/>
      <c r="D138" s="140" t="s">
        <v>542</v>
      </c>
      <c r="E138" s="154"/>
      <c r="F138" s="155" t="s">
        <v>546</v>
      </c>
      <c r="H138" s="156">
        <v>1467.824</v>
      </c>
      <c r="L138" s="153"/>
      <c r="M138" s="157"/>
      <c r="T138" s="158"/>
      <c r="AT138" s="154" t="s">
        <v>542</v>
      </c>
      <c r="AU138" s="154" t="s">
        <v>447</v>
      </c>
      <c r="AV138" s="159" t="s">
        <v>538</v>
      </c>
      <c r="AW138" s="159" t="s">
        <v>506</v>
      </c>
      <c r="AX138" s="159" t="s">
        <v>390</v>
      </c>
      <c r="AY138" s="154" t="s">
        <v>532</v>
      </c>
    </row>
    <row r="139" spans="2:65" s="6" customFormat="1" ht="15.75" customHeight="1">
      <c r="B139" s="22"/>
      <c r="C139" s="125" t="s">
        <v>581</v>
      </c>
      <c r="D139" s="125" t="s">
        <v>534</v>
      </c>
      <c r="E139" s="126" t="s">
        <v>582</v>
      </c>
      <c r="F139" s="127" t="s">
        <v>583</v>
      </c>
      <c r="G139" s="128" t="s">
        <v>553</v>
      </c>
      <c r="H139" s="129">
        <v>40.5</v>
      </c>
      <c r="I139" s="130"/>
      <c r="J139" s="131">
        <f>ROUND($I$139*$H$139,2)</f>
        <v>0</v>
      </c>
      <c r="K139" s="127" t="s">
        <v>537</v>
      </c>
      <c r="L139" s="22"/>
      <c r="M139" s="132"/>
      <c r="N139" s="133" t="s">
        <v>410</v>
      </c>
      <c r="Q139" s="134">
        <v>0</v>
      </c>
      <c r="R139" s="134">
        <f>$Q$139*$H$139</f>
        <v>0</v>
      </c>
      <c r="S139" s="134">
        <v>0</v>
      </c>
      <c r="T139" s="135">
        <f>$S$139*$H$139</f>
        <v>0</v>
      </c>
      <c r="AR139" s="85" t="s">
        <v>538</v>
      </c>
      <c r="AT139" s="85" t="s">
        <v>534</v>
      </c>
      <c r="AU139" s="85" t="s">
        <v>447</v>
      </c>
      <c r="AY139" s="6" t="s">
        <v>532</v>
      </c>
      <c r="BE139" s="136">
        <f>IF($N$139="základní",$J$139,0)</f>
        <v>0</v>
      </c>
      <c r="BF139" s="136">
        <f>IF($N$139="snížená",$J$139,0)</f>
        <v>0</v>
      </c>
      <c r="BG139" s="136">
        <f>IF($N$139="zákl. přenesená",$J$139,0)</f>
        <v>0</v>
      </c>
      <c r="BH139" s="136">
        <f>IF($N$139="sníž. přenesená",$J$139,0)</f>
        <v>0</v>
      </c>
      <c r="BI139" s="136">
        <f>IF($N$139="nulová",$J$139,0)</f>
        <v>0</v>
      </c>
      <c r="BJ139" s="85" t="s">
        <v>390</v>
      </c>
      <c r="BK139" s="136">
        <f>ROUND($I$139*$H$139,2)</f>
        <v>0</v>
      </c>
      <c r="BL139" s="85" t="s">
        <v>538</v>
      </c>
      <c r="BM139" s="85" t="s">
        <v>584</v>
      </c>
    </row>
    <row r="140" spans="2:47" s="6" customFormat="1" ht="27" customHeight="1">
      <c r="B140" s="22"/>
      <c r="D140" s="137" t="s">
        <v>540</v>
      </c>
      <c r="F140" s="138" t="s">
        <v>585</v>
      </c>
      <c r="L140" s="22"/>
      <c r="M140" s="49"/>
      <c r="T140" s="50"/>
      <c r="AT140" s="6" t="s">
        <v>540</v>
      </c>
      <c r="AU140" s="6" t="s">
        <v>447</v>
      </c>
    </row>
    <row r="141" spans="2:51" s="6" customFormat="1" ht="15.75" customHeight="1">
      <c r="B141" s="139"/>
      <c r="D141" s="140" t="s">
        <v>542</v>
      </c>
      <c r="E141" s="141"/>
      <c r="F141" s="142" t="s">
        <v>586</v>
      </c>
      <c r="H141" s="141"/>
      <c r="L141" s="139"/>
      <c r="M141" s="143"/>
      <c r="T141" s="144"/>
      <c r="AT141" s="141" t="s">
        <v>542</v>
      </c>
      <c r="AU141" s="141" t="s">
        <v>447</v>
      </c>
      <c r="AV141" s="145" t="s">
        <v>390</v>
      </c>
      <c r="AW141" s="145" t="s">
        <v>506</v>
      </c>
      <c r="AX141" s="145" t="s">
        <v>439</v>
      </c>
      <c r="AY141" s="141" t="s">
        <v>532</v>
      </c>
    </row>
    <row r="142" spans="2:51" s="6" customFormat="1" ht="15.75" customHeight="1">
      <c r="B142" s="139"/>
      <c r="D142" s="140" t="s">
        <v>542</v>
      </c>
      <c r="E142" s="141"/>
      <c r="F142" s="142" t="s">
        <v>587</v>
      </c>
      <c r="H142" s="141"/>
      <c r="L142" s="139"/>
      <c r="M142" s="143"/>
      <c r="T142" s="144"/>
      <c r="AT142" s="141" t="s">
        <v>542</v>
      </c>
      <c r="AU142" s="141" t="s">
        <v>447</v>
      </c>
      <c r="AV142" s="145" t="s">
        <v>390</v>
      </c>
      <c r="AW142" s="145" t="s">
        <v>506</v>
      </c>
      <c r="AX142" s="145" t="s">
        <v>439</v>
      </c>
      <c r="AY142" s="141" t="s">
        <v>532</v>
      </c>
    </row>
    <row r="143" spans="2:51" s="6" customFormat="1" ht="15.75" customHeight="1">
      <c r="B143" s="146"/>
      <c r="D143" s="140" t="s">
        <v>542</v>
      </c>
      <c r="E143" s="147"/>
      <c r="F143" s="148" t="s">
        <v>588</v>
      </c>
      <c r="H143" s="149">
        <v>40.5</v>
      </c>
      <c r="L143" s="146"/>
      <c r="M143" s="150"/>
      <c r="T143" s="151"/>
      <c r="AT143" s="147" t="s">
        <v>542</v>
      </c>
      <c r="AU143" s="147" t="s">
        <v>447</v>
      </c>
      <c r="AV143" s="152" t="s">
        <v>447</v>
      </c>
      <c r="AW143" s="152" t="s">
        <v>506</v>
      </c>
      <c r="AX143" s="152" t="s">
        <v>439</v>
      </c>
      <c r="AY143" s="147" t="s">
        <v>532</v>
      </c>
    </row>
    <row r="144" spans="2:51" s="6" customFormat="1" ht="15.75" customHeight="1">
      <c r="B144" s="153"/>
      <c r="D144" s="140" t="s">
        <v>542</v>
      </c>
      <c r="E144" s="154"/>
      <c r="F144" s="155" t="s">
        <v>546</v>
      </c>
      <c r="H144" s="156">
        <v>40.5</v>
      </c>
      <c r="L144" s="153"/>
      <c r="M144" s="157"/>
      <c r="T144" s="158"/>
      <c r="AT144" s="154" t="s">
        <v>542</v>
      </c>
      <c r="AU144" s="154" t="s">
        <v>447</v>
      </c>
      <c r="AV144" s="159" t="s">
        <v>538</v>
      </c>
      <c r="AW144" s="159" t="s">
        <v>506</v>
      </c>
      <c r="AX144" s="159" t="s">
        <v>390</v>
      </c>
      <c r="AY144" s="154" t="s">
        <v>532</v>
      </c>
    </row>
    <row r="145" spans="2:65" s="6" customFormat="1" ht="15.75" customHeight="1">
      <c r="B145" s="22"/>
      <c r="C145" s="125" t="s">
        <v>589</v>
      </c>
      <c r="D145" s="125" t="s">
        <v>534</v>
      </c>
      <c r="E145" s="126" t="s">
        <v>590</v>
      </c>
      <c r="F145" s="127" t="s">
        <v>591</v>
      </c>
      <c r="G145" s="128" t="s">
        <v>494</v>
      </c>
      <c r="H145" s="129">
        <v>523.75</v>
      </c>
      <c r="I145" s="130"/>
      <c r="J145" s="131">
        <f>ROUND($I$145*$H$145,2)</f>
        <v>0</v>
      </c>
      <c r="K145" s="127" t="s">
        <v>537</v>
      </c>
      <c r="L145" s="22"/>
      <c r="M145" s="132"/>
      <c r="N145" s="133" t="s">
        <v>410</v>
      </c>
      <c r="Q145" s="134">
        <v>0</v>
      </c>
      <c r="R145" s="134">
        <f>$Q$145*$H$145</f>
        <v>0</v>
      </c>
      <c r="S145" s="134">
        <v>0</v>
      </c>
      <c r="T145" s="135">
        <f>$S$145*$H$145</f>
        <v>0</v>
      </c>
      <c r="AR145" s="85" t="s">
        <v>538</v>
      </c>
      <c r="AT145" s="85" t="s">
        <v>534</v>
      </c>
      <c r="AU145" s="85" t="s">
        <v>447</v>
      </c>
      <c r="AY145" s="6" t="s">
        <v>532</v>
      </c>
      <c r="BE145" s="136">
        <f>IF($N$145="základní",$J$145,0)</f>
        <v>0</v>
      </c>
      <c r="BF145" s="136">
        <f>IF($N$145="snížená",$J$145,0)</f>
        <v>0</v>
      </c>
      <c r="BG145" s="136">
        <f>IF($N$145="zákl. přenesená",$J$145,0)</f>
        <v>0</v>
      </c>
      <c r="BH145" s="136">
        <f>IF($N$145="sníž. přenesená",$J$145,0)</f>
        <v>0</v>
      </c>
      <c r="BI145" s="136">
        <f>IF($N$145="nulová",$J$145,0)</f>
        <v>0</v>
      </c>
      <c r="BJ145" s="85" t="s">
        <v>390</v>
      </c>
      <c r="BK145" s="136">
        <f>ROUND($I$145*$H$145,2)</f>
        <v>0</v>
      </c>
      <c r="BL145" s="85" t="s">
        <v>538</v>
      </c>
      <c r="BM145" s="85" t="s">
        <v>592</v>
      </c>
    </row>
    <row r="146" spans="2:47" s="6" customFormat="1" ht="27" customHeight="1">
      <c r="B146" s="22"/>
      <c r="D146" s="137" t="s">
        <v>540</v>
      </c>
      <c r="F146" s="138" t="s">
        <v>593</v>
      </c>
      <c r="L146" s="22"/>
      <c r="M146" s="49"/>
      <c r="T146" s="50"/>
      <c r="AT146" s="6" t="s">
        <v>540</v>
      </c>
      <c r="AU146" s="6" t="s">
        <v>447</v>
      </c>
    </row>
    <row r="147" spans="2:51" s="6" customFormat="1" ht="15.75" customHeight="1">
      <c r="B147" s="139"/>
      <c r="D147" s="140" t="s">
        <v>542</v>
      </c>
      <c r="E147" s="141"/>
      <c r="F147" s="142" t="s">
        <v>594</v>
      </c>
      <c r="H147" s="141"/>
      <c r="L147" s="139"/>
      <c r="M147" s="143"/>
      <c r="T147" s="144"/>
      <c r="AT147" s="141" t="s">
        <v>542</v>
      </c>
      <c r="AU147" s="141" t="s">
        <v>447</v>
      </c>
      <c r="AV147" s="145" t="s">
        <v>390</v>
      </c>
      <c r="AW147" s="145" t="s">
        <v>506</v>
      </c>
      <c r="AX147" s="145" t="s">
        <v>439</v>
      </c>
      <c r="AY147" s="141" t="s">
        <v>532</v>
      </c>
    </row>
    <row r="148" spans="2:51" s="6" customFormat="1" ht="15.75" customHeight="1">
      <c r="B148" s="146"/>
      <c r="D148" s="140" t="s">
        <v>542</v>
      </c>
      <c r="E148" s="147"/>
      <c r="F148" s="148" t="s">
        <v>595</v>
      </c>
      <c r="H148" s="149">
        <v>523.75</v>
      </c>
      <c r="L148" s="146"/>
      <c r="M148" s="150"/>
      <c r="T148" s="151"/>
      <c r="AT148" s="147" t="s">
        <v>542</v>
      </c>
      <c r="AU148" s="147" t="s">
        <v>447</v>
      </c>
      <c r="AV148" s="152" t="s">
        <v>447</v>
      </c>
      <c r="AW148" s="152" t="s">
        <v>506</v>
      </c>
      <c r="AX148" s="152" t="s">
        <v>439</v>
      </c>
      <c r="AY148" s="147" t="s">
        <v>532</v>
      </c>
    </row>
    <row r="149" spans="2:51" s="6" customFormat="1" ht="15.75" customHeight="1">
      <c r="B149" s="153"/>
      <c r="D149" s="140" t="s">
        <v>542</v>
      </c>
      <c r="E149" s="154"/>
      <c r="F149" s="155" t="s">
        <v>546</v>
      </c>
      <c r="H149" s="156">
        <v>523.75</v>
      </c>
      <c r="L149" s="153"/>
      <c r="M149" s="157"/>
      <c r="T149" s="158"/>
      <c r="AT149" s="154" t="s">
        <v>542</v>
      </c>
      <c r="AU149" s="154" t="s">
        <v>447</v>
      </c>
      <c r="AV149" s="159" t="s">
        <v>538</v>
      </c>
      <c r="AW149" s="159" t="s">
        <v>506</v>
      </c>
      <c r="AX149" s="159" t="s">
        <v>390</v>
      </c>
      <c r="AY149" s="154" t="s">
        <v>532</v>
      </c>
    </row>
    <row r="150" spans="2:65" s="6" customFormat="1" ht="15.75" customHeight="1">
      <c r="B150" s="22"/>
      <c r="C150" s="125" t="s">
        <v>596</v>
      </c>
      <c r="D150" s="125" t="s">
        <v>534</v>
      </c>
      <c r="E150" s="126" t="s">
        <v>597</v>
      </c>
      <c r="F150" s="127" t="s">
        <v>598</v>
      </c>
      <c r="G150" s="128" t="s">
        <v>553</v>
      </c>
      <c r="H150" s="129">
        <v>40.5</v>
      </c>
      <c r="I150" s="130"/>
      <c r="J150" s="131">
        <f>ROUND($I$150*$H$150,2)</f>
        <v>0</v>
      </c>
      <c r="K150" s="127" t="s">
        <v>537</v>
      </c>
      <c r="L150" s="22"/>
      <c r="M150" s="132"/>
      <c r="N150" s="133" t="s">
        <v>410</v>
      </c>
      <c r="Q150" s="134">
        <v>0</v>
      </c>
      <c r="R150" s="134">
        <f>$Q$150*$H$150</f>
        <v>0</v>
      </c>
      <c r="S150" s="134">
        <v>0</v>
      </c>
      <c r="T150" s="135">
        <f>$S$150*$H$150</f>
        <v>0</v>
      </c>
      <c r="AR150" s="85" t="s">
        <v>538</v>
      </c>
      <c r="AT150" s="85" t="s">
        <v>534</v>
      </c>
      <c r="AU150" s="85" t="s">
        <v>447</v>
      </c>
      <c r="AY150" s="6" t="s">
        <v>532</v>
      </c>
      <c r="BE150" s="136">
        <f>IF($N$150="základní",$J$150,0)</f>
        <v>0</v>
      </c>
      <c r="BF150" s="136">
        <f>IF($N$150="snížená",$J$150,0)</f>
        <v>0</v>
      </c>
      <c r="BG150" s="136">
        <f>IF($N$150="zákl. přenesená",$J$150,0)</f>
        <v>0</v>
      </c>
      <c r="BH150" s="136">
        <f>IF($N$150="sníž. přenesená",$J$150,0)</f>
        <v>0</v>
      </c>
      <c r="BI150" s="136">
        <f>IF($N$150="nulová",$J$150,0)</f>
        <v>0</v>
      </c>
      <c r="BJ150" s="85" t="s">
        <v>390</v>
      </c>
      <c r="BK150" s="136">
        <f>ROUND($I$150*$H$150,2)</f>
        <v>0</v>
      </c>
      <c r="BL150" s="85" t="s">
        <v>538</v>
      </c>
      <c r="BM150" s="85" t="s">
        <v>599</v>
      </c>
    </row>
    <row r="151" spans="2:47" s="6" customFormat="1" ht="27" customHeight="1">
      <c r="B151" s="22"/>
      <c r="D151" s="137" t="s">
        <v>540</v>
      </c>
      <c r="F151" s="138" t="s">
        <v>600</v>
      </c>
      <c r="L151" s="22"/>
      <c r="M151" s="49"/>
      <c r="T151" s="50"/>
      <c r="AT151" s="6" t="s">
        <v>540</v>
      </c>
      <c r="AU151" s="6" t="s">
        <v>447</v>
      </c>
    </row>
    <row r="152" spans="2:51" s="6" customFormat="1" ht="15.75" customHeight="1">
      <c r="B152" s="139"/>
      <c r="D152" s="140" t="s">
        <v>542</v>
      </c>
      <c r="E152" s="141"/>
      <c r="F152" s="142" t="s">
        <v>586</v>
      </c>
      <c r="H152" s="141"/>
      <c r="L152" s="139"/>
      <c r="M152" s="143"/>
      <c r="T152" s="144"/>
      <c r="AT152" s="141" t="s">
        <v>542</v>
      </c>
      <c r="AU152" s="141" t="s">
        <v>447</v>
      </c>
      <c r="AV152" s="145" t="s">
        <v>390</v>
      </c>
      <c r="AW152" s="145" t="s">
        <v>506</v>
      </c>
      <c r="AX152" s="145" t="s">
        <v>439</v>
      </c>
      <c r="AY152" s="141" t="s">
        <v>532</v>
      </c>
    </row>
    <row r="153" spans="2:51" s="6" customFormat="1" ht="15.75" customHeight="1">
      <c r="B153" s="139"/>
      <c r="D153" s="140" t="s">
        <v>542</v>
      </c>
      <c r="E153" s="141"/>
      <c r="F153" s="142" t="s">
        <v>587</v>
      </c>
      <c r="H153" s="141"/>
      <c r="L153" s="139"/>
      <c r="M153" s="143"/>
      <c r="T153" s="144"/>
      <c r="AT153" s="141" t="s">
        <v>542</v>
      </c>
      <c r="AU153" s="141" t="s">
        <v>447</v>
      </c>
      <c r="AV153" s="145" t="s">
        <v>390</v>
      </c>
      <c r="AW153" s="145" t="s">
        <v>506</v>
      </c>
      <c r="AX153" s="145" t="s">
        <v>439</v>
      </c>
      <c r="AY153" s="141" t="s">
        <v>532</v>
      </c>
    </row>
    <row r="154" spans="2:51" s="6" customFormat="1" ht="15.75" customHeight="1">
      <c r="B154" s="146"/>
      <c r="D154" s="140" t="s">
        <v>542</v>
      </c>
      <c r="E154" s="147"/>
      <c r="F154" s="148" t="s">
        <v>588</v>
      </c>
      <c r="H154" s="149">
        <v>40.5</v>
      </c>
      <c r="L154" s="146"/>
      <c r="M154" s="150"/>
      <c r="T154" s="151"/>
      <c r="AT154" s="147" t="s">
        <v>542</v>
      </c>
      <c r="AU154" s="147" t="s">
        <v>447</v>
      </c>
      <c r="AV154" s="152" t="s">
        <v>447</v>
      </c>
      <c r="AW154" s="152" t="s">
        <v>506</v>
      </c>
      <c r="AX154" s="152" t="s">
        <v>439</v>
      </c>
      <c r="AY154" s="147" t="s">
        <v>532</v>
      </c>
    </row>
    <row r="155" spans="2:51" s="6" customFormat="1" ht="15.75" customHeight="1">
      <c r="B155" s="153"/>
      <c r="D155" s="140" t="s">
        <v>542</v>
      </c>
      <c r="E155" s="154"/>
      <c r="F155" s="155" t="s">
        <v>546</v>
      </c>
      <c r="H155" s="156">
        <v>40.5</v>
      </c>
      <c r="L155" s="153"/>
      <c r="M155" s="157"/>
      <c r="T155" s="158"/>
      <c r="AT155" s="154" t="s">
        <v>542</v>
      </c>
      <c r="AU155" s="154" t="s">
        <v>447</v>
      </c>
      <c r="AV155" s="159" t="s">
        <v>538</v>
      </c>
      <c r="AW155" s="159" t="s">
        <v>506</v>
      </c>
      <c r="AX155" s="159" t="s">
        <v>390</v>
      </c>
      <c r="AY155" s="154" t="s">
        <v>532</v>
      </c>
    </row>
    <row r="156" spans="2:65" s="6" customFormat="1" ht="15.75" customHeight="1">
      <c r="B156" s="22"/>
      <c r="C156" s="125" t="s">
        <v>601</v>
      </c>
      <c r="D156" s="125" t="s">
        <v>534</v>
      </c>
      <c r="E156" s="126" t="s">
        <v>602</v>
      </c>
      <c r="F156" s="127" t="s">
        <v>603</v>
      </c>
      <c r="G156" s="128" t="s">
        <v>553</v>
      </c>
      <c r="H156" s="129">
        <v>1500.558</v>
      </c>
      <c r="I156" s="130"/>
      <c r="J156" s="131">
        <f>ROUND($I$156*$H$156,2)</f>
        <v>0</v>
      </c>
      <c r="K156" s="127" t="s">
        <v>537</v>
      </c>
      <c r="L156" s="22"/>
      <c r="M156" s="132"/>
      <c r="N156" s="133" t="s">
        <v>410</v>
      </c>
      <c r="Q156" s="134">
        <v>0</v>
      </c>
      <c r="R156" s="134">
        <f>$Q$156*$H$156</f>
        <v>0</v>
      </c>
      <c r="S156" s="134">
        <v>0</v>
      </c>
      <c r="T156" s="135">
        <f>$S$156*$H$156</f>
        <v>0</v>
      </c>
      <c r="AR156" s="85" t="s">
        <v>538</v>
      </c>
      <c r="AT156" s="85" t="s">
        <v>534</v>
      </c>
      <c r="AU156" s="85" t="s">
        <v>447</v>
      </c>
      <c r="AY156" s="6" t="s">
        <v>532</v>
      </c>
      <c r="BE156" s="136">
        <f>IF($N$156="základní",$J$156,0)</f>
        <v>0</v>
      </c>
      <c r="BF156" s="136">
        <f>IF($N$156="snížená",$J$156,0)</f>
        <v>0</v>
      </c>
      <c r="BG156" s="136">
        <f>IF($N$156="zákl. přenesená",$J$156,0)</f>
        <v>0</v>
      </c>
      <c r="BH156" s="136">
        <f>IF($N$156="sníž. přenesená",$J$156,0)</f>
        <v>0</v>
      </c>
      <c r="BI156" s="136">
        <f>IF($N$156="nulová",$J$156,0)</f>
        <v>0</v>
      </c>
      <c r="BJ156" s="85" t="s">
        <v>390</v>
      </c>
      <c r="BK156" s="136">
        <f>ROUND($I$156*$H$156,2)</f>
        <v>0</v>
      </c>
      <c r="BL156" s="85" t="s">
        <v>538</v>
      </c>
      <c r="BM156" s="85" t="s">
        <v>604</v>
      </c>
    </row>
    <row r="157" spans="2:47" s="6" customFormat="1" ht="27" customHeight="1">
      <c r="B157" s="22"/>
      <c r="D157" s="137" t="s">
        <v>540</v>
      </c>
      <c r="F157" s="138" t="s">
        <v>605</v>
      </c>
      <c r="L157" s="22"/>
      <c r="M157" s="49"/>
      <c r="T157" s="50"/>
      <c r="AT157" s="6" t="s">
        <v>540</v>
      </c>
      <c r="AU157" s="6" t="s">
        <v>447</v>
      </c>
    </row>
    <row r="158" spans="2:51" s="6" customFormat="1" ht="15.75" customHeight="1">
      <c r="B158" s="139"/>
      <c r="D158" s="140" t="s">
        <v>542</v>
      </c>
      <c r="E158" s="141"/>
      <c r="F158" s="142" t="s">
        <v>556</v>
      </c>
      <c r="H158" s="141"/>
      <c r="L158" s="139"/>
      <c r="M158" s="143"/>
      <c r="T158" s="144"/>
      <c r="AT158" s="141" t="s">
        <v>542</v>
      </c>
      <c r="AU158" s="141" t="s">
        <v>447</v>
      </c>
      <c r="AV158" s="145" t="s">
        <v>390</v>
      </c>
      <c r="AW158" s="145" t="s">
        <v>506</v>
      </c>
      <c r="AX158" s="145" t="s">
        <v>439</v>
      </c>
      <c r="AY158" s="141" t="s">
        <v>532</v>
      </c>
    </row>
    <row r="159" spans="2:51" s="6" customFormat="1" ht="15.75" customHeight="1">
      <c r="B159" s="146"/>
      <c r="D159" s="140" t="s">
        <v>542</v>
      </c>
      <c r="E159" s="147"/>
      <c r="F159" s="148" t="s">
        <v>574</v>
      </c>
      <c r="H159" s="149">
        <v>671.631</v>
      </c>
      <c r="L159" s="146"/>
      <c r="M159" s="150"/>
      <c r="T159" s="151"/>
      <c r="AT159" s="147" t="s">
        <v>542</v>
      </c>
      <c r="AU159" s="147" t="s">
        <v>447</v>
      </c>
      <c r="AV159" s="152" t="s">
        <v>447</v>
      </c>
      <c r="AW159" s="152" t="s">
        <v>506</v>
      </c>
      <c r="AX159" s="152" t="s">
        <v>439</v>
      </c>
      <c r="AY159" s="147" t="s">
        <v>532</v>
      </c>
    </row>
    <row r="160" spans="2:51" s="6" customFormat="1" ht="15.75" customHeight="1">
      <c r="B160" s="139"/>
      <c r="D160" s="140" t="s">
        <v>542</v>
      </c>
      <c r="E160" s="141"/>
      <c r="F160" s="142" t="s">
        <v>558</v>
      </c>
      <c r="H160" s="141"/>
      <c r="L160" s="139"/>
      <c r="M160" s="143"/>
      <c r="T160" s="144"/>
      <c r="AT160" s="141" t="s">
        <v>542</v>
      </c>
      <c r="AU160" s="141" t="s">
        <v>447</v>
      </c>
      <c r="AV160" s="145" t="s">
        <v>390</v>
      </c>
      <c r="AW160" s="145" t="s">
        <v>506</v>
      </c>
      <c r="AX160" s="145" t="s">
        <v>439</v>
      </c>
      <c r="AY160" s="141" t="s">
        <v>532</v>
      </c>
    </row>
    <row r="161" spans="2:51" s="6" customFormat="1" ht="15.75" customHeight="1">
      <c r="B161" s="146"/>
      <c r="D161" s="140" t="s">
        <v>542</v>
      </c>
      <c r="E161" s="147"/>
      <c r="F161" s="148" t="s">
        <v>575</v>
      </c>
      <c r="H161" s="149">
        <v>274.871</v>
      </c>
      <c r="L161" s="146"/>
      <c r="M161" s="150"/>
      <c r="T161" s="151"/>
      <c r="AT161" s="147" t="s">
        <v>542</v>
      </c>
      <c r="AU161" s="147" t="s">
        <v>447</v>
      </c>
      <c r="AV161" s="152" t="s">
        <v>447</v>
      </c>
      <c r="AW161" s="152" t="s">
        <v>506</v>
      </c>
      <c r="AX161" s="152" t="s">
        <v>439</v>
      </c>
      <c r="AY161" s="147" t="s">
        <v>532</v>
      </c>
    </row>
    <row r="162" spans="2:51" s="6" customFormat="1" ht="15.75" customHeight="1">
      <c r="B162" s="139"/>
      <c r="D162" s="140" t="s">
        <v>542</v>
      </c>
      <c r="E162" s="141"/>
      <c r="F162" s="142" t="s">
        <v>560</v>
      </c>
      <c r="H162" s="141"/>
      <c r="L162" s="139"/>
      <c r="M162" s="143"/>
      <c r="T162" s="144"/>
      <c r="AT162" s="141" t="s">
        <v>542</v>
      </c>
      <c r="AU162" s="141" t="s">
        <v>447</v>
      </c>
      <c r="AV162" s="145" t="s">
        <v>390</v>
      </c>
      <c r="AW162" s="145" t="s">
        <v>506</v>
      </c>
      <c r="AX162" s="145" t="s">
        <v>439</v>
      </c>
      <c r="AY162" s="141" t="s">
        <v>532</v>
      </c>
    </row>
    <row r="163" spans="2:51" s="6" customFormat="1" ht="15.75" customHeight="1">
      <c r="B163" s="146"/>
      <c r="D163" s="140" t="s">
        <v>542</v>
      </c>
      <c r="E163" s="147"/>
      <c r="F163" s="148" t="s">
        <v>576</v>
      </c>
      <c r="H163" s="149">
        <v>5.038</v>
      </c>
      <c r="L163" s="146"/>
      <c r="M163" s="150"/>
      <c r="T163" s="151"/>
      <c r="AT163" s="147" t="s">
        <v>542</v>
      </c>
      <c r="AU163" s="147" t="s">
        <v>447</v>
      </c>
      <c r="AV163" s="152" t="s">
        <v>447</v>
      </c>
      <c r="AW163" s="152" t="s">
        <v>506</v>
      </c>
      <c r="AX163" s="152" t="s">
        <v>439</v>
      </c>
      <c r="AY163" s="147" t="s">
        <v>532</v>
      </c>
    </row>
    <row r="164" spans="2:51" s="6" customFormat="1" ht="15.75" customHeight="1">
      <c r="B164" s="139"/>
      <c r="D164" s="140" t="s">
        <v>542</v>
      </c>
      <c r="E164" s="141"/>
      <c r="F164" s="142" t="s">
        <v>562</v>
      </c>
      <c r="H164" s="141"/>
      <c r="L164" s="139"/>
      <c r="M164" s="143"/>
      <c r="T164" s="144"/>
      <c r="AT164" s="141" t="s">
        <v>542</v>
      </c>
      <c r="AU164" s="141" t="s">
        <v>447</v>
      </c>
      <c r="AV164" s="145" t="s">
        <v>390</v>
      </c>
      <c r="AW164" s="145" t="s">
        <v>506</v>
      </c>
      <c r="AX164" s="145" t="s">
        <v>439</v>
      </c>
      <c r="AY164" s="141" t="s">
        <v>532</v>
      </c>
    </row>
    <row r="165" spans="2:51" s="6" customFormat="1" ht="15.75" customHeight="1">
      <c r="B165" s="146"/>
      <c r="D165" s="140" t="s">
        <v>542</v>
      </c>
      <c r="E165" s="147"/>
      <c r="F165" s="148" t="s">
        <v>577</v>
      </c>
      <c r="H165" s="149">
        <v>42.095</v>
      </c>
      <c r="L165" s="146"/>
      <c r="M165" s="150"/>
      <c r="T165" s="151"/>
      <c r="AT165" s="147" t="s">
        <v>542</v>
      </c>
      <c r="AU165" s="147" t="s">
        <v>447</v>
      </c>
      <c r="AV165" s="152" t="s">
        <v>447</v>
      </c>
      <c r="AW165" s="152" t="s">
        <v>506</v>
      </c>
      <c r="AX165" s="152" t="s">
        <v>439</v>
      </c>
      <c r="AY165" s="147" t="s">
        <v>532</v>
      </c>
    </row>
    <row r="166" spans="2:51" s="6" customFormat="1" ht="15.75" customHeight="1">
      <c r="B166" s="139"/>
      <c r="D166" s="140" t="s">
        <v>542</v>
      </c>
      <c r="E166" s="141"/>
      <c r="F166" s="142" t="s">
        <v>564</v>
      </c>
      <c r="H166" s="141"/>
      <c r="L166" s="139"/>
      <c r="M166" s="143"/>
      <c r="T166" s="144"/>
      <c r="AT166" s="141" t="s">
        <v>542</v>
      </c>
      <c r="AU166" s="141" t="s">
        <v>447</v>
      </c>
      <c r="AV166" s="145" t="s">
        <v>390</v>
      </c>
      <c r="AW166" s="145" t="s">
        <v>506</v>
      </c>
      <c r="AX166" s="145" t="s">
        <v>439</v>
      </c>
      <c r="AY166" s="141" t="s">
        <v>532</v>
      </c>
    </row>
    <row r="167" spans="2:51" s="6" customFormat="1" ht="15.75" customHeight="1">
      <c r="B167" s="146"/>
      <c r="D167" s="140" t="s">
        <v>542</v>
      </c>
      <c r="E167" s="147"/>
      <c r="F167" s="148" t="s">
        <v>578</v>
      </c>
      <c r="H167" s="149">
        <v>207.743</v>
      </c>
      <c r="L167" s="146"/>
      <c r="M167" s="150"/>
      <c r="T167" s="151"/>
      <c r="AT167" s="147" t="s">
        <v>542</v>
      </c>
      <c r="AU167" s="147" t="s">
        <v>447</v>
      </c>
      <c r="AV167" s="152" t="s">
        <v>447</v>
      </c>
      <c r="AW167" s="152" t="s">
        <v>506</v>
      </c>
      <c r="AX167" s="152" t="s">
        <v>439</v>
      </c>
      <c r="AY167" s="147" t="s">
        <v>532</v>
      </c>
    </row>
    <row r="168" spans="2:51" s="6" customFormat="1" ht="15.75" customHeight="1">
      <c r="B168" s="139"/>
      <c r="D168" s="140" t="s">
        <v>542</v>
      </c>
      <c r="E168" s="141"/>
      <c r="F168" s="142" t="s">
        <v>566</v>
      </c>
      <c r="H168" s="141"/>
      <c r="L168" s="139"/>
      <c r="M168" s="143"/>
      <c r="T168" s="144"/>
      <c r="AT168" s="141" t="s">
        <v>542</v>
      </c>
      <c r="AU168" s="141" t="s">
        <v>447</v>
      </c>
      <c r="AV168" s="145" t="s">
        <v>390</v>
      </c>
      <c r="AW168" s="145" t="s">
        <v>506</v>
      </c>
      <c r="AX168" s="145" t="s">
        <v>439</v>
      </c>
      <c r="AY168" s="141" t="s">
        <v>532</v>
      </c>
    </row>
    <row r="169" spans="2:51" s="6" customFormat="1" ht="15.75" customHeight="1">
      <c r="B169" s="146"/>
      <c r="D169" s="140" t="s">
        <v>542</v>
      </c>
      <c r="E169" s="147"/>
      <c r="F169" s="148" t="s">
        <v>579</v>
      </c>
      <c r="H169" s="149">
        <v>25.237</v>
      </c>
      <c r="L169" s="146"/>
      <c r="M169" s="150"/>
      <c r="T169" s="151"/>
      <c r="AT169" s="147" t="s">
        <v>542</v>
      </c>
      <c r="AU169" s="147" t="s">
        <v>447</v>
      </c>
      <c r="AV169" s="152" t="s">
        <v>447</v>
      </c>
      <c r="AW169" s="152" t="s">
        <v>506</v>
      </c>
      <c r="AX169" s="152" t="s">
        <v>439</v>
      </c>
      <c r="AY169" s="147" t="s">
        <v>532</v>
      </c>
    </row>
    <row r="170" spans="2:51" s="6" customFormat="1" ht="15.75" customHeight="1">
      <c r="B170" s="139"/>
      <c r="D170" s="140" t="s">
        <v>542</v>
      </c>
      <c r="E170" s="141"/>
      <c r="F170" s="142" t="s">
        <v>568</v>
      </c>
      <c r="H170" s="141"/>
      <c r="L170" s="139"/>
      <c r="M170" s="143"/>
      <c r="T170" s="144"/>
      <c r="AT170" s="141" t="s">
        <v>542</v>
      </c>
      <c r="AU170" s="141" t="s">
        <v>447</v>
      </c>
      <c r="AV170" s="145" t="s">
        <v>390</v>
      </c>
      <c r="AW170" s="145" t="s">
        <v>506</v>
      </c>
      <c r="AX170" s="145" t="s">
        <v>439</v>
      </c>
      <c r="AY170" s="141" t="s">
        <v>532</v>
      </c>
    </row>
    <row r="171" spans="2:51" s="6" customFormat="1" ht="15.75" customHeight="1">
      <c r="B171" s="146"/>
      <c r="D171" s="140" t="s">
        <v>542</v>
      </c>
      <c r="E171" s="147"/>
      <c r="F171" s="148" t="s">
        <v>580</v>
      </c>
      <c r="H171" s="149">
        <v>241.209</v>
      </c>
      <c r="L171" s="146"/>
      <c r="M171" s="150"/>
      <c r="T171" s="151"/>
      <c r="AT171" s="147" t="s">
        <v>542</v>
      </c>
      <c r="AU171" s="147" t="s">
        <v>447</v>
      </c>
      <c r="AV171" s="152" t="s">
        <v>447</v>
      </c>
      <c r="AW171" s="152" t="s">
        <v>506</v>
      </c>
      <c r="AX171" s="152" t="s">
        <v>439</v>
      </c>
      <c r="AY171" s="147" t="s">
        <v>532</v>
      </c>
    </row>
    <row r="172" spans="2:51" s="6" customFormat="1" ht="15.75" customHeight="1">
      <c r="B172" s="139"/>
      <c r="D172" s="140" t="s">
        <v>542</v>
      </c>
      <c r="E172" s="141"/>
      <c r="F172" s="142" t="s">
        <v>594</v>
      </c>
      <c r="H172" s="141"/>
      <c r="L172" s="139"/>
      <c r="M172" s="143"/>
      <c r="T172" s="144"/>
      <c r="AT172" s="141" t="s">
        <v>542</v>
      </c>
      <c r="AU172" s="141" t="s">
        <v>447</v>
      </c>
      <c r="AV172" s="145" t="s">
        <v>390</v>
      </c>
      <c r="AW172" s="145" t="s">
        <v>506</v>
      </c>
      <c r="AX172" s="145" t="s">
        <v>439</v>
      </c>
      <c r="AY172" s="141" t="s">
        <v>532</v>
      </c>
    </row>
    <row r="173" spans="2:51" s="6" customFormat="1" ht="15.75" customHeight="1">
      <c r="B173" s="146"/>
      <c r="D173" s="140" t="s">
        <v>542</v>
      </c>
      <c r="E173" s="147"/>
      <c r="F173" s="148" t="s">
        <v>606</v>
      </c>
      <c r="H173" s="149">
        <v>32.734</v>
      </c>
      <c r="L173" s="146"/>
      <c r="M173" s="150"/>
      <c r="T173" s="151"/>
      <c r="AT173" s="147" t="s">
        <v>542</v>
      </c>
      <c r="AU173" s="147" t="s">
        <v>447</v>
      </c>
      <c r="AV173" s="152" t="s">
        <v>447</v>
      </c>
      <c r="AW173" s="152" t="s">
        <v>506</v>
      </c>
      <c r="AX173" s="152" t="s">
        <v>439</v>
      </c>
      <c r="AY173" s="147" t="s">
        <v>532</v>
      </c>
    </row>
    <row r="174" spans="2:51" s="6" customFormat="1" ht="15.75" customHeight="1">
      <c r="B174" s="153"/>
      <c r="D174" s="140" t="s">
        <v>542</v>
      </c>
      <c r="E174" s="154"/>
      <c r="F174" s="155" t="s">
        <v>546</v>
      </c>
      <c r="H174" s="156">
        <v>1500.558</v>
      </c>
      <c r="L174" s="153"/>
      <c r="M174" s="157"/>
      <c r="T174" s="158"/>
      <c r="AT174" s="154" t="s">
        <v>542</v>
      </c>
      <c r="AU174" s="154" t="s">
        <v>447</v>
      </c>
      <c r="AV174" s="159" t="s">
        <v>538</v>
      </c>
      <c r="AW174" s="159" t="s">
        <v>506</v>
      </c>
      <c r="AX174" s="159" t="s">
        <v>390</v>
      </c>
      <c r="AY174" s="154" t="s">
        <v>532</v>
      </c>
    </row>
    <row r="175" spans="2:65" s="6" customFormat="1" ht="15.75" customHeight="1">
      <c r="B175" s="22"/>
      <c r="C175" s="125" t="s">
        <v>607</v>
      </c>
      <c r="D175" s="125" t="s">
        <v>534</v>
      </c>
      <c r="E175" s="126" t="s">
        <v>608</v>
      </c>
      <c r="F175" s="127" t="s">
        <v>609</v>
      </c>
      <c r="G175" s="128" t="s">
        <v>553</v>
      </c>
      <c r="H175" s="129">
        <v>1500.558</v>
      </c>
      <c r="I175" s="130"/>
      <c r="J175" s="131">
        <f>ROUND($I$175*$H$175,2)</f>
        <v>0</v>
      </c>
      <c r="K175" s="127" t="s">
        <v>537</v>
      </c>
      <c r="L175" s="22"/>
      <c r="M175" s="132"/>
      <c r="N175" s="133" t="s">
        <v>410</v>
      </c>
      <c r="Q175" s="134">
        <v>0</v>
      </c>
      <c r="R175" s="134">
        <f>$Q$175*$H$175</f>
        <v>0</v>
      </c>
      <c r="S175" s="134">
        <v>0</v>
      </c>
      <c r="T175" s="135">
        <f>$S$175*$H$175</f>
        <v>0</v>
      </c>
      <c r="AR175" s="85" t="s">
        <v>538</v>
      </c>
      <c r="AT175" s="85" t="s">
        <v>534</v>
      </c>
      <c r="AU175" s="85" t="s">
        <v>447</v>
      </c>
      <c r="AY175" s="6" t="s">
        <v>532</v>
      </c>
      <c r="BE175" s="136">
        <f>IF($N$175="základní",$J$175,0)</f>
        <v>0</v>
      </c>
      <c r="BF175" s="136">
        <f>IF($N$175="snížená",$J$175,0)</f>
        <v>0</v>
      </c>
      <c r="BG175" s="136">
        <f>IF($N$175="zákl. přenesená",$J$175,0)</f>
        <v>0</v>
      </c>
      <c r="BH175" s="136">
        <f>IF($N$175="sníž. přenesená",$J$175,0)</f>
        <v>0</v>
      </c>
      <c r="BI175" s="136">
        <f>IF($N$175="nulová",$J$175,0)</f>
        <v>0</v>
      </c>
      <c r="BJ175" s="85" t="s">
        <v>390</v>
      </c>
      <c r="BK175" s="136">
        <f>ROUND($I$175*$H$175,2)</f>
        <v>0</v>
      </c>
      <c r="BL175" s="85" t="s">
        <v>538</v>
      </c>
      <c r="BM175" s="85" t="s">
        <v>610</v>
      </c>
    </row>
    <row r="176" spans="2:47" s="6" customFormat="1" ht="16.5" customHeight="1">
      <c r="B176" s="22"/>
      <c r="D176" s="137" t="s">
        <v>540</v>
      </c>
      <c r="F176" s="138" t="s">
        <v>609</v>
      </c>
      <c r="L176" s="22"/>
      <c r="M176" s="49"/>
      <c r="T176" s="50"/>
      <c r="AT176" s="6" t="s">
        <v>540</v>
      </c>
      <c r="AU176" s="6" t="s">
        <v>447</v>
      </c>
    </row>
    <row r="177" spans="2:51" s="6" customFormat="1" ht="15.75" customHeight="1">
      <c r="B177" s="139"/>
      <c r="D177" s="140" t="s">
        <v>542</v>
      </c>
      <c r="E177" s="141"/>
      <c r="F177" s="142" t="s">
        <v>556</v>
      </c>
      <c r="H177" s="141"/>
      <c r="L177" s="139"/>
      <c r="M177" s="143"/>
      <c r="T177" s="144"/>
      <c r="AT177" s="141" t="s">
        <v>542</v>
      </c>
      <c r="AU177" s="141" t="s">
        <v>447</v>
      </c>
      <c r="AV177" s="145" t="s">
        <v>390</v>
      </c>
      <c r="AW177" s="145" t="s">
        <v>506</v>
      </c>
      <c r="AX177" s="145" t="s">
        <v>439</v>
      </c>
      <c r="AY177" s="141" t="s">
        <v>532</v>
      </c>
    </row>
    <row r="178" spans="2:51" s="6" customFormat="1" ht="15.75" customHeight="1">
      <c r="B178" s="146"/>
      <c r="D178" s="140" t="s">
        <v>542</v>
      </c>
      <c r="E178" s="147"/>
      <c r="F178" s="148" t="s">
        <v>574</v>
      </c>
      <c r="H178" s="149">
        <v>671.631</v>
      </c>
      <c r="L178" s="146"/>
      <c r="M178" s="150"/>
      <c r="T178" s="151"/>
      <c r="AT178" s="147" t="s">
        <v>542</v>
      </c>
      <c r="AU178" s="147" t="s">
        <v>447</v>
      </c>
      <c r="AV178" s="152" t="s">
        <v>447</v>
      </c>
      <c r="AW178" s="152" t="s">
        <v>506</v>
      </c>
      <c r="AX178" s="152" t="s">
        <v>439</v>
      </c>
      <c r="AY178" s="147" t="s">
        <v>532</v>
      </c>
    </row>
    <row r="179" spans="2:51" s="6" customFormat="1" ht="15.75" customHeight="1">
      <c r="B179" s="139"/>
      <c r="D179" s="140" t="s">
        <v>542</v>
      </c>
      <c r="E179" s="141"/>
      <c r="F179" s="142" t="s">
        <v>558</v>
      </c>
      <c r="H179" s="141"/>
      <c r="L179" s="139"/>
      <c r="M179" s="143"/>
      <c r="T179" s="144"/>
      <c r="AT179" s="141" t="s">
        <v>542</v>
      </c>
      <c r="AU179" s="141" t="s">
        <v>447</v>
      </c>
      <c r="AV179" s="145" t="s">
        <v>390</v>
      </c>
      <c r="AW179" s="145" t="s">
        <v>506</v>
      </c>
      <c r="AX179" s="145" t="s">
        <v>439</v>
      </c>
      <c r="AY179" s="141" t="s">
        <v>532</v>
      </c>
    </row>
    <row r="180" spans="2:51" s="6" customFormat="1" ht="15.75" customHeight="1">
      <c r="B180" s="146"/>
      <c r="D180" s="140" t="s">
        <v>542</v>
      </c>
      <c r="E180" s="147"/>
      <c r="F180" s="148" t="s">
        <v>575</v>
      </c>
      <c r="H180" s="149">
        <v>274.871</v>
      </c>
      <c r="L180" s="146"/>
      <c r="M180" s="150"/>
      <c r="T180" s="151"/>
      <c r="AT180" s="147" t="s">
        <v>542</v>
      </c>
      <c r="AU180" s="147" t="s">
        <v>447</v>
      </c>
      <c r="AV180" s="152" t="s">
        <v>447</v>
      </c>
      <c r="AW180" s="152" t="s">
        <v>506</v>
      </c>
      <c r="AX180" s="152" t="s">
        <v>439</v>
      </c>
      <c r="AY180" s="147" t="s">
        <v>532</v>
      </c>
    </row>
    <row r="181" spans="2:51" s="6" customFormat="1" ht="15.75" customHeight="1">
      <c r="B181" s="139"/>
      <c r="D181" s="140" t="s">
        <v>542</v>
      </c>
      <c r="E181" s="141"/>
      <c r="F181" s="142" t="s">
        <v>560</v>
      </c>
      <c r="H181" s="141"/>
      <c r="L181" s="139"/>
      <c r="M181" s="143"/>
      <c r="T181" s="144"/>
      <c r="AT181" s="141" t="s">
        <v>542</v>
      </c>
      <c r="AU181" s="141" t="s">
        <v>447</v>
      </c>
      <c r="AV181" s="145" t="s">
        <v>390</v>
      </c>
      <c r="AW181" s="145" t="s">
        <v>506</v>
      </c>
      <c r="AX181" s="145" t="s">
        <v>439</v>
      </c>
      <c r="AY181" s="141" t="s">
        <v>532</v>
      </c>
    </row>
    <row r="182" spans="2:51" s="6" customFormat="1" ht="15.75" customHeight="1">
      <c r="B182" s="146"/>
      <c r="D182" s="140" t="s">
        <v>542</v>
      </c>
      <c r="E182" s="147"/>
      <c r="F182" s="148" t="s">
        <v>576</v>
      </c>
      <c r="H182" s="149">
        <v>5.038</v>
      </c>
      <c r="L182" s="146"/>
      <c r="M182" s="150"/>
      <c r="T182" s="151"/>
      <c r="AT182" s="147" t="s">
        <v>542</v>
      </c>
      <c r="AU182" s="147" t="s">
        <v>447</v>
      </c>
      <c r="AV182" s="152" t="s">
        <v>447</v>
      </c>
      <c r="AW182" s="152" t="s">
        <v>506</v>
      </c>
      <c r="AX182" s="152" t="s">
        <v>439</v>
      </c>
      <c r="AY182" s="147" t="s">
        <v>532</v>
      </c>
    </row>
    <row r="183" spans="2:51" s="6" customFormat="1" ht="15.75" customHeight="1">
      <c r="B183" s="139"/>
      <c r="D183" s="140" t="s">
        <v>542</v>
      </c>
      <c r="E183" s="141"/>
      <c r="F183" s="142" t="s">
        <v>562</v>
      </c>
      <c r="H183" s="141"/>
      <c r="L183" s="139"/>
      <c r="M183" s="143"/>
      <c r="T183" s="144"/>
      <c r="AT183" s="141" t="s">
        <v>542</v>
      </c>
      <c r="AU183" s="141" t="s">
        <v>447</v>
      </c>
      <c r="AV183" s="145" t="s">
        <v>390</v>
      </c>
      <c r="AW183" s="145" t="s">
        <v>506</v>
      </c>
      <c r="AX183" s="145" t="s">
        <v>439</v>
      </c>
      <c r="AY183" s="141" t="s">
        <v>532</v>
      </c>
    </row>
    <row r="184" spans="2:51" s="6" customFormat="1" ht="15.75" customHeight="1">
      <c r="B184" s="146"/>
      <c r="D184" s="140" t="s">
        <v>542</v>
      </c>
      <c r="E184" s="147"/>
      <c r="F184" s="148" t="s">
        <v>577</v>
      </c>
      <c r="H184" s="149">
        <v>42.095</v>
      </c>
      <c r="L184" s="146"/>
      <c r="M184" s="150"/>
      <c r="T184" s="151"/>
      <c r="AT184" s="147" t="s">
        <v>542</v>
      </c>
      <c r="AU184" s="147" t="s">
        <v>447</v>
      </c>
      <c r="AV184" s="152" t="s">
        <v>447</v>
      </c>
      <c r="AW184" s="152" t="s">
        <v>506</v>
      </c>
      <c r="AX184" s="152" t="s">
        <v>439</v>
      </c>
      <c r="AY184" s="147" t="s">
        <v>532</v>
      </c>
    </row>
    <row r="185" spans="2:51" s="6" customFormat="1" ht="15.75" customHeight="1">
      <c r="B185" s="139"/>
      <c r="D185" s="140" t="s">
        <v>542</v>
      </c>
      <c r="E185" s="141"/>
      <c r="F185" s="142" t="s">
        <v>564</v>
      </c>
      <c r="H185" s="141"/>
      <c r="L185" s="139"/>
      <c r="M185" s="143"/>
      <c r="T185" s="144"/>
      <c r="AT185" s="141" t="s">
        <v>542</v>
      </c>
      <c r="AU185" s="141" t="s">
        <v>447</v>
      </c>
      <c r="AV185" s="145" t="s">
        <v>390</v>
      </c>
      <c r="AW185" s="145" t="s">
        <v>506</v>
      </c>
      <c r="AX185" s="145" t="s">
        <v>439</v>
      </c>
      <c r="AY185" s="141" t="s">
        <v>532</v>
      </c>
    </row>
    <row r="186" spans="2:51" s="6" customFormat="1" ht="15.75" customHeight="1">
      <c r="B186" s="146"/>
      <c r="D186" s="140" t="s">
        <v>542</v>
      </c>
      <c r="E186" s="147"/>
      <c r="F186" s="148" t="s">
        <v>578</v>
      </c>
      <c r="H186" s="149">
        <v>207.743</v>
      </c>
      <c r="L186" s="146"/>
      <c r="M186" s="150"/>
      <c r="T186" s="151"/>
      <c r="AT186" s="147" t="s">
        <v>542</v>
      </c>
      <c r="AU186" s="147" t="s">
        <v>447</v>
      </c>
      <c r="AV186" s="152" t="s">
        <v>447</v>
      </c>
      <c r="AW186" s="152" t="s">
        <v>506</v>
      </c>
      <c r="AX186" s="152" t="s">
        <v>439</v>
      </c>
      <c r="AY186" s="147" t="s">
        <v>532</v>
      </c>
    </row>
    <row r="187" spans="2:51" s="6" customFormat="1" ht="15.75" customHeight="1">
      <c r="B187" s="139"/>
      <c r="D187" s="140" t="s">
        <v>542</v>
      </c>
      <c r="E187" s="141"/>
      <c r="F187" s="142" t="s">
        <v>566</v>
      </c>
      <c r="H187" s="141"/>
      <c r="L187" s="139"/>
      <c r="M187" s="143"/>
      <c r="T187" s="144"/>
      <c r="AT187" s="141" t="s">
        <v>542</v>
      </c>
      <c r="AU187" s="141" t="s">
        <v>447</v>
      </c>
      <c r="AV187" s="145" t="s">
        <v>390</v>
      </c>
      <c r="AW187" s="145" t="s">
        <v>506</v>
      </c>
      <c r="AX187" s="145" t="s">
        <v>439</v>
      </c>
      <c r="AY187" s="141" t="s">
        <v>532</v>
      </c>
    </row>
    <row r="188" spans="2:51" s="6" customFormat="1" ht="15.75" customHeight="1">
      <c r="B188" s="146"/>
      <c r="D188" s="140" t="s">
        <v>542</v>
      </c>
      <c r="E188" s="147"/>
      <c r="F188" s="148" t="s">
        <v>579</v>
      </c>
      <c r="H188" s="149">
        <v>25.237</v>
      </c>
      <c r="L188" s="146"/>
      <c r="M188" s="150"/>
      <c r="T188" s="151"/>
      <c r="AT188" s="147" t="s">
        <v>542</v>
      </c>
      <c r="AU188" s="147" t="s">
        <v>447</v>
      </c>
      <c r="AV188" s="152" t="s">
        <v>447</v>
      </c>
      <c r="AW188" s="152" t="s">
        <v>506</v>
      </c>
      <c r="AX188" s="152" t="s">
        <v>439</v>
      </c>
      <c r="AY188" s="147" t="s">
        <v>532</v>
      </c>
    </row>
    <row r="189" spans="2:51" s="6" customFormat="1" ht="15.75" customHeight="1">
      <c r="B189" s="139"/>
      <c r="D189" s="140" t="s">
        <v>542</v>
      </c>
      <c r="E189" s="141"/>
      <c r="F189" s="142" t="s">
        <v>568</v>
      </c>
      <c r="H189" s="141"/>
      <c r="L189" s="139"/>
      <c r="M189" s="143"/>
      <c r="T189" s="144"/>
      <c r="AT189" s="141" t="s">
        <v>542</v>
      </c>
      <c r="AU189" s="141" t="s">
        <v>447</v>
      </c>
      <c r="AV189" s="145" t="s">
        <v>390</v>
      </c>
      <c r="AW189" s="145" t="s">
        <v>506</v>
      </c>
      <c r="AX189" s="145" t="s">
        <v>439</v>
      </c>
      <c r="AY189" s="141" t="s">
        <v>532</v>
      </c>
    </row>
    <row r="190" spans="2:51" s="6" customFormat="1" ht="15.75" customHeight="1">
      <c r="B190" s="146"/>
      <c r="D190" s="140" t="s">
        <v>542</v>
      </c>
      <c r="E190" s="147"/>
      <c r="F190" s="148" t="s">
        <v>580</v>
      </c>
      <c r="H190" s="149">
        <v>241.209</v>
      </c>
      <c r="L190" s="146"/>
      <c r="M190" s="150"/>
      <c r="T190" s="151"/>
      <c r="AT190" s="147" t="s">
        <v>542</v>
      </c>
      <c r="AU190" s="147" t="s">
        <v>447</v>
      </c>
      <c r="AV190" s="152" t="s">
        <v>447</v>
      </c>
      <c r="AW190" s="152" t="s">
        <v>506</v>
      </c>
      <c r="AX190" s="152" t="s">
        <v>439</v>
      </c>
      <c r="AY190" s="147" t="s">
        <v>532</v>
      </c>
    </row>
    <row r="191" spans="2:51" s="6" customFormat="1" ht="15.75" customHeight="1">
      <c r="B191" s="139"/>
      <c r="D191" s="140" t="s">
        <v>542</v>
      </c>
      <c r="E191" s="141"/>
      <c r="F191" s="142" t="s">
        <v>594</v>
      </c>
      <c r="H191" s="141"/>
      <c r="L191" s="139"/>
      <c r="M191" s="143"/>
      <c r="T191" s="144"/>
      <c r="AT191" s="141" t="s">
        <v>542</v>
      </c>
      <c r="AU191" s="141" t="s">
        <v>447</v>
      </c>
      <c r="AV191" s="145" t="s">
        <v>390</v>
      </c>
      <c r="AW191" s="145" t="s">
        <v>506</v>
      </c>
      <c r="AX191" s="145" t="s">
        <v>439</v>
      </c>
      <c r="AY191" s="141" t="s">
        <v>532</v>
      </c>
    </row>
    <row r="192" spans="2:51" s="6" customFormat="1" ht="15.75" customHeight="1">
      <c r="B192" s="146"/>
      <c r="D192" s="140" t="s">
        <v>542</v>
      </c>
      <c r="E192" s="147"/>
      <c r="F192" s="148" t="s">
        <v>606</v>
      </c>
      <c r="H192" s="149">
        <v>32.734</v>
      </c>
      <c r="L192" s="146"/>
      <c r="M192" s="150"/>
      <c r="T192" s="151"/>
      <c r="AT192" s="147" t="s">
        <v>542</v>
      </c>
      <c r="AU192" s="147" t="s">
        <v>447</v>
      </c>
      <c r="AV192" s="152" t="s">
        <v>447</v>
      </c>
      <c r="AW192" s="152" t="s">
        <v>506</v>
      </c>
      <c r="AX192" s="152" t="s">
        <v>439</v>
      </c>
      <c r="AY192" s="147" t="s">
        <v>532</v>
      </c>
    </row>
    <row r="193" spans="2:51" s="6" customFormat="1" ht="15.75" customHeight="1">
      <c r="B193" s="153"/>
      <c r="D193" s="140" t="s">
        <v>542</v>
      </c>
      <c r="E193" s="154"/>
      <c r="F193" s="155" t="s">
        <v>546</v>
      </c>
      <c r="H193" s="156">
        <v>1500.558</v>
      </c>
      <c r="L193" s="153"/>
      <c r="M193" s="157"/>
      <c r="T193" s="158"/>
      <c r="AT193" s="154" t="s">
        <v>542</v>
      </c>
      <c r="AU193" s="154" t="s">
        <v>447</v>
      </c>
      <c r="AV193" s="159" t="s">
        <v>538</v>
      </c>
      <c r="AW193" s="159" t="s">
        <v>506</v>
      </c>
      <c r="AX193" s="159" t="s">
        <v>390</v>
      </c>
      <c r="AY193" s="154" t="s">
        <v>532</v>
      </c>
    </row>
    <row r="194" spans="2:65" s="6" customFormat="1" ht="15.75" customHeight="1">
      <c r="B194" s="22"/>
      <c r="C194" s="125" t="s">
        <v>395</v>
      </c>
      <c r="D194" s="125" t="s">
        <v>534</v>
      </c>
      <c r="E194" s="126" t="s">
        <v>611</v>
      </c>
      <c r="F194" s="127" t="s">
        <v>612</v>
      </c>
      <c r="G194" s="128" t="s">
        <v>613</v>
      </c>
      <c r="H194" s="129">
        <v>2400.893</v>
      </c>
      <c r="I194" s="130"/>
      <c r="J194" s="131">
        <f>ROUND($I$194*$H$194,2)</f>
        <v>0</v>
      </c>
      <c r="K194" s="127" t="s">
        <v>537</v>
      </c>
      <c r="L194" s="22"/>
      <c r="M194" s="132"/>
      <c r="N194" s="133" t="s">
        <v>410</v>
      </c>
      <c r="Q194" s="134">
        <v>0</v>
      </c>
      <c r="R194" s="134">
        <f>$Q$194*$H$194</f>
        <v>0</v>
      </c>
      <c r="S194" s="134">
        <v>0</v>
      </c>
      <c r="T194" s="135">
        <f>$S$194*$H$194</f>
        <v>0</v>
      </c>
      <c r="AR194" s="85" t="s">
        <v>538</v>
      </c>
      <c r="AT194" s="85" t="s">
        <v>534</v>
      </c>
      <c r="AU194" s="85" t="s">
        <v>447</v>
      </c>
      <c r="AY194" s="6" t="s">
        <v>532</v>
      </c>
      <c r="BE194" s="136">
        <f>IF($N$194="základní",$J$194,0)</f>
        <v>0</v>
      </c>
      <c r="BF194" s="136">
        <f>IF($N$194="snížená",$J$194,0)</f>
        <v>0</v>
      </c>
      <c r="BG194" s="136">
        <f>IF($N$194="zákl. přenesená",$J$194,0)</f>
        <v>0</v>
      </c>
      <c r="BH194" s="136">
        <f>IF($N$194="sníž. přenesená",$J$194,0)</f>
        <v>0</v>
      </c>
      <c r="BI194" s="136">
        <f>IF($N$194="nulová",$J$194,0)</f>
        <v>0</v>
      </c>
      <c r="BJ194" s="85" t="s">
        <v>390</v>
      </c>
      <c r="BK194" s="136">
        <f>ROUND($I$194*$H$194,2)</f>
        <v>0</v>
      </c>
      <c r="BL194" s="85" t="s">
        <v>538</v>
      </c>
      <c r="BM194" s="85" t="s">
        <v>614</v>
      </c>
    </row>
    <row r="195" spans="2:47" s="6" customFormat="1" ht="16.5" customHeight="1">
      <c r="B195" s="22"/>
      <c r="D195" s="137" t="s">
        <v>540</v>
      </c>
      <c r="F195" s="138" t="s">
        <v>615</v>
      </c>
      <c r="L195" s="22"/>
      <c r="M195" s="49"/>
      <c r="T195" s="50"/>
      <c r="AT195" s="6" t="s">
        <v>540</v>
      </c>
      <c r="AU195" s="6" t="s">
        <v>447</v>
      </c>
    </row>
    <row r="196" spans="2:51" s="6" customFormat="1" ht="15.75" customHeight="1">
      <c r="B196" s="139"/>
      <c r="D196" s="140" t="s">
        <v>542</v>
      </c>
      <c r="E196" s="141"/>
      <c r="F196" s="142" t="s">
        <v>556</v>
      </c>
      <c r="H196" s="141"/>
      <c r="L196" s="139"/>
      <c r="M196" s="143"/>
      <c r="T196" s="144"/>
      <c r="AT196" s="141" t="s">
        <v>542</v>
      </c>
      <c r="AU196" s="141" t="s">
        <v>447</v>
      </c>
      <c r="AV196" s="145" t="s">
        <v>390</v>
      </c>
      <c r="AW196" s="145" t="s">
        <v>506</v>
      </c>
      <c r="AX196" s="145" t="s">
        <v>439</v>
      </c>
      <c r="AY196" s="141" t="s">
        <v>532</v>
      </c>
    </row>
    <row r="197" spans="2:51" s="6" customFormat="1" ht="15.75" customHeight="1">
      <c r="B197" s="146"/>
      <c r="D197" s="140" t="s">
        <v>542</v>
      </c>
      <c r="E197" s="147"/>
      <c r="F197" s="148" t="s">
        <v>574</v>
      </c>
      <c r="H197" s="149">
        <v>671.631</v>
      </c>
      <c r="L197" s="146"/>
      <c r="M197" s="150"/>
      <c r="T197" s="151"/>
      <c r="AT197" s="147" t="s">
        <v>542</v>
      </c>
      <c r="AU197" s="147" t="s">
        <v>447</v>
      </c>
      <c r="AV197" s="152" t="s">
        <v>447</v>
      </c>
      <c r="AW197" s="152" t="s">
        <v>506</v>
      </c>
      <c r="AX197" s="152" t="s">
        <v>439</v>
      </c>
      <c r="AY197" s="147" t="s">
        <v>532</v>
      </c>
    </row>
    <row r="198" spans="2:51" s="6" customFormat="1" ht="15.75" customHeight="1">
      <c r="B198" s="139"/>
      <c r="D198" s="140" t="s">
        <v>542</v>
      </c>
      <c r="E198" s="141"/>
      <c r="F198" s="142" t="s">
        <v>558</v>
      </c>
      <c r="H198" s="141"/>
      <c r="L198" s="139"/>
      <c r="M198" s="143"/>
      <c r="T198" s="144"/>
      <c r="AT198" s="141" t="s">
        <v>542</v>
      </c>
      <c r="AU198" s="141" t="s">
        <v>447</v>
      </c>
      <c r="AV198" s="145" t="s">
        <v>390</v>
      </c>
      <c r="AW198" s="145" t="s">
        <v>506</v>
      </c>
      <c r="AX198" s="145" t="s">
        <v>439</v>
      </c>
      <c r="AY198" s="141" t="s">
        <v>532</v>
      </c>
    </row>
    <row r="199" spans="2:51" s="6" customFormat="1" ht="15.75" customHeight="1">
      <c r="B199" s="146"/>
      <c r="D199" s="140" t="s">
        <v>542</v>
      </c>
      <c r="E199" s="147"/>
      <c r="F199" s="148" t="s">
        <v>575</v>
      </c>
      <c r="H199" s="149">
        <v>274.871</v>
      </c>
      <c r="L199" s="146"/>
      <c r="M199" s="150"/>
      <c r="T199" s="151"/>
      <c r="AT199" s="147" t="s">
        <v>542</v>
      </c>
      <c r="AU199" s="147" t="s">
        <v>447</v>
      </c>
      <c r="AV199" s="152" t="s">
        <v>447</v>
      </c>
      <c r="AW199" s="152" t="s">
        <v>506</v>
      </c>
      <c r="AX199" s="152" t="s">
        <v>439</v>
      </c>
      <c r="AY199" s="147" t="s">
        <v>532</v>
      </c>
    </row>
    <row r="200" spans="2:51" s="6" customFormat="1" ht="15.75" customHeight="1">
      <c r="B200" s="139"/>
      <c r="D200" s="140" t="s">
        <v>542</v>
      </c>
      <c r="E200" s="141"/>
      <c r="F200" s="142" t="s">
        <v>560</v>
      </c>
      <c r="H200" s="141"/>
      <c r="L200" s="139"/>
      <c r="M200" s="143"/>
      <c r="T200" s="144"/>
      <c r="AT200" s="141" t="s">
        <v>542</v>
      </c>
      <c r="AU200" s="141" t="s">
        <v>447</v>
      </c>
      <c r="AV200" s="145" t="s">
        <v>390</v>
      </c>
      <c r="AW200" s="145" t="s">
        <v>506</v>
      </c>
      <c r="AX200" s="145" t="s">
        <v>439</v>
      </c>
      <c r="AY200" s="141" t="s">
        <v>532</v>
      </c>
    </row>
    <row r="201" spans="2:51" s="6" customFormat="1" ht="15.75" customHeight="1">
      <c r="B201" s="146"/>
      <c r="D201" s="140" t="s">
        <v>542</v>
      </c>
      <c r="E201" s="147"/>
      <c r="F201" s="148" t="s">
        <v>576</v>
      </c>
      <c r="H201" s="149">
        <v>5.038</v>
      </c>
      <c r="L201" s="146"/>
      <c r="M201" s="150"/>
      <c r="T201" s="151"/>
      <c r="AT201" s="147" t="s">
        <v>542</v>
      </c>
      <c r="AU201" s="147" t="s">
        <v>447</v>
      </c>
      <c r="AV201" s="152" t="s">
        <v>447</v>
      </c>
      <c r="AW201" s="152" t="s">
        <v>506</v>
      </c>
      <c r="AX201" s="152" t="s">
        <v>439</v>
      </c>
      <c r="AY201" s="147" t="s">
        <v>532</v>
      </c>
    </row>
    <row r="202" spans="2:51" s="6" customFormat="1" ht="15.75" customHeight="1">
      <c r="B202" s="139"/>
      <c r="D202" s="140" t="s">
        <v>542</v>
      </c>
      <c r="E202" s="141"/>
      <c r="F202" s="142" t="s">
        <v>562</v>
      </c>
      <c r="H202" s="141"/>
      <c r="L202" s="139"/>
      <c r="M202" s="143"/>
      <c r="T202" s="144"/>
      <c r="AT202" s="141" t="s">
        <v>542</v>
      </c>
      <c r="AU202" s="141" t="s">
        <v>447</v>
      </c>
      <c r="AV202" s="145" t="s">
        <v>390</v>
      </c>
      <c r="AW202" s="145" t="s">
        <v>506</v>
      </c>
      <c r="AX202" s="145" t="s">
        <v>439</v>
      </c>
      <c r="AY202" s="141" t="s">
        <v>532</v>
      </c>
    </row>
    <row r="203" spans="2:51" s="6" customFormat="1" ht="15.75" customHeight="1">
      <c r="B203" s="146"/>
      <c r="D203" s="140" t="s">
        <v>542</v>
      </c>
      <c r="E203" s="147"/>
      <c r="F203" s="148" t="s">
        <v>577</v>
      </c>
      <c r="H203" s="149">
        <v>42.095</v>
      </c>
      <c r="L203" s="146"/>
      <c r="M203" s="150"/>
      <c r="T203" s="151"/>
      <c r="AT203" s="147" t="s">
        <v>542</v>
      </c>
      <c r="AU203" s="147" t="s">
        <v>447</v>
      </c>
      <c r="AV203" s="152" t="s">
        <v>447</v>
      </c>
      <c r="AW203" s="152" t="s">
        <v>506</v>
      </c>
      <c r="AX203" s="152" t="s">
        <v>439</v>
      </c>
      <c r="AY203" s="147" t="s">
        <v>532</v>
      </c>
    </row>
    <row r="204" spans="2:51" s="6" customFormat="1" ht="15.75" customHeight="1">
      <c r="B204" s="139"/>
      <c r="D204" s="140" t="s">
        <v>542</v>
      </c>
      <c r="E204" s="141"/>
      <c r="F204" s="142" t="s">
        <v>564</v>
      </c>
      <c r="H204" s="141"/>
      <c r="L204" s="139"/>
      <c r="M204" s="143"/>
      <c r="T204" s="144"/>
      <c r="AT204" s="141" t="s">
        <v>542</v>
      </c>
      <c r="AU204" s="141" t="s">
        <v>447</v>
      </c>
      <c r="AV204" s="145" t="s">
        <v>390</v>
      </c>
      <c r="AW204" s="145" t="s">
        <v>506</v>
      </c>
      <c r="AX204" s="145" t="s">
        <v>439</v>
      </c>
      <c r="AY204" s="141" t="s">
        <v>532</v>
      </c>
    </row>
    <row r="205" spans="2:51" s="6" customFormat="1" ht="15.75" customHeight="1">
      <c r="B205" s="146"/>
      <c r="D205" s="140" t="s">
        <v>542</v>
      </c>
      <c r="E205" s="147"/>
      <c r="F205" s="148" t="s">
        <v>578</v>
      </c>
      <c r="H205" s="149">
        <v>207.743</v>
      </c>
      <c r="L205" s="146"/>
      <c r="M205" s="150"/>
      <c r="T205" s="151"/>
      <c r="AT205" s="147" t="s">
        <v>542</v>
      </c>
      <c r="AU205" s="147" t="s">
        <v>447</v>
      </c>
      <c r="AV205" s="152" t="s">
        <v>447</v>
      </c>
      <c r="AW205" s="152" t="s">
        <v>506</v>
      </c>
      <c r="AX205" s="152" t="s">
        <v>439</v>
      </c>
      <c r="AY205" s="147" t="s">
        <v>532</v>
      </c>
    </row>
    <row r="206" spans="2:51" s="6" customFormat="1" ht="15.75" customHeight="1">
      <c r="B206" s="139"/>
      <c r="D206" s="140" t="s">
        <v>542</v>
      </c>
      <c r="E206" s="141"/>
      <c r="F206" s="142" t="s">
        <v>566</v>
      </c>
      <c r="H206" s="141"/>
      <c r="L206" s="139"/>
      <c r="M206" s="143"/>
      <c r="T206" s="144"/>
      <c r="AT206" s="141" t="s">
        <v>542</v>
      </c>
      <c r="AU206" s="141" t="s">
        <v>447</v>
      </c>
      <c r="AV206" s="145" t="s">
        <v>390</v>
      </c>
      <c r="AW206" s="145" t="s">
        <v>506</v>
      </c>
      <c r="AX206" s="145" t="s">
        <v>439</v>
      </c>
      <c r="AY206" s="141" t="s">
        <v>532</v>
      </c>
    </row>
    <row r="207" spans="2:51" s="6" customFormat="1" ht="15.75" customHeight="1">
      <c r="B207" s="146"/>
      <c r="D207" s="140" t="s">
        <v>542</v>
      </c>
      <c r="E207" s="147"/>
      <c r="F207" s="148" t="s">
        <v>579</v>
      </c>
      <c r="H207" s="149">
        <v>25.237</v>
      </c>
      <c r="L207" s="146"/>
      <c r="M207" s="150"/>
      <c r="T207" s="151"/>
      <c r="AT207" s="147" t="s">
        <v>542</v>
      </c>
      <c r="AU207" s="147" t="s">
        <v>447</v>
      </c>
      <c r="AV207" s="152" t="s">
        <v>447</v>
      </c>
      <c r="AW207" s="152" t="s">
        <v>506</v>
      </c>
      <c r="AX207" s="152" t="s">
        <v>439</v>
      </c>
      <c r="AY207" s="147" t="s">
        <v>532</v>
      </c>
    </row>
    <row r="208" spans="2:51" s="6" customFormat="1" ht="15.75" customHeight="1">
      <c r="B208" s="139"/>
      <c r="D208" s="140" t="s">
        <v>542</v>
      </c>
      <c r="E208" s="141"/>
      <c r="F208" s="142" t="s">
        <v>568</v>
      </c>
      <c r="H208" s="141"/>
      <c r="L208" s="139"/>
      <c r="M208" s="143"/>
      <c r="T208" s="144"/>
      <c r="AT208" s="141" t="s">
        <v>542</v>
      </c>
      <c r="AU208" s="141" t="s">
        <v>447</v>
      </c>
      <c r="AV208" s="145" t="s">
        <v>390</v>
      </c>
      <c r="AW208" s="145" t="s">
        <v>506</v>
      </c>
      <c r="AX208" s="145" t="s">
        <v>439</v>
      </c>
      <c r="AY208" s="141" t="s">
        <v>532</v>
      </c>
    </row>
    <row r="209" spans="2:51" s="6" customFormat="1" ht="15.75" customHeight="1">
      <c r="B209" s="146"/>
      <c r="D209" s="140" t="s">
        <v>542</v>
      </c>
      <c r="E209" s="147"/>
      <c r="F209" s="148" t="s">
        <v>580</v>
      </c>
      <c r="H209" s="149">
        <v>241.209</v>
      </c>
      <c r="L209" s="146"/>
      <c r="M209" s="150"/>
      <c r="T209" s="151"/>
      <c r="AT209" s="147" t="s">
        <v>542</v>
      </c>
      <c r="AU209" s="147" t="s">
        <v>447</v>
      </c>
      <c r="AV209" s="152" t="s">
        <v>447</v>
      </c>
      <c r="AW209" s="152" t="s">
        <v>506</v>
      </c>
      <c r="AX209" s="152" t="s">
        <v>439</v>
      </c>
      <c r="AY209" s="147" t="s">
        <v>532</v>
      </c>
    </row>
    <row r="210" spans="2:51" s="6" customFormat="1" ht="15.75" customHeight="1">
      <c r="B210" s="139"/>
      <c r="D210" s="140" t="s">
        <v>542</v>
      </c>
      <c r="E210" s="141"/>
      <c r="F210" s="142" t="s">
        <v>594</v>
      </c>
      <c r="H210" s="141"/>
      <c r="L210" s="139"/>
      <c r="M210" s="143"/>
      <c r="T210" s="144"/>
      <c r="AT210" s="141" t="s">
        <v>542</v>
      </c>
      <c r="AU210" s="141" t="s">
        <v>447</v>
      </c>
      <c r="AV210" s="145" t="s">
        <v>390</v>
      </c>
      <c r="AW210" s="145" t="s">
        <v>506</v>
      </c>
      <c r="AX210" s="145" t="s">
        <v>439</v>
      </c>
      <c r="AY210" s="141" t="s">
        <v>532</v>
      </c>
    </row>
    <row r="211" spans="2:51" s="6" customFormat="1" ht="15.75" customHeight="1">
      <c r="B211" s="146"/>
      <c r="D211" s="140" t="s">
        <v>542</v>
      </c>
      <c r="E211" s="147"/>
      <c r="F211" s="148" t="s">
        <v>606</v>
      </c>
      <c r="H211" s="149">
        <v>32.734</v>
      </c>
      <c r="L211" s="146"/>
      <c r="M211" s="150"/>
      <c r="T211" s="151"/>
      <c r="AT211" s="147" t="s">
        <v>542</v>
      </c>
      <c r="AU211" s="147" t="s">
        <v>447</v>
      </c>
      <c r="AV211" s="152" t="s">
        <v>447</v>
      </c>
      <c r="AW211" s="152" t="s">
        <v>506</v>
      </c>
      <c r="AX211" s="152" t="s">
        <v>439</v>
      </c>
      <c r="AY211" s="147" t="s">
        <v>532</v>
      </c>
    </row>
    <row r="212" spans="2:51" s="6" customFormat="1" ht="15.75" customHeight="1">
      <c r="B212" s="153"/>
      <c r="D212" s="140" t="s">
        <v>542</v>
      </c>
      <c r="E212" s="154"/>
      <c r="F212" s="155" t="s">
        <v>546</v>
      </c>
      <c r="H212" s="156">
        <v>1500.558</v>
      </c>
      <c r="L212" s="153"/>
      <c r="M212" s="157"/>
      <c r="T212" s="158"/>
      <c r="AT212" s="154" t="s">
        <v>542</v>
      </c>
      <c r="AU212" s="154" t="s">
        <v>447</v>
      </c>
      <c r="AV212" s="159" t="s">
        <v>538</v>
      </c>
      <c r="AW212" s="159" t="s">
        <v>506</v>
      </c>
      <c r="AX212" s="159" t="s">
        <v>390</v>
      </c>
      <c r="AY212" s="154" t="s">
        <v>532</v>
      </c>
    </row>
    <row r="213" spans="2:51" s="6" customFormat="1" ht="15.75" customHeight="1">
      <c r="B213" s="146"/>
      <c r="D213" s="140" t="s">
        <v>542</v>
      </c>
      <c r="F213" s="148" t="s">
        <v>616</v>
      </c>
      <c r="H213" s="149">
        <v>2400.893</v>
      </c>
      <c r="L213" s="146"/>
      <c r="M213" s="150"/>
      <c r="T213" s="151"/>
      <c r="AT213" s="147" t="s">
        <v>542</v>
      </c>
      <c r="AU213" s="147" t="s">
        <v>447</v>
      </c>
      <c r="AV213" s="152" t="s">
        <v>447</v>
      </c>
      <c r="AW213" s="152" t="s">
        <v>439</v>
      </c>
      <c r="AX213" s="152" t="s">
        <v>390</v>
      </c>
      <c r="AY213" s="147" t="s">
        <v>532</v>
      </c>
    </row>
    <row r="214" spans="2:65" s="6" customFormat="1" ht="15.75" customHeight="1">
      <c r="B214" s="22"/>
      <c r="C214" s="125" t="s">
        <v>617</v>
      </c>
      <c r="D214" s="125" t="s">
        <v>534</v>
      </c>
      <c r="E214" s="126" t="s">
        <v>618</v>
      </c>
      <c r="F214" s="127" t="s">
        <v>619</v>
      </c>
      <c r="G214" s="128" t="s">
        <v>553</v>
      </c>
      <c r="H214" s="129">
        <v>40.5</v>
      </c>
      <c r="I214" s="130"/>
      <c r="J214" s="131">
        <f>ROUND($I$214*$H$214,2)</f>
        <v>0</v>
      </c>
      <c r="K214" s="127" t="s">
        <v>537</v>
      </c>
      <c r="L214" s="22"/>
      <c r="M214" s="132"/>
      <c r="N214" s="133" t="s">
        <v>410</v>
      </c>
      <c r="Q214" s="134">
        <v>0</v>
      </c>
      <c r="R214" s="134">
        <f>$Q$214*$H$214</f>
        <v>0</v>
      </c>
      <c r="S214" s="134">
        <v>0</v>
      </c>
      <c r="T214" s="135">
        <f>$S$214*$H$214</f>
        <v>0</v>
      </c>
      <c r="AR214" s="85" t="s">
        <v>538</v>
      </c>
      <c r="AT214" s="85" t="s">
        <v>534</v>
      </c>
      <c r="AU214" s="85" t="s">
        <v>447</v>
      </c>
      <c r="AY214" s="6" t="s">
        <v>532</v>
      </c>
      <c r="BE214" s="136">
        <f>IF($N$214="základní",$J$214,0)</f>
        <v>0</v>
      </c>
      <c r="BF214" s="136">
        <f>IF($N$214="snížená",$J$214,0)</f>
        <v>0</v>
      </c>
      <c r="BG214" s="136">
        <f>IF($N$214="zákl. přenesená",$J$214,0)</f>
        <v>0</v>
      </c>
      <c r="BH214" s="136">
        <f>IF($N$214="sníž. přenesená",$J$214,0)</f>
        <v>0</v>
      </c>
      <c r="BI214" s="136">
        <f>IF($N$214="nulová",$J$214,0)</f>
        <v>0</v>
      </c>
      <c r="BJ214" s="85" t="s">
        <v>390</v>
      </c>
      <c r="BK214" s="136">
        <f>ROUND($I$214*$H$214,2)</f>
        <v>0</v>
      </c>
      <c r="BL214" s="85" t="s">
        <v>538</v>
      </c>
      <c r="BM214" s="85" t="s">
        <v>620</v>
      </c>
    </row>
    <row r="215" spans="2:47" s="6" customFormat="1" ht="27" customHeight="1">
      <c r="B215" s="22"/>
      <c r="D215" s="137" t="s">
        <v>540</v>
      </c>
      <c r="F215" s="138" t="s">
        <v>621</v>
      </c>
      <c r="L215" s="22"/>
      <c r="M215" s="49"/>
      <c r="T215" s="50"/>
      <c r="AT215" s="6" t="s">
        <v>540</v>
      </c>
      <c r="AU215" s="6" t="s">
        <v>447</v>
      </c>
    </row>
    <row r="216" spans="2:51" s="6" customFormat="1" ht="15.75" customHeight="1">
      <c r="B216" s="139"/>
      <c r="D216" s="140" t="s">
        <v>542</v>
      </c>
      <c r="E216" s="141"/>
      <c r="F216" s="142" t="s">
        <v>586</v>
      </c>
      <c r="H216" s="141"/>
      <c r="L216" s="139"/>
      <c r="M216" s="143"/>
      <c r="T216" s="144"/>
      <c r="AT216" s="141" t="s">
        <v>542</v>
      </c>
      <c r="AU216" s="141" t="s">
        <v>447</v>
      </c>
      <c r="AV216" s="145" t="s">
        <v>390</v>
      </c>
      <c r="AW216" s="145" t="s">
        <v>506</v>
      </c>
      <c r="AX216" s="145" t="s">
        <v>439</v>
      </c>
      <c r="AY216" s="141" t="s">
        <v>532</v>
      </c>
    </row>
    <row r="217" spans="2:51" s="6" customFormat="1" ht="15.75" customHeight="1">
      <c r="B217" s="139"/>
      <c r="D217" s="140" t="s">
        <v>542</v>
      </c>
      <c r="E217" s="141"/>
      <c r="F217" s="142" t="s">
        <v>587</v>
      </c>
      <c r="H217" s="141"/>
      <c r="L217" s="139"/>
      <c r="M217" s="143"/>
      <c r="T217" s="144"/>
      <c r="AT217" s="141" t="s">
        <v>542</v>
      </c>
      <c r="AU217" s="141" t="s">
        <v>447</v>
      </c>
      <c r="AV217" s="145" t="s">
        <v>390</v>
      </c>
      <c r="AW217" s="145" t="s">
        <v>506</v>
      </c>
      <c r="AX217" s="145" t="s">
        <v>439</v>
      </c>
      <c r="AY217" s="141" t="s">
        <v>532</v>
      </c>
    </row>
    <row r="218" spans="2:51" s="6" customFormat="1" ht="15.75" customHeight="1">
      <c r="B218" s="146"/>
      <c r="D218" s="140" t="s">
        <v>542</v>
      </c>
      <c r="E218" s="147"/>
      <c r="F218" s="148" t="s">
        <v>588</v>
      </c>
      <c r="H218" s="149">
        <v>40.5</v>
      </c>
      <c r="L218" s="146"/>
      <c r="M218" s="150"/>
      <c r="T218" s="151"/>
      <c r="AT218" s="147" t="s">
        <v>542</v>
      </c>
      <c r="AU218" s="147" t="s">
        <v>447</v>
      </c>
      <c r="AV218" s="152" t="s">
        <v>447</v>
      </c>
      <c r="AW218" s="152" t="s">
        <v>506</v>
      </c>
      <c r="AX218" s="152" t="s">
        <v>439</v>
      </c>
      <c r="AY218" s="147" t="s">
        <v>532</v>
      </c>
    </row>
    <row r="219" spans="2:51" s="6" customFormat="1" ht="15.75" customHeight="1">
      <c r="B219" s="153"/>
      <c r="D219" s="140" t="s">
        <v>542</v>
      </c>
      <c r="E219" s="154"/>
      <c r="F219" s="155" t="s">
        <v>546</v>
      </c>
      <c r="H219" s="156">
        <v>40.5</v>
      </c>
      <c r="L219" s="153"/>
      <c r="M219" s="157"/>
      <c r="T219" s="158"/>
      <c r="AT219" s="154" t="s">
        <v>542</v>
      </c>
      <c r="AU219" s="154" t="s">
        <v>447</v>
      </c>
      <c r="AV219" s="159" t="s">
        <v>538</v>
      </c>
      <c r="AW219" s="159" t="s">
        <v>506</v>
      </c>
      <c r="AX219" s="159" t="s">
        <v>390</v>
      </c>
      <c r="AY219" s="154" t="s">
        <v>532</v>
      </c>
    </row>
    <row r="220" spans="2:65" s="6" customFormat="1" ht="15.75" customHeight="1">
      <c r="B220" s="22"/>
      <c r="C220" s="125" t="s">
        <v>622</v>
      </c>
      <c r="D220" s="125" t="s">
        <v>534</v>
      </c>
      <c r="E220" s="126" t="s">
        <v>623</v>
      </c>
      <c r="F220" s="127" t="s">
        <v>624</v>
      </c>
      <c r="G220" s="128" t="s">
        <v>468</v>
      </c>
      <c r="H220" s="129">
        <v>5257.84</v>
      </c>
      <c r="I220" s="130"/>
      <c r="J220" s="131">
        <f>ROUND($I$220*$H$220,2)</f>
        <v>0</v>
      </c>
      <c r="K220" s="127" t="s">
        <v>537</v>
      </c>
      <c r="L220" s="22"/>
      <c r="M220" s="132"/>
      <c r="N220" s="133" t="s">
        <v>410</v>
      </c>
      <c r="Q220" s="134">
        <v>0</v>
      </c>
      <c r="R220" s="134">
        <f>$Q$220*$H$220</f>
        <v>0</v>
      </c>
      <c r="S220" s="134">
        <v>0</v>
      </c>
      <c r="T220" s="135">
        <f>$S$220*$H$220</f>
        <v>0</v>
      </c>
      <c r="AR220" s="85" t="s">
        <v>538</v>
      </c>
      <c r="AT220" s="85" t="s">
        <v>534</v>
      </c>
      <c r="AU220" s="85" t="s">
        <v>447</v>
      </c>
      <c r="AY220" s="6" t="s">
        <v>532</v>
      </c>
      <c r="BE220" s="136">
        <f>IF($N$220="základní",$J$220,0)</f>
        <v>0</v>
      </c>
      <c r="BF220" s="136">
        <f>IF($N$220="snížená",$J$220,0)</f>
        <v>0</v>
      </c>
      <c r="BG220" s="136">
        <f>IF($N$220="zákl. přenesená",$J$220,0)</f>
        <v>0</v>
      </c>
      <c r="BH220" s="136">
        <f>IF($N$220="sníž. přenesená",$J$220,0)</f>
        <v>0</v>
      </c>
      <c r="BI220" s="136">
        <f>IF($N$220="nulová",$J$220,0)</f>
        <v>0</v>
      </c>
      <c r="BJ220" s="85" t="s">
        <v>390</v>
      </c>
      <c r="BK220" s="136">
        <f>ROUND($I$220*$H$220,2)</f>
        <v>0</v>
      </c>
      <c r="BL220" s="85" t="s">
        <v>538</v>
      </c>
      <c r="BM220" s="85" t="s">
        <v>625</v>
      </c>
    </row>
    <row r="221" spans="2:47" s="6" customFormat="1" ht="16.5" customHeight="1">
      <c r="B221" s="22"/>
      <c r="D221" s="137" t="s">
        <v>540</v>
      </c>
      <c r="F221" s="138" t="s">
        <v>626</v>
      </c>
      <c r="L221" s="22"/>
      <c r="M221" s="49"/>
      <c r="T221" s="50"/>
      <c r="AT221" s="6" t="s">
        <v>540</v>
      </c>
      <c r="AU221" s="6" t="s">
        <v>447</v>
      </c>
    </row>
    <row r="222" spans="2:51" s="6" customFormat="1" ht="15.75" customHeight="1">
      <c r="B222" s="139"/>
      <c r="D222" s="140" t="s">
        <v>542</v>
      </c>
      <c r="E222" s="141"/>
      <c r="F222" s="142" t="s">
        <v>556</v>
      </c>
      <c r="H222" s="141"/>
      <c r="L222" s="139"/>
      <c r="M222" s="143"/>
      <c r="T222" s="144"/>
      <c r="AT222" s="141" t="s">
        <v>542</v>
      </c>
      <c r="AU222" s="141" t="s">
        <v>447</v>
      </c>
      <c r="AV222" s="145" t="s">
        <v>390</v>
      </c>
      <c r="AW222" s="145" t="s">
        <v>506</v>
      </c>
      <c r="AX222" s="145" t="s">
        <v>439</v>
      </c>
      <c r="AY222" s="141" t="s">
        <v>532</v>
      </c>
    </row>
    <row r="223" spans="2:51" s="6" customFormat="1" ht="15.75" customHeight="1">
      <c r="B223" s="146"/>
      <c r="D223" s="140" t="s">
        <v>542</v>
      </c>
      <c r="E223" s="147"/>
      <c r="F223" s="148" t="s">
        <v>466</v>
      </c>
      <c r="H223" s="149">
        <v>2166.55</v>
      </c>
      <c r="L223" s="146"/>
      <c r="M223" s="150"/>
      <c r="T223" s="151"/>
      <c r="AT223" s="147" t="s">
        <v>542</v>
      </c>
      <c r="AU223" s="147" t="s">
        <v>447</v>
      </c>
      <c r="AV223" s="152" t="s">
        <v>447</v>
      </c>
      <c r="AW223" s="152" t="s">
        <v>506</v>
      </c>
      <c r="AX223" s="152" t="s">
        <v>439</v>
      </c>
      <c r="AY223" s="147" t="s">
        <v>532</v>
      </c>
    </row>
    <row r="224" spans="2:51" s="6" customFormat="1" ht="15.75" customHeight="1">
      <c r="B224" s="139"/>
      <c r="D224" s="140" t="s">
        <v>542</v>
      </c>
      <c r="E224" s="141"/>
      <c r="F224" s="142" t="s">
        <v>558</v>
      </c>
      <c r="H224" s="141"/>
      <c r="L224" s="139"/>
      <c r="M224" s="143"/>
      <c r="T224" s="144"/>
      <c r="AT224" s="141" t="s">
        <v>542</v>
      </c>
      <c r="AU224" s="141" t="s">
        <v>447</v>
      </c>
      <c r="AV224" s="145" t="s">
        <v>390</v>
      </c>
      <c r="AW224" s="145" t="s">
        <v>506</v>
      </c>
      <c r="AX224" s="145" t="s">
        <v>439</v>
      </c>
      <c r="AY224" s="141" t="s">
        <v>532</v>
      </c>
    </row>
    <row r="225" spans="2:51" s="6" customFormat="1" ht="15.75" customHeight="1">
      <c r="B225" s="146"/>
      <c r="D225" s="140" t="s">
        <v>542</v>
      </c>
      <c r="E225" s="147"/>
      <c r="F225" s="148" t="s">
        <v>471</v>
      </c>
      <c r="H225" s="149">
        <v>886.68</v>
      </c>
      <c r="L225" s="146"/>
      <c r="M225" s="150"/>
      <c r="T225" s="151"/>
      <c r="AT225" s="147" t="s">
        <v>542</v>
      </c>
      <c r="AU225" s="147" t="s">
        <v>447</v>
      </c>
      <c r="AV225" s="152" t="s">
        <v>447</v>
      </c>
      <c r="AW225" s="152" t="s">
        <v>506</v>
      </c>
      <c r="AX225" s="152" t="s">
        <v>439</v>
      </c>
      <c r="AY225" s="147" t="s">
        <v>532</v>
      </c>
    </row>
    <row r="226" spans="2:51" s="6" customFormat="1" ht="15.75" customHeight="1">
      <c r="B226" s="139"/>
      <c r="D226" s="140" t="s">
        <v>542</v>
      </c>
      <c r="E226" s="141"/>
      <c r="F226" s="142" t="s">
        <v>560</v>
      </c>
      <c r="H226" s="141"/>
      <c r="L226" s="139"/>
      <c r="M226" s="143"/>
      <c r="T226" s="144"/>
      <c r="AT226" s="141" t="s">
        <v>542</v>
      </c>
      <c r="AU226" s="141" t="s">
        <v>447</v>
      </c>
      <c r="AV226" s="145" t="s">
        <v>390</v>
      </c>
      <c r="AW226" s="145" t="s">
        <v>506</v>
      </c>
      <c r="AX226" s="145" t="s">
        <v>439</v>
      </c>
      <c r="AY226" s="141" t="s">
        <v>532</v>
      </c>
    </row>
    <row r="227" spans="2:51" s="6" customFormat="1" ht="15.75" customHeight="1">
      <c r="B227" s="146"/>
      <c r="D227" s="140" t="s">
        <v>542</v>
      </c>
      <c r="E227" s="147"/>
      <c r="F227" s="148" t="s">
        <v>475</v>
      </c>
      <c r="H227" s="149">
        <v>16.25</v>
      </c>
      <c r="L227" s="146"/>
      <c r="M227" s="150"/>
      <c r="T227" s="151"/>
      <c r="AT227" s="147" t="s">
        <v>542</v>
      </c>
      <c r="AU227" s="147" t="s">
        <v>447</v>
      </c>
      <c r="AV227" s="152" t="s">
        <v>447</v>
      </c>
      <c r="AW227" s="152" t="s">
        <v>506</v>
      </c>
      <c r="AX227" s="152" t="s">
        <v>439</v>
      </c>
      <c r="AY227" s="147" t="s">
        <v>532</v>
      </c>
    </row>
    <row r="228" spans="2:51" s="6" customFormat="1" ht="15.75" customHeight="1">
      <c r="B228" s="139"/>
      <c r="D228" s="140" t="s">
        <v>542</v>
      </c>
      <c r="E228" s="141"/>
      <c r="F228" s="142" t="s">
        <v>562</v>
      </c>
      <c r="H228" s="141"/>
      <c r="L228" s="139"/>
      <c r="M228" s="143"/>
      <c r="T228" s="144"/>
      <c r="AT228" s="141" t="s">
        <v>542</v>
      </c>
      <c r="AU228" s="141" t="s">
        <v>447</v>
      </c>
      <c r="AV228" s="145" t="s">
        <v>390</v>
      </c>
      <c r="AW228" s="145" t="s">
        <v>506</v>
      </c>
      <c r="AX228" s="145" t="s">
        <v>439</v>
      </c>
      <c r="AY228" s="141" t="s">
        <v>532</v>
      </c>
    </row>
    <row r="229" spans="2:51" s="6" customFormat="1" ht="15.75" customHeight="1">
      <c r="B229" s="146"/>
      <c r="D229" s="140" t="s">
        <v>542</v>
      </c>
      <c r="E229" s="147"/>
      <c r="F229" s="148" t="s">
        <v>478</v>
      </c>
      <c r="H229" s="149">
        <v>135.79</v>
      </c>
      <c r="L229" s="146"/>
      <c r="M229" s="150"/>
      <c r="T229" s="151"/>
      <c r="AT229" s="147" t="s">
        <v>542</v>
      </c>
      <c r="AU229" s="147" t="s">
        <v>447</v>
      </c>
      <c r="AV229" s="152" t="s">
        <v>447</v>
      </c>
      <c r="AW229" s="152" t="s">
        <v>506</v>
      </c>
      <c r="AX229" s="152" t="s">
        <v>439</v>
      </c>
      <c r="AY229" s="147" t="s">
        <v>532</v>
      </c>
    </row>
    <row r="230" spans="2:51" s="6" customFormat="1" ht="15.75" customHeight="1">
      <c r="B230" s="139"/>
      <c r="D230" s="140" t="s">
        <v>542</v>
      </c>
      <c r="E230" s="141"/>
      <c r="F230" s="142" t="s">
        <v>564</v>
      </c>
      <c r="H230" s="141"/>
      <c r="L230" s="139"/>
      <c r="M230" s="143"/>
      <c r="T230" s="144"/>
      <c r="AT230" s="141" t="s">
        <v>542</v>
      </c>
      <c r="AU230" s="141" t="s">
        <v>447</v>
      </c>
      <c r="AV230" s="145" t="s">
        <v>390</v>
      </c>
      <c r="AW230" s="145" t="s">
        <v>506</v>
      </c>
      <c r="AX230" s="145" t="s">
        <v>439</v>
      </c>
      <c r="AY230" s="141" t="s">
        <v>532</v>
      </c>
    </row>
    <row r="231" spans="2:51" s="6" customFormat="1" ht="15.75" customHeight="1">
      <c r="B231" s="146"/>
      <c r="D231" s="140" t="s">
        <v>542</v>
      </c>
      <c r="E231" s="147"/>
      <c r="F231" s="148" t="s">
        <v>481</v>
      </c>
      <c r="H231" s="149">
        <v>670.14</v>
      </c>
      <c r="L231" s="146"/>
      <c r="M231" s="150"/>
      <c r="T231" s="151"/>
      <c r="AT231" s="147" t="s">
        <v>542</v>
      </c>
      <c r="AU231" s="147" t="s">
        <v>447</v>
      </c>
      <c r="AV231" s="152" t="s">
        <v>447</v>
      </c>
      <c r="AW231" s="152" t="s">
        <v>506</v>
      </c>
      <c r="AX231" s="152" t="s">
        <v>439</v>
      </c>
      <c r="AY231" s="147" t="s">
        <v>532</v>
      </c>
    </row>
    <row r="232" spans="2:51" s="6" customFormat="1" ht="15.75" customHeight="1">
      <c r="B232" s="139"/>
      <c r="D232" s="140" t="s">
        <v>542</v>
      </c>
      <c r="E232" s="141"/>
      <c r="F232" s="142" t="s">
        <v>566</v>
      </c>
      <c r="H232" s="141"/>
      <c r="L232" s="139"/>
      <c r="M232" s="143"/>
      <c r="T232" s="144"/>
      <c r="AT232" s="141" t="s">
        <v>542</v>
      </c>
      <c r="AU232" s="141" t="s">
        <v>447</v>
      </c>
      <c r="AV232" s="145" t="s">
        <v>390</v>
      </c>
      <c r="AW232" s="145" t="s">
        <v>506</v>
      </c>
      <c r="AX232" s="145" t="s">
        <v>439</v>
      </c>
      <c r="AY232" s="141" t="s">
        <v>532</v>
      </c>
    </row>
    <row r="233" spans="2:51" s="6" customFormat="1" ht="15.75" customHeight="1">
      <c r="B233" s="146"/>
      <c r="D233" s="140" t="s">
        <v>542</v>
      </c>
      <c r="E233" s="147"/>
      <c r="F233" s="148" t="s">
        <v>484</v>
      </c>
      <c r="H233" s="149">
        <v>81.41</v>
      </c>
      <c r="L233" s="146"/>
      <c r="M233" s="150"/>
      <c r="T233" s="151"/>
      <c r="AT233" s="147" t="s">
        <v>542</v>
      </c>
      <c r="AU233" s="147" t="s">
        <v>447</v>
      </c>
      <c r="AV233" s="152" t="s">
        <v>447</v>
      </c>
      <c r="AW233" s="152" t="s">
        <v>506</v>
      </c>
      <c r="AX233" s="152" t="s">
        <v>439</v>
      </c>
      <c r="AY233" s="147" t="s">
        <v>532</v>
      </c>
    </row>
    <row r="234" spans="2:51" s="6" customFormat="1" ht="15.75" customHeight="1">
      <c r="B234" s="139"/>
      <c r="D234" s="140" t="s">
        <v>542</v>
      </c>
      <c r="E234" s="141"/>
      <c r="F234" s="142" t="s">
        <v>568</v>
      </c>
      <c r="H234" s="141"/>
      <c r="L234" s="139"/>
      <c r="M234" s="143"/>
      <c r="T234" s="144"/>
      <c r="AT234" s="141" t="s">
        <v>542</v>
      </c>
      <c r="AU234" s="141" t="s">
        <v>447</v>
      </c>
      <c r="AV234" s="145" t="s">
        <v>390</v>
      </c>
      <c r="AW234" s="145" t="s">
        <v>506</v>
      </c>
      <c r="AX234" s="145" t="s">
        <v>439</v>
      </c>
      <c r="AY234" s="141" t="s">
        <v>532</v>
      </c>
    </row>
    <row r="235" spans="2:51" s="6" customFormat="1" ht="15.75" customHeight="1">
      <c r="B235" s="146"/>
      <c r="D235" s="140" t="s">
        <v>542</v>
      </c>
      <c r="E235" s="147"/>
      <c r="F235" s="148" t="s">
        <v>488</v>
      </c>
      <c r="H235" s="149">
        <v>1269.52</v>
      </c>
      <c r="L235" s="146"/>
      <c r="M235" s="150"/>
      <c r="T235" s="151"/>
      <c r="AT235" s="147" t="s">
        <v>542</v>
      </c>
      <c r="AU235" s="147" t="s">
        <v>447</v>
      </c>
      <c r="AV235" s="152" t="s">
        <v>447</v>
      </c>
      <c r="AW235" s="152" t="s">
        <v>506</v>
      </c>
      <c r="AX235" s="152" t="s">
        <v>439</v>
      </c>
      <c r="AY235" s="147" t="s">
        <v>532</v>
      </c>
    </row>
    <row r="236" spans="2:51" s="6" customFormat="1" ht="15.75" customHeight="1">
      <c r="B236" s="139"/>
      <c r="D236" s="140" t="s">
        <v>542</v>
      </c>
      <c r="E236" s="141"/>
      <c r="F236" s="142" t="s">
        <v>543</v>
      </c>
      <c r="H236" s="141"/>
      <c r="L236" s="139"/>
      <c r="M236" s="143"/>
      <c r="T236" s="144"/>
      <c r="AT236" s="141" t="s">
        <v>542</v>
      </c>
      <c r="AU236" s="141" t="s">
        <v>447</v>
      </c>
      <c r="AV236" s="145" t="s">
        <v>390</v>
      </c>
      <c r="AW236" s="145" t="s">
        <v>506</v>
      </c>
      <c r="AX236" s="145" t="s">
        <v>439</v>
      </c>
      <c r="AY236" s="141" t="s">
        <v>532</v>
      </c>
    </row>
    <row r="237" spans="2:51" s="6" customFormat="1" ht="15.75" customHeight="1">
      <c r="B237" s="139"/>
      <c r="D237" s="140" t="s">
        <v>542</v>
      </c>
      <c r="E237" s="141"/>
      <c r="F237" s="142" t="s">
        <v>544</v>
      </c>
      <c r="H237" s="141"/>
      <c r="L237" s="139"/>
      <c r="M237" s="143"/>
      <c r="T237" s="144"/>
      <c r="AT237" s="141" t="s">
        <v>542</v>
      </c>
      <c r="AU237" s="141" t="s">
        <v>447</v>
      </c>
      <c r="AV237" s="145" t="s">
        <v>390</v>
      </c>
      <c r="AW237" s="145" t="s">
        <v>506</v>
      </c>
      <c r="AX237" s="145" t="s">
        <v>439</v>
      </c>
      <c r="AY237" s="141" t="s">
        <v>532</v>
      </c>
    </row>
    <row r="238" spans="2:51" s="6" customFormat="1" ht="15.75" customHeight="1">
      <c r="B238" s="146"/>
      <c r="D238" s="140" t="s">
        <v>542</v>
      </c>
      <c r="E238" s="147"/>
      <c r="F238" s="148" t="s">
        <v>545</v>
      </c>
      <c r="H238" s="149">
        <v>31.5</v>
      </c>
      <c r="L238" s="146"/>
      <c r="M238" s="150"/>
      <c r="T238" s="151"/>
      <c r="AT238" s="147" t="s">
        <v>542</v>
      </c>
      <c r="AU238" s="147" t="s">
        <v>447</v>
      </c>
      <c r="AV238" s="152" t="s">
        <v>447</v>
      </c>
      <c r="AW238" s="152" t="s">
        <v>506</v>
      </c>
      <c r="AX238" s="152" t="s">
        <v>439</v>
      </c>
      <c r="AY238" s="147" t="s">
        <v>532</v>
      </c>
    </row>
    <row r="239" spans="2:51" s="6" customFormat="1" ht="15.75" customHeight="1">
      <c r="B239" s="153"/>
      <c r="D239" s="140" t="s">
        <v>542</v>
      </c>
      <c r="E239" s="154"/>
      <c r="F239" s="155" t="s">
        <v>546</v>
      </c>
      <c r="H239" s="156">
        <v>5257.84</v>
      </c>
      <c r="L239" s="153"/>
      <c r="M239" s="157"/>
      <c r="T239" s="158"/>
      <c r="AT239" s="154" t="s">
        <v>542</v>
      </c>
      <c r="AU239" s="154" t="s">
        <v>447</v>
      </c>
      <c r="AV239" s="159" t="s">
        <v>538</v>
      </c>
      <c r="AW239" s="159" t="s">
        <v>506</v>
      </c>
      <c r="AX239" s="159" t="s">
        <v>390</v>
      </c>
      <c r="AY239" s="154" t="s">
        <v>532</v>
      </c>
    </row>
    <row r="240" spans="2:63" s="114" customFormat="1" ht="30.75" customHeight="1">
      <c r="B240" s="115"/>
      <c r="D240" s="116" t="s">
        <v>438</v>
      </c>
      <c r="E240" s="123" t="s">
        <v>447</v>
      </c>
      <c r="F240" s="123" t="s">
        <v>627</v>
      </c>
      <c r="J240" s="124">
        <f>$BK$240</f>
        <v>0</v>
      </c>
      <c r="L240" s="115"/>
      <c r="M240" s="119"/>
      <c r="P240" s="120">
        <f>SUM($P$241:$P$256)</f>
        <v>0</v>
      </c>
      <c r="R240" s="120">
        <f>SUM($R$241:$R$256)</f>
        <v>118.93375755000001</v>
      </c>
      <c r="T240" s="121">
        <f>SUM($T$241:$T$256)</f>
        <v>0</v>
      </c>
      <c r="AR240" s="116" t="s">
        <v>390</v>
      </c>
      <c r="AT240" s="116" t="s">
        <v>438</v>
      </c>
      <c r="AU240" s="116" t="s">
        <v>390</v>
      </c>
      <c r="AY240" s="116" t="s">
        <v>532</v>
      </c>
      <c r="BK240" s="122">
        <f>SUM($BK$241:$BK$256)</f>
        <v>0</v>
      </c>
    </row>
    <row r="241" spans="2:65" s="6" customFormat="1" ht="15.75" customHeight="1">
      <c r="B241" s="22"/>
      <c r="C241" s="125" t="s">
        <v>628</v>
      </c>
      <c r="D241" s="125" t="s">
        <v>534</v>
      </c>
      <c r="E241" s="126" t="s">
        <v>629</v>
      </c>
      <c r="F241" s="127" t="s">
        <v>630</v>
      </c>
      <c r="G241" s="128" t="s">
        <v>468</v>
      </c>
      <c r="H241" s="129">
        <v>419</v>
      </c>
      <c r="I241" s="130"/>
      <c r="J241" s="131">
        <f>ROUND($I$241*$H$241,2)</f>
        <v>0</v>
      </c>
      <c r="K241" s="127" t="s">
        <v>537</v>
      </c>
      <c r="L241" s="22"/>
      <c r="M241" s="132"/>
      <c r="N241" s="133" t="s">
        <v>410</v>
      </c>
      <c r="Q241" s="134">
        <v>0.00030945</v>
      </c>
      <c r="R241" s="134">
        <f>$Q$241*$H$241</f>
        <v>0.12965955</v>
      </c>
      <c r="S241" s="134">
        <v>0</v>
      </c>
      <c r="T241" s="135">
        <f>$S$241*$H$241</f>
        <v>0</v>
      </c>
      <c r="AR241" s="85" t="s">
        <v>538</v>
      </c>
      <c r="AT241" s="85" t="s">
        <v>534</v>
      </c>
      <c r="AU241" s="85" t="s">
        <v>447</v>
      </c>
      <c r="AY241" s="6" t="s">
        <v>532</v>
      </c>
      <c r="BE241" s="136">
        <f>IF($N$241="základní",$J$241,0)</f>
        <v>0</v>
      </c>
      <c r="BF241" s="136">
        <f>IF($N$241="snížená",$J$241,0)</f>
        <v>0</v>
      </c>
      <c r="BG241" s="136">
        <f>IF($N$241="zákl. přenesená",$J$241,0)</f>
        <v>0</v>
      </c>
      <c r="BH241" s="136">
        <f>IF($N$241="sníž. přenesená",$J$241,0)</f>
        <v>0</v>
      </c>
      <c r="BI241" s="136">
        <f>IF($N$241="nulová",$J$241,0)</f>
        <v>0</v>
      </c>
      <c r="BJ241" s="85" t="s">
        <v>390</v>
      </c>
      <c r="BK241" s="136">
        <f>ROUND($I$241*$H$241,2)</f>
        <v>0</v>
      </c>
      <c r="BL241" s="85" t="s">
        <v>538</v>
      </c>
      <c r="BM241" s="85" t="s">
        <v>631</v>
      </c>
    </row>
    <row r="242" spans="2:47" s="6" customFormat="1" ht="27" customHeight="1">
      <c r="B242" s="22"/>
      <c r="D242" s="137" t="s">
        <v>540</v>
      </c>
      <c r="F242" s="138" t="s">
        <v>632</v>
      </c>
      <c r="L242" s="22"/>
      <c r="M242" s="49"/>
      <c r="T242" s="50"/>
      <c r="AT242" s="6" t="s">
        <v>540</v>
      </c>
      <c r="AU242" s="6" t="s">
        <v>447</v>
      </c>
    </row>
    <row r="243" spans="2:51" s="6" customFormat="1" ht="15.75" customHeight="1">
      <c r="B243" s="139"/>
      <c r="D243" s="140" t="s">
        <v>542</v>
      </c>
      <c r="E243" s="141"/>
      <c r="F243" s="142" t="s">
        <v>594</v>
      </c>
      <c r="H243" s="141"/>
      <c r="L243" s="139"/>
      <c r="M243" s="143"/>
      <c r="T243" s="144"/>
      <c r="AT243" s="141" t="s">
        <v>542</v>
      </c>
      <c r="AU243" s="141" t="s">
        <v>447</v>
      </c>
      <c r="AV243" s="145" t="s">
        <v>390</v>
      </c>
      <c r="AW243" s="145" t="s">
        <v>506</v>
      </c>
      <c r="AX243" s="145" t="s">
        <v>439</v>
      </c>
      <c r="AY243" s="141" t="s">
        <v>532</v>
      </c>
    </row>
    <row r="244" spans="2:51" s="6" customFormat="1" ht="15.75" customHeight="1">
      <c r="B244" s="146"/>
      <c r="D244" s="140" t="s">
        <v>542</v>
      </c>
      <c r="E244" s="147"/>
      <c r="F244" s="148" t="s">
        <v>633</v>
      </c>
      <c r="H244" s="149">
        <v>419</v>
      </c>
      <c r="L244" s="146"/>
      <c r="M244" s="150"/>
      <c r="T244" s="151"/>
      <c r="AT244" s="147" t="s">
        <v>542</v>
      </c>
      <c r="AU244" s="147" t="s">
        <v>447</v>
      </c>
      <c r="AV244" s="152" t="s">
        <v>447</v>
      </c>
      <c r="AW244" s="152" t="s">
        <v>506</v>
      </c>
      <c r="AX244" s="152" t="s">
        <v>439</v>
      </c>
      <c r="AY244" s="147" t="s">
        <v>532</v>
      </c>
    </row>
    <row r="245" spans="2:51" s="6" customFormat="1" ht="15.75" customHeight="1">
      <c r="B245" s="153"/>
      <c r="D245" s="140" t="s">
        <v>542</v>
      </c>
      <c r="E245" s="154"/>
      <c r="F245" s="155" t="s">
        <v>546</v>
      </c>
      <c r="H245" s="156">
        <v>419</v>
      </c>
      <c r="L245" s="153"/>
      <c r="M245" s="157"/>
      <c r="T245" s="158"/>
      <c r="AT245" s="154" t="s">
        <v>542</v>
      </c>
      <c r="AU245" s="154" t="s">
        <v>447</v>
      </c>
      <c r="AV245" s="159" t="s">
        <v>538</v>
      </c>
      <c r="AW245" s="159" t="s">
        <v>506</v>
      </c>
      <c r="AX245" s="159" t="s">
        <v>390</v>
      </c>
      <c r="AY245" s="154" t="s">
        <v>532</v>
      </c>
    </row>
    <row r="246" spans="2:65" s="6" customFormat="1" ht="15.75" customHeight="1">
      <c r="B246" s="22"/>
      <c r="C246" s="160" t="s">
        <v>634</v>
      </c>
      <c r="D246" s="160" t="s">
        <v>635</v>
      </c>
      <c r="E246" s="161" t="s">
        <v>636</v>
      </c>
      <c r="F246" s="162" t="s">
        <v>637</v>
      </c>
      <c r="G246" s="163" t="s">
        <v>468</v>
      </c>
      <c r="H246" s="164">
        <v>460.9</v>
      </c>
      <c r="I246" s="165"/>
      <c r="J246" s="166">
        <f>ROUND($I$246*$H$246,2)</f>
        <v>0</v>
      </c>
      <c r="K246" s="162"/>
      <c r="L246" s="167"/>
      <c r="M246" s="168"/>
      <c r="N246" s="169" t="s">
        <v>410</v>
      </c>
      <c r="Q246" s="134">
        <v>0.0003</v>
      </c>
      <c r="R246" s="134">
        <f>$Q$246*$H$246</f>
        <v>0.13826999999999998</v>
      </c>
      <c r="S246" s="134">
        <v>0</v>
      </c>
      <c r="T246" s="135">
        <f>$S$246*$H$246</f>
        <v>0</v>
      </c>
      <c r="AR246" s="85" t="s">
        <v>601</v>
      </c>
      <c r="AT246" s="85" t="s">
        <v>635</v>
      </c>
      <c r="AU246" s="85" t="s">
        <v>447</v>
      </c>
      <c r="AY246" s="6" t="s">
        <v>532</v>
      </c>
      <c r="BE246" s="136">
        <f>IF($N$246="základní",$J$246,0)</f>
        <v>0</v>
      </c>
      <c r="BF246" s="136">
        <f>IF($N$246="snížená",$J$246,0)</f>
        <v>0</v>
      </c>
      <c r="BG246" s="136">
        <f>IF($N$246="zákl. přenesená",$J$246,0)</f>
        <v>0</v>
      </c>
      <c r="BH246" s="136">
        <f>IF($N$246="sníž. přenesená",$J$246,0)</f>
        <v>0</v>
      </c>
      <c r="BI246" s="136">
        <f>IF($N$246="nulová",$J$246,0)</f>
        <v>0</v>
      </c>
      <c r="BJ246" s="85" t="s">
        <v>390</v>
      </c>
      <c r="BK246" s="136">
        <f>ROUND($I$246*$H$246,2)</f>
        <v>0</v>
      </c>
      <c r="BL246" s="85" t="s">
        <v>538</v>
      </c>
      <c r="BM246" s="85" t="s">
        <v>638</v>
      </c>
    </row>
    <row r="247" spans="2:47" s="6" customFormat="1" ht="27" customHeight="1">
      <c r="B247" s="22"/>
      <c r="D247" s="137" t="s">
        <v>540</v>
      </c>
      <c r="F247" s="138" t="s">
        <v>639</v>
      </c>
      <c r="L247" s="22"/>
      <c r="M247" s="49"/>
      <c r="T247" s="50"/>
      <c r="AT247" s="6" t="s">
        <v>540</v>
      </c>
      <c r="AU247" s="6" t="s">
        <v>447</v>
      </c>
    </row>
    <row r="248" spans="2:51" s="6" customFormat="1" ht="15.75" customHeight="1">
      <c r="B248" s="139"/>
      <c r="D248" s="140" t="s">
        <v>542</v>
      </c>
      <c r="E248" s="141"/>
      <c r="F248" s="142" t="s">
        <v>594</v>
      </c>
      <c r="H248" s="141"/>
      <c r="L248" s="139"/>
      <c r="M248" s="143"/>
      <c r="T248" s="144"/>
      <c r="AT248" s="141" t="s">
        <v>542</v>
      </c>
      <c r="AU248" s="141" t="s">
        <v>447</v>
      </c>
      <c r="AV248" s="145" t="s">
        <v>390</v>
      </c>
      <c r="AW248" s="145" t="s">
        <v>506</v>
      </c>
      <c r="AX248" s="145" t="s">
        <v>439</v>
      </c>
      <c r="AY248" s="141" t="s">
        <v>532</v>
      </c>
    </row>
    <row r="249" spans="2:51" s="6" customFormat="1" ht="15.75" customHeight="1">
      <c r="B249" s="146"/>
      <c r="D249" s="140" t="s">
        <v>542</v>
      </c>
      <c r="E249" s="147"/>
      <c r="F249" s="148" t="s">
        <v>633</v>
      </c>
      <c r="H249" s="149">
        <v>419</v>
      </c>
      <c r="L249" s="146"/>
      <c r="M249" s="150"/>
      <c r="T249" s="151"/>
      <c r="AT249" s="147" t="s">
        <v>542</v>
      </c>
      <c r="AU249" s="147" t="s">
        <v>447</v>
      </c>
      <c r="AV249" s="152" t="s">
        <v>447</v>
      </c>
      <c r="AW249" s="152" t="s">
        <v>506</v>
      </c>
      <c r="AX249" s="152" t="s">
        <v>439</v>
      </c>
      <c r="AY249" s="147" t="s">
        <v>532</v>
      </c>
    </row>
    <row r="250" spans="2:51" s="6" customFormat="1" ht="15.75" customHeight="1">
      <c r="B250" s="153"/>
      <c r="D250" s="140" t="s">
        <v>542</v>
      </c>
      <c r="E250" s="154"/>
      <c r="F250" s="155" t="s">
        <v>546</v>
      </c>
      <c r="H250" s="156">
        <v>419</v>
      </c>
      <c r="L250" s="153"/>
      <c r="M250" s="157"/>
      <c r="T250" s="158"/>
      <c r="AT250" s="154" t="s">
        <v>542</v>
      </c>
      <c r="AU250" s="154" t="s">
        <v>447</v>
      </c>
      <c r="AV250" s="159" t="s">
        <v>538</v>
      </c>
      <c r="AW250" s="159" t="s">
        <v>506</v>
      </c>
      <c r="AX250" s="159" t="s">
        <v>390</v>
      </c>
      <c r="AY250" s="154" t="s">
        <v>532</v>
      </c>
    </row>
    <row r="251" spans="2:51" s="6" customFormat="1" ht="15.75" customHeight="1">
      <c r="B251" s="146"/>
      <c r="D251" s="140" t="s">
        <v>542</v>
      </c>
      <c r="F251" s="148" t="s">
        <v>640</v>
      </c>
      <c r="H251" s="149">
        <v>460.9</v>
      </c>
      <c r="L251" s="146"/>
      <c r="M251" s="150"/>
      <c r="T251" s="151"/>
      <c r="AT251" s="147" t="s">
        <v>542</v>
      </c>
      <c r="AU251" s="147" t="s">
        <v>447</v>
      </c>
      <c r="AV251" s="152" t="s">
        <v>447</v>
      </c>
      <c r="AW251" s="152" t="s">
        <v>439</v>
      </c>
      <c r="AX251" s="152" t="s">
        <v>390</v>
      </c>
      <c r="AY251" s="147" t="s">
        <v>532</v>
      </c>
    </row>
    <row r="252" spans="2:65" s="6" customFormat="1" ht="15.75" customHeight="1">
      <c r="B252" s="22"/>
      <c r="C252" s="125" t="s">
        <v>377</v>
      </c>
      <c r="D252" s="125" t="s">
        <v>534</v>
      </c>
      <c r="E252" s="126" t="s">
        <v>641</v>
      </c>
      <c r="F252" s="127" t="s">
        <v>642</v>
      </c>
      <c r="G252" s="128" t="s">
        <v>494</v>
      </c>
      <c r="H252" s="129">
        <v>523.75</v>
      </c>
      <c r="I252" s="130"/>
      <c r="J252" s="131">
        <f>ROUND($I$252*$H$252,2)</f>
        <v>0</v>
      </c>
      <c r="K252" s="127" t="s">
        <v>537</v>
      </c>
      <c r="L252" s="22"/>
      <c r="M252" s="132"/>
      <c r="N252" s="133" t="s">
        <v>410</v>
      </c>
      <c r="Q252" s="134">
        <v>0.2265696</v>
      </c>
      <c r="R252" s="134">
        <f>$Q$252*$H$252</f>
        <v>118.665828</v>
      </c>
      <c r="S252" s="134">
        <v>0</v>
      </c>
      <c r="T252" s="135">
        <f>$S$252*$H$252</f>
        <v>0</v>
      </c>
      <c r="AR252" s="85" t="s">
        <v>538</v>
      </c>
      <c r="AT252" s="85" t="s">
        <v>534</v>
      </c>
      <c r="AU252" s="85" t="s">
        <v>447</v>
      </c>
      <c r="AY252" s="6" t="s">
        <v>532</v>
      </c>
      <c r="BE252" s="136">
        <f>IF($N$252="základní",$J$252,0)</f>
        <v>0</v>
      </c>
      <c r="BF252" s="136">
        <f>IF($N$252="snížená",$J$252,0)</f>
        <v>0</v>
      </c>
      <c r="BG252" s="136">
        <f>IF($N$252="zákl. přenesená",$J$252,0)</f>
        <v>0</v>
      </c>
      <c r="BH252" s="136">
        <f>IF($N$252="sníž. přenesená",$J$252,0)</f>
        <v>0</v>
      </c>
      <c r="BI252" s="136">
        <f>IF($N$252="nulová",$J$252,0)</f>
        <v>0</v>
      </c>
      <c r="BJ252" s="85" t="s">
        <v>390</v>
      </c>
      <c r="BK252" s="136">
        <f>ROUND($I$252*$H$252,2)</f>
        <v>0</v>
      </c>
      <c r="BL252" s="85" t="s">
        <v>538</v>
      </c>
      <c r="BM252" s="85" t="s">
        <v>643</v>
      </c>
    </row>
    <row r="253" spans="2:47" s="6" customFormat="1" ht="27" customHeight="1">
      <c r="B253" s="22"/>
      <c r="D253" s="137" t="s">
        <v>540</v>
      </c>
      <c r="F253" s="138" t="s">
        <v>644</v>
      </c>
      <c r="L253" s="22"/>
      <c r="M253" s="49"/>
      <c r="T253" s="50"/>
      <c r="AT253" s="6" t="s">
        <v>540</v>
      </c>
      <c r="AU253" s="6" t="s">
        <v>447</v>
      </c>
    </row>
    <row r="254" spans="2:51" s="6" customFormat="1" ht="15.75" customHeight="1">
      <c r="B254" s="139"/>
      <c r="D254" s="140" t="s">
        <v>542</v>
      </c>
      <c r="E254" s="141"/>
      <c r="F254" s="142" t="s">
        <v>594</v>
      </c>
      <c r="H254" s="141"/>
      <c r="L254" s="139"/>
      <c r="M254" s="143"/>
      <c r="T254" s="144"/>
      <c r="AT254" s="141" t="s">
        <v>542</v>
      </c>
      <c r="AU254" s="141" t="s">
        <v>447</v>
      </c>
      <c r="AV254" s="145" t="s">
        <v>390</v>
      </c>
      <c r="AW254" s="145" t="s">
        <v>506</v>
      </c>
      <c r="AX254" s="145" t="s">
        <v>439</v>
      </c>
      <c r="AY254" s="141" t="s">
        <v>532</v>
      </c>
    </row>
    <row r="255" spans="2:51" s="6" customFormat="1" ht="15.75" customHeight="1">
      <c r="B255" s="146"/>
      <c r="D255" s="140" t="s">
        <v>542</v>
      </c>
      <c r="E255" s="147"/>
      <c r="F255" s="148" t="s">
        <v>595</v>
      </c>
      <c r="H255" s="149">
        <v>523.75</v>
      </c>
      <c r="L255" s="146"/>
      <c r="M255" s="150"/>
      <c r="T255" s="151"/>
      <c r="AT255" s="147" t="s">
        <v>542</v>
      </c>
      <c r="AU255" s="147" t="s">
        <v>447</v>
      </c>
      <c r="AV255" s="152" t="s">
        <v>447</v>
      </c>
      <c r="AW255" s="152" t="s">
        <v>506</v>
      </c>
      <c r="AX255" s="152" t="s">
        <v>439</v>
      </c>
      <c r="AY255" s="147" t="s">
        <v>532</v>
      </c>
    </row>
    <row r="256" spans="2:51" s="6" customFormat="1" ht="15.75" customHeight="1">
      <c r="B256" s="153"/>
      <c r="D256" s="140" t="s">
        <v>542</v>
      </c>
      <c r="E256" s="154"/>
      <c r="F256" s="155" t="s">
        <v>546</v>
      </c>
      <c r="H256" s="156">
        <v>523.75</v>
      </c>
      <c r="L256" s="153"/>
      <c r="M256" s="157"/>
      <c r="T256" s="158"/>
      <c r="AT256" s="154" t="s">
        <v>542</v>
      </c>
      <c r="AU256" s="154" t="s">
        <v>447</v>
      </c>
      <c r="AV256" s="159" t="s">
        <v>538</v>
      </c>
      <c r="AW256" s="159" t="s">
        <v>506</v>
      </c>
      <c r="AX256" s="159" t="s">
        <v>390</v>
      </c>
      <c r="AY256" s="154" t="s">
        <v>532</v>
      </c>
    </row>
    <row r="257" spans="2:63" s="114" customFormat="1" ht="30.75" customHeight="1">
      <c r="B257" s="115"/>
      <c r="D257" s="116" t="s">
        <v>438</v>
      </c>
      <c r="E257" s="123" t="s">
        <v>581</v>
      </c>
      <c r="F257" s="123" t="s">
        <v>645</v>
      </c>
      <c r="J257" s="124">
        <f>$BK$257</f>
        <v>0</v>
      </c>
      <c r="L257" s="115"/>
      <c r="M257" s="119"/>
      <c r="P257" s="120">
        <f>SUM($P$258:$P$373)</f>
        <v>0</v>
      </c>
      <c r="R257" s="120">
        <f>SUM($R$258:$R$373)</f>
        <v>562.1919834</v>
      </c>
      <c r="T257" s="121">
        <f>SUM($T$258:$T$373)</f>
        <v>0</v>
      </c>
      <c r="AR257" s="116" t="s">
        <v>390</v>
      </c>
      <c r="AT257" s="116" t="s">
        <v>438</v>
      </c>
      <c r="AU257" s="116" t="s">
        <v>390</v>
      </c>
      <c r="AY257" s="116" t="s">
        <v>532</v>
      </c>
      <c r="BK257" s="122">
        <f>SUM($BK$258:$BK$373)</f>
        <v>0</v>
      </c>
    </row>
    <row r="258" spans="2:65" s="6" customFormat="1" ht="15.75" customHeight="1">
      <c r="B258" s="22"/>
      <c r="C258" s="125" t="s">
        <v>646</v>
      </c>
      <c r="D258" s="125" t="s">
        <v>534</v>
      </c>
      <c r="E258" s="126" t="s">
        <v>647</v>
      </c>
      <c r="F258" s="127" t="s">
        <v>648</v>
      </c>
      <c r="G258" s="128" t="s">
        <v>468</v>
      </c>
      <c r="H258" s="129">
        <v>3956.82</v>
      </c>
      <c r="I258" s="130"/>
      <c r="J258" s="131">
        <f>ROUND($I$258*$H$258,2)</f>
        <v>0</v>
      </c>
      <c r="K258" s="127" t="s">
        <v>537</v>
      </c>
      <c r="L258" s="22"/>
      <c r="M258" s="132"/>
      <c r="N258" s="133" t="s">
        <v>410</v>
      </c>
      <c r="Q258" s="134">
        <v>0</v>
      </c>
      <c r="R258" s="134">
        <f>$Q$258*$H$258</f>
        <v>0</v>
      </c>
      <c r="S258" s="134">
        <v>0</v>
      </c>
      <c r="T258" s="135">
        <f>$S$258*$H$258</f>
        <v>0</v>
      </c>
      <c r="AR258" s="85" t="s">
        <v>538</v>
      </c>
      <c r="AT258" s="85" t="s">
        <v>534</v>
      </c>
      <c r="AU258" s="85" t="s">
        <v>447</v>
      </c>
      <c r="AY258" s="6" t="s">
        <v>532</v>
      </c>
      <c r="BE258" s="136">
        <f>IF($N$258="základní",$J$258,0)</f>
        <v>0</v>
      </c>
      <c r="BF258" s="136">
        <f>IF($N$258="snížená",$J$258,0)</f>
        <v>0</v>
      </c>
      <c r="BG258" s="136">
        <f>IF($N$258="zákl. přenesená",$J$258,0)</f>
        <v>0</v>
      </c>
      <c r="BH258" s="136">
        <f>IF($N$258="sníž. přenesená",$J$258,0)</f>
        <v>0</v>
      </c>
      <c r="BI258" s="136">
        <f>IF($N$258="nulová",$J$258,0)</f>
        <v>0</v>
      </c>
      <c r="BJ258" s="85" t="s">
        <v>390</v>
      </c>
      <c r="BK258" s="136">
        <f>ROUND($I$258*$H$258,2)</f>
        <v>0</v>
      </c>
      <c r="BL258" s="85" t="s">
        <v>538</v>
      </c>
      <c r="BM258" s="85" t="s">
        <v>649</v>
      </c>
    </row>
    <row r="259" spans="2:47" s="6" customFormat="1" ht="16.5" customHeight="1">
      <c r="B259" s="22"/>
      <c r="D259" s="137" t="s">
        <v>540</v>
      </c>
      <c r="F259" s="138" t="s">
        <v>650</v>
      </c>
      <c r="L259" s="22"/>
      <c r="M259" s="49"/>
      <c r="T259" s="50"/>
      <c r="AT259" s="6" t="s">
        <v>540</v>
      </c>
      <c r="AU259" s="6" t="s">
        <v>447</v>
      </c>
    </row>
    <row r="260" spans="2:51" s="6" customFormat="1" ht="15.75" customHeight="1">
      <c r="B260" s="139"/>
      <c r="D260" s="140" t="s">
        <v>542</v>
      </c>
      <c r="E260" s="141"/>
      <c r="F260" s="142" t="s">
        <v>556</v>
      </c>
      <c r="H260" s="141"/>
      <c r="L260" s="139"/>
      <c r="M260" s="143"/>
      <c r="T260" s="144"/>
      <c r="AT260" s="141" t="s">
        <v>542</v>
      </c>
      <c r="AU260" s="141" t="s">
        <v>447</v>
      </c>
      <c r="AV260" s="145" t="s">
        <v>390</v>
      </c>
      <c r="AW260" s="145" t="s">
        <v>506</v>
      </c>
      <c r="AX260" s="145" t="s">
        <v>439</v>
      </c>
      <c r="AY260" s="141" t="s">
        <v>532</v>
      </c>
    </row>
    <row r="261" spans="2:51" s="6" customFormat="1" ht="15.75" customHeight="1">
      <c r="B261" s="146"/>
      <c r="D261" s="140" t="s">
        <v>542</v>
      </c>
      <c r="E261" s="147"/>
      <c r="F261" s="148" t="s">
        <v>466</v>
      </c>
      <c r="H261" s="149">
        <v>2166.55</v>
      </c>
      <c r="L261" s="146"/>
      <c r="M261" s="150"/>
      <c r="T261" s="151"/>
      <c r="AT261" s="147" t="s">
        <v>542</v>
      </c>
      <c r="AU261" s="147" t="s">
        <v>447</v>
      </c>
      <c r="AV261" s="152" t="s">
        <v>447</v>
      </c>
      <c r="AW261" s="152" t="s">
        <v>506</v>
      </c>
      <c r="AX261" s="152" t="s">
        <v>439</v>
      </c>
      <c r="AY261" s="147" t="s">
        <v>532</v>
      </c>
    </row>
    <row r="262" spans="2:51" s="6" customFormat="1" ht="15.75" customHeight="1">
      <c r="B262" s="139"/>
      <c r="D262" s="140" t="s">
        <v>542</v>
      </c>
      <c r="E262" s="141"/>
      <c r="F262" s="142" t="s">
        <v>558</v>
      </c>
      <c r="H262" s="141"/>
      <c r="L262" s="139"/>
      <c r="M262" s="143"/>
      <c r="T262" s="144"/>
      <c r="AT262" s="141" t="s">
        <v>542</v>
      </c>
      <c r="AU262" s="141" t="s">
        <v>447</v>
      </c>
      <c r="AV262" s="145" t="s">
        <v>390</v>
      </c>
      <c r="AW262" s="145" t="s">
        <v>506</v>
      </c>
      <c r="AX262" s="145" t="s">
        <v>439</v>
      </c>
      <c r="AY262" s="141" t="s">
        <v>532</v>
      </c>
    </row>
    <row r="263" spans="2:51" s="6" customFormat="1" ht="15.75" customHeight="1">
      <c r="B263" s="146"/>
      <c r="D263" s="140" t="s">
        <v>542</v>
      </c>
      <c r="E263" s="147"/>
      <c r="F263" s="148" t="s">
        <v>471</v>
      </c>
      <c r="H263" s="149">
        <v>886.68</v>
      </c>
      <c r="L263" s="146"/>
      <c r="M263" s="150"/>
      <c r="T263" s="151"/>
      <c r="AT263" s="147" t="s">
        <v>542</v>
      </c>
      <c r="AU263" s="147" t="s">
        <v>447</v>
      </c>
      <c r="AV263" s="152" t="s">
        <v>447</v>
      </c>
      <c r="AW263" s="152" t="s">
        <v>506</v>
      </c>
      <c r="AX263" s="152" t="s">
        <v>439</v>
      </c>
      <c r="AY263" s="147" t="s">
        <v>532</v>
      </c>
    </row>
    <row r="264" spans="2:51" s="6" customFormat="1" ht="15.75" customHeight="1">
      <c r="B264" s="139"/>
      <c r="D264" s="140" t="s">
        <v>542</v>
      </c>
      <c r="E264" s="141"/>
      <c r="F264" s="142" t="s">
        <v>560</v>
      </c>
      <c r="H264" s="141"/>
      <c r="L264" s="139"/>
      <c r="M264" s="143"/>
      <c r="T264" s="144"/>
      <c r="AT264" s="141" t="s">
        <v>542</v>
      </c>
      <c r="AU264" s="141" t="s">
        <v>447</v>
      </c>
      <c r="AV264" s="145" t="s">
        <v>390</v>
      </c>
      <c r="AW264" s="145" t="s">
        <v>506</v>
      </c>
      <c r="AX264" s="145" t="s">
        <v>439</v>
      </c>
      <c r="AY264" s="141" t="s">
        <v>532</v>
      </c>
    </row>
    <row r="265" spans="2:51" s="6" customFormat="1" ht="15.75" customHeight="1">
      <c r="B265" s="146"/>
      <c r="D265" s="140" t="s">
        <v>542</v>
      </c>
      <c r="E265" s="147"/>
      <c r="F265" s="148" t="s">
        <v>475</v>
      </c>
      <c r="H265" s="149">
        <v>16.25</v>
      </c>
      <c r="L265" s="146"/>
      <c r="M265" s="150"/>
      <c r="T265" s="151"/>
      <c r="AT265" s="147" t="s">
        <v>542</v>
      </c>
      <c r="AU265" s="147" t="s">
        <v>447</v>
      </c>
      <c r="AV265" s="152" t="s">
        <v>447</v>
      </c>
      <c r="AW265" s="152" t="s">
        <v>506</v>
      </c>
      <c r="AX265" s="152" t="s">
        <v>439</v>
      </c>
      <c r="AY265" s="147" t="s">
        <v>532</v>
      </c>
    </row>
    <row r="266" spans="2:51" s="6" customFormat="1" ht="15.75" customHeight="1">
      <c r="B266" s="139"/>
      <c r="D266" s="140" t="s">
        <v>542</v>
      </c>
      <c r="E266" s="141"/>
      <c r="F266" s="142" t="s">
        <v>562</v>
      </c>
      <c r="H266" s="141"/>
      <c r="L266" s="139"/>
      <c r="M266" s="143"/>
      <c r="T266" s="144"/>
      <c r="AT266" s="141" t="s">
        <v>542</v>
      </c>
      <c r="AU266" s="141" t="s">
        <v>447</v>
      </c>
      <c r="AV266" s="145" t="s">
        <v>390</v>
      </c>
      <c r="AW266" s="145" t="s">
        <v>506</v>
      </c>
      <c r="AX266" s="145" t="s">
        <v>439</v>
      </c>
      <c r="AY266" s="141" t="s">
        <v>532</v>
      </c>
    </row>
    <row r="267" spans="2:51" s="6" customFormat="1" ht="15.75" customHeight="1">
      <c r="B267" s="146"/>
      <c r="D267" s="140" t="s">
        <v>542</v>
      </c>
      <c r="E267" s="147"/>
      <c r="F267" s="148" t="s">
        <v>478</v>
      </c>
      <c r="H267" s="149">
        <v>135.79</v>
      </c>
      <c r="L267" s="146"/>
      <c r="M267" s="150"/>
      <c r="T267" s="151"/>
      <c r="AT267" s="147" t="s">
        <v>542</v>
      </c>
      <c r="AU267" s="147" t="s">
        <v>447</v>
      </c>
      <c r="AV267" s="152" t="s">
        <v>447</v>
      </c>
      <c r="AW267" s="152" t="s">
        <v>506</v>
      </c>
      <c r="AX267" s="152" t="s">
        <v>439</v>
      </c>
      <c r="AY267" s="147" t="s">
        <v>532</v>
      </c>
    </row>
    <row r="268" spans="2:51" s="6" customFormat="1" ht="15.75" customHeight="1">
      <c r="B268" s="139"/>
      <c r="D268" s="140" t="s">
        <v>542</v>
      </c>
      <c r="E268" s="141"/>
      <c r="F268" s="142" t="s">
        <v>564</v>
      </c>
      <c r="H268" s="141"/>
      <c r="L268" s="139"/>
      <c r="M268" s="143"/>
      <c r="T268" s="144"/>
      <c r="AT268" s="141" t="s">
        <v>542</v>
      </c>
      <c r="AU268" s="141" t="s">
        <v>447</v>
      </c>
      <c r="AV268" s="145" t="s">
        <v>390</v>
      </c>
      <c r="AW268" s="145" t="s">
        <v>506</v>
      </c>
      <c r="AX268" s="145" t="s">
        <v>439</v>
      </c>
      <c r="AY268" s="141" t="s">
        <v>532</v>
      </c>
    </row>
    <row r="269" spans="2:51" s="6" customFormat="1" ht="15.75" customHeight="1">
      <c r="B269" s="146"/>
      <c r="D269" s="140" t="s">
        <v>542</v>
      </c>
      <c r="E269" s="147"/>
      <c r="F269" s="148" t="s">
        <v>481</v>
      </c>
      <c r="H269" s="149">
        <v>670.14</v>
      </c>
      <c r="L269" s="146"/>
      <c r="M269" s="150"/>
      <c r="T269" s="151"/>
      <c r="AT269" s="147" t="s">
        <v>542</v>
      </c>
      <c r="AU269" s="147" t="s">
        <v>447</v>
      </c>
      <c r="AV269" s="152" t="s">
        <v>447</v>
      </c>
      <c r="AW269" s="152" t="s">
        <v>506</v>
      </c>
      <c r="AX269" s="152" t="s">
        <v>439</v>
      </c>
      <c r="AY269" s="147" t="s">
        <v>532</v>
      </c>
    </row>
    <row r="270" spans="2:51" s="6" customFormat="1" ht="15.75" customHeight="1">
      <c r="B270" s="139"/>
      <c r="D270" s="140" t="s">
        <v>542</v>
      </c>
      <c r="E270" s="141"/>
      <c r="F270" s="142" t="s">
        <v>566</v>
      </c>
      <c r="H270" s="141"/>
      <c r="L270" s="139"/>
      <c r="M270" s="143"/>
      <c r="T270" s="144"/>
      <c r="AT270" s="141" t="s">
        <v>542</v>
      </c>
      <c r="AU270" s="141" t="s">
        <v>447</v>
      </c>
      <c r="AV270" s="145" t="s">
        <v>390</v>
      </c>
      <c r="AW270" s="145" t="s">
        <v>506</v>
      </c>
      <c r="AX270" s="145" t="s">
        <v>439</v>
      </c>
      <c r="AY270" s="141" t="s">
        <v>532</v>
      </c>
    </row>
    <row r="271" spans="2:51" s="6" customFormat="1" ht="15.75" customHeight="1">
      <c r="B271" s="146"/>
      <c r="D271" s="140" t="s">
        <v>542</v>
      </c>
      <c r="E271" s="147"/>
      <c r="F271" s="148" t="s">
        <v>484</v>
      </c>
      <c r="H271" s="149">
        <v>81.41</v>
      </c>
      <c r="L271" s="146"/>
      <c r="M271" s="150"/>
      <c r="T271" s="151"/>
      <c r="AT271" s="147" t="s">
        <v>542</v>
      </c>
      <c r="AU271" s="147" t="s">
        <v>447</v>
      </c>
      <c r="AV271" s="152" t="s">
        <v>447</v>
      </c>
      <c r="AW271" s="152" t="s">
        <v>506</v>
      </c>
      <c r="AX271" s="152" t="s">
        <v>439</v>
      </c>
      <c r="AY271" s="147" t="s">
        <v>532</v>
      </c>
    </row>
    <row r="272" spans="2:51" s="6" customFormat="1" ht="15.75" customHeight="1">
      <c r="B272" s="153"/>
      <c r="D272" s="140" t="s">
        <v>542</v>
      </c>
      <c r="E272" s="154"/>
      <c r="F272" s="155" t="s">
        <v>546</v>
      </c>
      <c r="H272" s="156">
        <v>3956.82</v>
      </c>
      <c r="L272" s="153"/>
      <c r="M272" s="157"/>
      <c r="T272" s="158"/>
      <c r="AT272" s="154" t="s">
        <v>542</v>
      </c>
      <c r="AU272" s="154" t="s">
        <v>447</v>
      </c>
      <c r="AV272" s="159" t="s">
        <v>538</v>
      </c>
      <c r="AW272" s="159" t="s">
        <v>506</v>
      </c>
      <c r="AX272" s="159" t="s">
        <v>390</v>
      </c>
      <c r="AY272" s="154" t="s">
        <v>532</v>
      </c>
    </row>
    <row r="273" spans="2:65" s="6" customFormat="1" ht="15.75" customHeight="1">
      <c r="B273" s="22"/>
      <c r="C273" s="125" t="s">
        <v>651</v>
      </c>
      <c r="D273" s="125" t="s">
        <v>534</v>
      </c>
      <c r="E273" s="126" t="s">
        <v>652</v>
      </c>
      <c r="F273" s="127" t="s">
        <v>653</v>
      </c>
      <c r="G273" s="128" t="s">
        <v>468</v>
      </c>
      <c r="H273" s="129">
        <v>1269.52</v>
      </c>
      <c r="I273" s="130"/>
      <c r="J273" s="131">
        <f>ROUND($I$273*$H$273,2)</f>
        <v>0</v>
      </c>
      <c r="K273" s="127" t="s">
        <v>537</v>
      </c>
      <c r="L273" s="22"/>
      <c r="M273" s="132"/>
      <c r="N273" s="133" t="s">
        <v>410</v>
      </c>
      <c r="Q273" s="134">
        <v>0</v>
      </c>
      <c r="R273" s="134">
        <f>$Q$273*$H$273</f>
        <v>0</v>
      </c>
      <c r="S273" s="134">
        <v>0</v>
      </c>
      <c r="T273" s="135">
        <f>$S$273*$H$273</f>
        <v>0</v>
      </c>
      <c r="AR273" s="85" t="s">
        <v>538</v>
      </c>
      <c r="AT273" s="85" t="s">
        <v>534</v>
      </c>
      <c r="AU273" s="85" t="s">
        <v>447</v>
      </c>
      <c r="AY273" s="6" t="s">
        <v>532</v>
      </c>
      <c r="BE273" s="136">
        <f>IF($N$273="základní",$J$273,0)</f>
        <v>0</v>
      </c>
      <c r="BF273" s="136">
        <f>IF($N$273="snížená",$J$273,0)</f>
        <v>0</v>
      </c>
      <c r="BG273" s="136">
        <f>IF($N$273="zákl. přenesená",$J$273,0)</f>
        <v>0</v>
      </c>
      <c r="BH273" s="136">
        <f>IF($N$273="sníž. přenesená",$J$273,0)</f>
        <v>0</v>
      </c>
      <c r="BI273" s="136">
        <f>IF($N$273="nulová",$J$273,0)</f>
        <v>0</v>
      </c>
      <c r="BJ273" s="85" t="s">
        <v>390</v>
      </c>
      <c r="BK273" s="136">
        <f>ROUND($I$273*$H$273,2)</f>
        <v>0</v>
      </c>
      <c r="BL273" s="85" t="s">
        <v>538</v>
      </c>
      <c r="BM273" s="85" t="s">
        <v>654</v>
      </c>
    </row>
    <row r="274" spans="2:47" s="6" customFormat="1" ht="16.5" customHeight="1">
      <c r="B274" s="22"/>
      <c r="D274" s="137" t="s">
        <v>540</v>
      </c>
      <c r="F274" s="138" t="s">
        <v>655</v>
      </c>
      <c r="L274" s="22"/>
      <c r="M274" s="49"/>
      <c r="T274" s="50"/>
      <c r="AT274" s="6" t="s">
        <v>540</v>
      </c>
      <c r="AU274" s="6" t="s">
        <v>447</v>
      </c>
    </row>
    <row r="275" spans="2:51" s="6" customFormat="1" ht="15.75" customHeight="1">
      <c r="B275" s="139"/>
      <c r="D275" s="140" t="s">
        <v>542</v>
      </c>
      <c r="E275" s="141"/>
      <c r="F275" s="142" t="s">
        <v>568</v>
      </c>
      <c r="H275" s="141"/>
      <c r="L275" s="139"/>
      <c r="M275" s="143"/>
      <c r="T275" s="144"/>
      <c r="AT275" s="141" t="s">
        <v>542</v>
      </c>
      <c r="AU275" s="141" t="s">
        <v>447</v>
      </c>
      <c r="AV275" s="145" t="s">
        <v>390</v>
      </c>
      <c r="AW275" s="145" t="s">
        <v>506</v>
      </c>
      <c r="AX275" s="145" t="s">
        <v>439</v>
      </c>
      <c r="AY275" s="141" t="s">
        <v>532</v>
      </c>
    </row>
    <row r="276" spans="2:51" s="6" customFormat="1" ht="15.75" customHeight="1">
      <c r="B276" s="146"/>
      <c r="D276" s="140" t="s">
        <v>542</v>
      </c>
      <c r="E276" s="147"/>
      <c r="F276" s="148" t="s">
        <v>488</v>
      </c>
      <c r="H276" s="149">
        <v>1269.52</v>
      </c>
      <c r="L276" s="146"/>
      <c r="M276" s="150"/>
      <c r="T276" s="151"/>
      <c r="AT276" s="147" t="s">
        <v>542</v>
      </c>
      <c r="AU276" s="147" t="s">
        <v>447</v>
      </c>
      <c r="AV276" s="152" t="s">
        <v>447</v>
      </c>
      <c r="AW276" s="152" t="s">
        <v>506</v>
      </c>
      <c r="AX276" s="152" t="s">
        <v>439</v>
      </c>
      <c r="AY276" s="147" t="s">
        <v>532</v>
      </c>
    </row>
    <row r="277" spans="2:51" s="6" customFormat="1" ht="15.75" customHeight="1">
      <c r="B277" s="153"/>
      <c r="D277" s="140" t="s">
        <v>542</v>
      </c>
      <c r="E277" s="154"/>
      <c r="F277" s="155" t="s">
        <v>546</v>
      </c>
      <c r="H277" s="156">
        <v>1269.52</v>
      </c>
      <c r="L277" s="153"/>
      <c r="M277" s="157"/>
      <c r="T277" s="158"/>
      <c r="AT277" s="154" t="s">
        <v>542</v>
      </c>
      <c r="AU277" s="154" t="s">
        <v>447</v>
      </c>
      <c r="AV277" s="159" t="s">
        <v>538</v>
      </c>
      <c r="AW277" s="159" t="s">
        <v>506</v>
      </c>
      <c r="AX277" s="159" t="s">
        <v>390</v>
      </c>
      <c r="AY277" s="154" t="s">
        <v>532</v>
      </c>
    </row>
    <row r="278" spans="2:65" s="6" customFormat="1" ht="15.75" customHeight="1">
      <c r="B278" s="22"/>
      <c r="C278" s="125" t="s">
        <v>656</v>
      </c>
      <c r="D278" s="125" t="s">
        <v>534</v>
      </c>
      <c r="E278" s="126" t="s">
        <v>657</v>
      </c>
      <c r="F278" s="127" t="s">
        <v>658</v>
      </c>
      <c r="G278" s="128" t="s">
        <v>468</v>
      </c>
      <c r="H278" s="129">
        <v>3956.82</v>
      </c>
      <c r="I278" s="130"/>
      <c r="J278" s="131">
        <f>ROUND($I$278*$H$278,2)</f>
        <v>0</v>
      </c>
      <c r="K278" s="127" t="s">
        <v>537</v>
      </c>
      <c r="L278" s="22"/>
      <c r="M278" s="132"/>
      <c r="N278" s="133" t="s">
        <v>410</v>
      </c>
      <c r="Q278" s="134">
        <v>0</v>
      </c>
      <c r="R278" s="134">
        <f>$Q$278*$H$278</f>
        <v>0</v>
      </c>
      <c r="S278" s="134">
        <v>0</v>
      </c>
      <c r="T278" s="135">
        <f>$S$278*$H$278</f>
        <v>0</v>
      </c>
      <c r="AR278" s="85" t="s">
        <v>538</v>
      </c>
      <c r="AT278" s="85" t="s">
        <v>534</v>
      </c>
      <c r="AU278" s="85" t="s">
        <v>447</v>
      </c>
      <c r="AY278" s="6" t="s">
        <v>532</v>
      </c>
      <c r="BE278" s="136">
        <f>IF($N$278="základní",$J$278,0)</f>
        <v>0</v>
      </c>
      <c r="BF278" s="136">
        <f>IF($N$278="snížená",$J$278,0)</f>
        <v>0</v>
      </c>
      <c r="BG278" s="136">
        <f>IF($N$278="zákl. přenesená",$J$278,0)</f>
        <v>0</v>
      </c>
      <c r="BH278" s="136">
        <f>IF($N$278="sníž. přenesená",$J$278,0)</f>
        <v>0</v>
      </c>
      <c r="BI278" s="136">
        <f>IF($N$278="nulová",$J$278,0)</f>
        <v>0</v>
      </c>
      <c r="BJ278" s="85" t="s">
        <v>390</v>
      </c>
      <c r="BK278" s="136">
        <f>ROUND($I$278*$H$278,2)</f>
        <v>0</v>
      </c>
      <c r="BL278" s="85" t="s">
        <v>538</v>
      </c>
      <c r="BM278" s="85" t="s">
        <v>659</v>
      </c>
    </row>
    <row r="279" spans="2:47" s="6" customFormat="1" ht="16.5" customHeight="1">
      <c r="B279" s="22"/>
      <c r="D279" s="137" t="s">
        <v>540</v>
      </c>
      <c r="F279" s="138" t="s">
        <v>660</v>
      </c>
      <c r="L279" s="22"/>
      <c r="M279" s="49"/>
      <c r="T279" s="50"/>
      <c r="AT279" s="6" t="s">
        <v>540</v>
      </c>
      <c r="AU279" s="6" t="s">
        <v>447</v>
      </c>
    </row>
    <row r="280" spans="2:51" s="6" customFormat="1" ht="15.75" customHeight="1">
      <c r="B280" s="139"/>
      <c r="D280" s="140" t="s">
        <v>542</v>
      </c>
      <c r="E280" s="141"/>
      <c r="F280" s="142" t="s">
        <v>556</v>
      </c>
      <c r="H280" s="141"/>
      <c r="L280" s="139"/>
      <c r="M280" s="143"/>
      <c r="T280" s="144"/>
      <c r="AT280" s="141" t="s">
        <v>542</v>
      </c>
      <c r="AU280" s="141" t="s">
        <v>447</v>
      </c>
      <c r="AV280" s="145" t="s">
        <v>390</v>
      </c>
      <c r="AW280" s="145" t="s">
        <v>506</v>
      </c>
      <c r="AX280" s="145" t="s">
        <v>439</v>
      </c>
      <c r="AY280" s="141" t="s">
        <v>532</v>
      </c>
    </row>
    <row r="281" spans="2:51" s="6" customFormat="1" ht="15.75" customHeight="1">
      <c r="B281" s="146"/>
      <c r="D281" s="140" t="s">
        <v>542</v>
      </c>
      <c r="E281" s="147"/>
      <c r="F281" s="148" t="s">
        <v>466</v>
      </c>
      <c r="H281" s="149">
        <v>2166.55</v>
      </c>
      <c r="L281" s="146"/>
      <c r="M281" s="150"/>
      <c r="T281" s="151"/>
      <c r="AT281" s="147" t="s">
        <v>542</v>
      </c>
      <c r="AU281" s="147" t="s">
        <v>447</v>
      </c>
      <c r="AV281" s="152" t="s">
        <v>447</v>
      </c>
      <c r="AW281" s="152" t="s">
        <v>506</v>
      </c>
      <c r="AX281" s="152" t="s">
        <v>439</v>
      </c>
      <c r="AY281" s="147" t="s">
        <v>532</v>
      </c>
    </row>
    <row r="282" spans="2:51" s="6" customFormat="1" ht="15.75" customHeight="1">
      <c r="B282" s="139"/>
      <c r="D282" s="140" t="s">
        <v>542</v>
      </c>
      <c r="E282" s="141"/>
      <c r="F282" s="142" t="s">
        <v>558</v>
      </c>
      <c r="H282" s="141"/>
      <c r="L282" s="139"/>
      <c r="M282" s="143"/>
      <c r="T282" s="144"/>
      <c r="AT282" s="141" t="s">
        <v>542</v>
      </c>
      <c r="AU282" s="141" t="s">
        <v>447</v>
      </c>
      <c r="AV282" s="145" t="s">
        <v>390</v>
      </c>
      <c r="AW282" s="145" t="s">
        <v>506</v>
      </c>
      <c r="AX282" s="145" t="s">
        <v>439</v>
      </c>
      <c r="AY282" s="141" t="s">
        <v>532</v>
      </c>
    </row>
    <row r="283" spans="2:51" s="6" customFormat="1" ht="15.75" customHeight="1">
      <c r="B283" s="146"/>
      <c r="D283" s="140" t="s">
        <v>542</v>
      </c>
      <c r="E283" s="147"/>
      <c r="F283" s="148" t="s">
        <v>471</v>
      </c>
      <c r="H283" s="149">
        <v>886.68</v>
      </c>
      <c r="L283" s="146"/>
      <c r="M283" s="150"/>
      <c r="T283" s="151"/>
      <c r="AT283" s="147" t="s">
        <v>542</v>
      </c>
      <c r="AU283" s="147" t="s">
        <v>447</v>
      </c>
      <c r="AV283" s="152" t="s">
        <v>447</v>
      </c>
      <c r="AW283" s="152" t="s">
        <v>506</v>
      </c>
      <c r="AX283" s="152" t="s">
        <v>439</v>
      </c>
      <c r="AY283" s="147" t="s">
        <v>532</v>
      </c>
    </row>
    <row r="284" spans="2:51" s="6" customFormat="1" ht="15.75" customHeight="1">
      <c r="B284" s="139"/>
      <c r="D284" s="140" t="s">
        <v>542</v>
      </c>
      <c r="E284" s="141"/>
      <c r="F284" s="142" t="s">
        <v>560</v>
      </c>
      <c r="H284" s="141"/>
      <c r="L284" s="139"/>
      <c r="M284" s="143"/>
      <c r="T284" s="144"/>
      <c r="AT284" s="141" t="s">
        <v>542</v>
      </c>
      <c r="AU284" s="141" t="s">
        <v>447</v>
      </c>
      <c r="AV284" s="145" t="s">
        <v>390</v>
      </c>
      <c r="AW284" s="145" t="s">
        <v>506</v>
      </c>
      <c r="AX284" s="145" t="s">
        <v>439</v>
      </c>
      <c r="AY284" s="141" t="s">
        <v>532</v>
      </c>
    </row>
    <row r="285" spans="2:51" s="6" customFormat="1" ht="15.75" customHeight="1">
      <c r="B285" s="146"/>
      <c r="D285" s="140" t="s">
        <v>542</v>
      </c>
      <c r="E285" s="147"/>
      <c r="F285" s="148" t="s">
        <v>475</v>
      </c>
      <c r="H285" s="149">
        <v>16.25</v>
      </c>
      <c r="L285" s="146"/>
      <c r="M285" s="150"/>
      <c r="T285" s="151"/>
      <c r="AT285" s="147" t="s">
        <v>542</v>
      </c>
      <c r="AU285" s="147" t="s">
        <v>447</v>
      </c>
      <c r="AV285" s="152" t="s">
        <v>447</v>
      </c>
      <c r="AW285" s="152" t="s">
        <v>506</v>
      </c>
      <c r="AX285" s="152" t="s">
        <v>439</v>
      </c>
      <c r="AY285" s="147" t="s">
        <v>532</v>
      </c>
    </row>
    <row r="286" spans="2:51" s="6" customFormat="1" ht="15.75" customHeight="1">
      <c r="B286" s="139"/>
      <c r="D286" s="140" t="s">
        <v>542</v>
      </c>
      <c r="E286" s="141"/>
      <c r="F286" s="142" t="s">
        <v>562</v>
      </c>
      <c r="H286" s="141"/>
      <c r="L286" s="139"/>
      <c r="M286" s="143"/>
      <c r="T286" s="144"/>
      <c r="AT286" s="141" t="s">
        <v>542</v>
      </c>
      <c r="AU286" s="141" t="s">
        <v>447</v>
      </c>
      <c r="AV286" s="145" t="s">
        <v>390</v>
      </c>
      <c r="AW286" s="145" t="s">
        <v>506</v>
      </c>
      <c r="AX286" s="145" t="s">
        <v>439</v>
      </c>
      <c r="AY286" s="141" t="s">
        <v>532</v>
      </c>
    </row>
    <row r="287" spans="2:51" s="6" customFormat="1" ht="15.75" customHeight="1">
      <c r="B287" s="146"/>
      <c r="D287" s="140" t="s">
        <v>542</v>
      </c>
      <c r="E287" s="147"/>
      <c r="F287" s="148" t="s">
        <v>478</v>
      </c>
      <c r="H287" s="149">
        <v>135.79</v>
      </c>
      <c r="L287" s="146"/>
      <c r="M287" s="150"/>
      <c r="T287" s="151"/>
      <c r="AT287" s="147" t="s">
        <v>542</v>
      </c>
      <c r="AU287" s="147" t="s">
        <v>447</v>
      </c>
      <c r="AV287" s="152" t="s">
        <v>447</v>
      </c>
      <c r="AW287" s="152" t="s">
        <v>506</v>
      </c>
      <c r="AX287" s="152" t="s">
        <v>439</v>
      </c>
      <c r="AY287" s="147" t="s">
        <v>532</v>
      </c>
    </row>
    <row r="288" spans="2:51" s="6" customFormat="1" ht="15.75" customHeight="1">
      <c r="B288" s="139"/>
      <c r="D288" s="140" t="s">
        <v>542</v>
      </c>
      <c r="E288" s="141"/>
      <c r="F288" s="142" t="s">
        <v>564</v>
      </c>
      <c r="H288" s="141"/>
      <c r="L288" s="139"/>
      <c r="M288" s="143"/>
      <c r="T288" s="144"/>
      <c r="AT288" s="141" t="s">
        <v>542</v>
      </c>
      <c r="AU288" s="141" t="s">
        <v>447</v>
      </c>
      <c r="AV288" s="145" t="s">
        <v>390</v>
      </c>
      <c r="AW288" s="145" t="s">
        <v>506</v>
      </c>
      <c r="AX288" s="145" t="s">
        <v>439</v>
      </c>
      <c r="AY288" s="141" t="s">
        <v>532</v>
      </c>
    </row>
    <row r="289" spans="2:51" s="6" customFormat="1" ht="15.75" customHeight="1">
      <c r="B289" s="146"/>
      <c r="D289" s="140" t="s">
        <v>542</v>
      </c>
      <c r="E289" s="147"/>
      <c r="F289" s="148" t="s">
        <v>481</v>
      </c>
      <c r="H289" s="149">
        <v>670.14</v>
      </c>
      <c r="L289" s="146"/>
      <c r="M289" s="150"/>
      <c r="T289" s="151"/>
      <c r="AT289" s="147" t="s">
        <v>542</v>
      </c>
      <c r="AU289" s="147" t="s">
        <v>447</v>
      </c>
      <c r="AV289" s="152" t="s">
        <v>447</v>
      </c>
      <c r="AW289" s="152" t="s">
        <v>506</v>
      </c>
      <c r="AX289" s="152" t="s">
        <v>439</v>
      </c>
      <c r="AY289" s="147" t="s">
        <v>532</v>
      </c>
    </row>
    <row r="290" spans="2:51" s="6" customFormat="1" ht="15.75" customHeight="1">
      <c r="B290" s="139"/>
      <c r="D290" s="140" t="s">
        <v>542</v>
      </c>
      <c r="E290" s="141"/>
      <c r="F290" s="142" t="s">
        <v>566</v>
      </c>
      <c r="H290" s="141"/>
      <c r="L290" s="139"/>
      <c r="M290" s="143"/>
      <c r="T290" s="144"/>
      <c r="AT290" s="141" t="s">
        <v>542</v>
      </c>
      <c r="AU290" s="141" t="s">
        <v>447</v>
      </c>
      <c r="AV290" s="145" t="s">
        <v>390</v>
      </c>
      <c r="AW290" s="145" t="s">
        <v>506</v>
      </c>
      <c r="AX290" s="145" t="s">
        <v>439</v>
      </c>
      <c r="AY290" s="141" t="s">
        <v>532</v>
      </c>
    </row>
    <row r="291" spans="2:51" s="6" customFormat="1" ht="15.75" customHeight="1">
      <c r="B291" s="146"/>
      <c r="D291" s="140" t="s">
        <v>542</v>
      </c>
      <c r="E291" s="147"/>
      <c r="F291" s="148" t="s">
        <v>484</v>
      </c>
      <c r="H291" s="149">
        <v>81.41</v>
      </c>
      <c r="L291" s="146"/>
      <c r="M291" s="150"/>
      <c r="T291" s="151"/>
      <c r="AT291" s="147" t="s">
        <v>542</v>
      </c>
      <c r="AU291" s="147" t="s">
        <v>447</v>
      </c>
      <c r="AV291" s="152" t="s">
        <v>447</v>
      </c>
      <c r="AW291" s="152" t="s">
        <v>506</v>
      </c>
      <c r="AX291" s="152" t="s">
        <v>439</v>
      </c>
      <c r="AY291" s="147" t="s">
        <v>532</v>
      </c>
    </row>
    <row r="292" spans="2:51" s="6" customFormat="1" ht="15.75" customHeight="1">
      <c r="B292" s="153"/>
      <c r="D292" s="140" t="s">
        <v>542</v>
      </c>
      <c r="E292" s="154"/>
      <c r="F292" s="155" t="s">
        <v>546</v>
      </c>
      <c r="H292" s="156">
        <v>3956.82</v>
      </c>
      <c r="L292" s="153"/>
      <c r="M292" s="157"/>
      <c r="T292" s="158"/>
      <c r="AT292" s="154" t="s">
        <v>542</v>
      </c>
      <c r="AU292" s="154" t="s">
        <v>447</v>
      </c>
      <c r="AV292" s="159" t="s">
        <v>538</v>
      </c>
      <c r="AW292" s="159" t="s">
        <v>506</v>
      </c>
      <c r="AX292" s="159" t="s">
        <v>390</v>
      </c>
      <c r="AY292" s="154" t="s">
        <v>532</v>
      </c>
    </row>
    <row r="293" spans="2:65" s="6" customFormat="1" ht="15.75" customHeight="1">
      <c r="B293" s="22"/>
      <c r="C293" s="125" t="s">
        <v>661</v>
      </c>
      <c r="D293" s="125" t="s">
        <v>534</v>
      </c>
      <c r="E293" s="126" t="s">
        <v>662</v>
      </c>
      <c r="F293" s="127" t="s">
        <v>663</v>
      </c>
      <c r="G293" s="128" t="s">
        <v>468</v>
      </c>
      <c r="H293" s="129">
        <v>3053.23</v>
      </c>
      <c r="I293" s="130"/>
      <c r="J293" s="131">
        <f>ROUND($I$293*$H$293,2)</f>
        <v>0</v>
      </c>
      <c r="K293" s="127" t="s">
        <v>537</v>
      </c>
      <c r="L293" s="22"/>
      <c r="M293" s="132"/>
      <c r="N293" s="133" t="s">
        <v>410</v>
      </c>
      <c r="Q293" s="134">
        <v>0</v>
      </c>
      <c r="R293" s="134">
        <f>$Q$293*$H$293</f>
        <v>0</v>
      </c>
      <c r="S293" s="134">
        <v>0</v>
      </c>
      <c r="T293" s="135">
        <f>$S$293*$H$293</f>
        <v>0</v>
      </c>
      <c r="AR293" s="85" t="s">
        <v>538</v>
      </c>
      <c r="AT293" s="85" t="s">
        <v>534</v>
      </c>
      <c r="AU293" s="85" t="s">
        <v>447</v>
      </c>
      <c r="AY293" s="6" t="s">
        <v>532</v>
      </c>
      <c r="BE293" s="136">
        <f>IF($N$293="základní",$J$293,0)</f>
        <v>0</v>
      </c>
      <c r="BF293" s="136">
        <f>IF($N$293="snížená",$J$293,0)</f>
        <v>0</v>
      </c>
      <c r="BG293" s="136">
        <f>IF($N$293="zákl. přenesená",$J$293,0)</f>
        <v>0</v>
      </c>
      <c r="BH293" s="136">
        <f>IF($N$293="sníž. přenesená",$J$293,0)</f>
        <v>0</v>
      </c>
      <c r="BI293" s="136">
        <f>IF($N$293="nulová",$J$293,0)</f>
        <v>0</v>
      </c>
      <c r="BJ293" s="85" t="s">
        <v>390</v>
      </c>
      <c r="BK293" s="136">
        <f>ROUND($I$293*$H$293,2)</f>
        <v>0</v>
      </c>
      <c r="BL293" s="85" t="s">
        <v>538</v>
      </c>
      <c r="BM293" s="85" t="s">
        <v>664</v>
      </c>
    </row>
    <row r="294" spans="2:47" s="6" customFormat="1" ht="27" customHeight="1">
      <c r="B294" s="22"/>
      <c r="D294" s="137" t="s">
        <v>540</v>
      </c>
      <c r="F294" s="138" t="s">
        <v>665</v>
      </c>
      <c r="L294" s="22"/>
      <c r="M294" s="49"/>
      <c r="T294" s="50"/>
      <c r="AT294" s="6" t="s">
        <v>540</v>
      </c>
      <c r="AU294" s="6" t="s">
        <v>447</v>
      </c>
    </row>
    <row r="295" spans="2:51" s="6" customFormat="1" ht="15.75" customHeight="1">
      <c r="B295" s="139"/>
      <c r="D295" s="140" t="s">
        <v>542</v>
      </c>
      <c r="E295" s="141"/>
      <c r="F295" s="142" t="s">
        <v>556</v>
      </c>
      <c r="H295" s="141"/>
      <c r="L295" s="139"/>
      <c r="M295" s="143"/>
      <c r="T295" s="144"/>
      <c r="AT295" s="141" t="s">
        <v>542</v>
      </c>
      <c r="AU295" s="141" t="s">
        <v>447</v>
      </c>
      <c r="AV295" s="145" t="s">
        <v>390</v>
      </c>
      <c r="AW295" s="145" t="s">
        <v>506</v>
      </c>
      <c r="AX295" s="145" t="s">
        <v>439</v>
      </c>
      <c r="AY295" s="141" t="s">
        <v>532</v>
      </c>
    </row>
    <row r="296" spans="2:51" s="6" customFormat="1" ht="15.75" customHeight="1">
      <c r="B296" s="146"/>
      <c r="D296" s="140" t="s">
        <v>542</v>
      </c>
      <c r="E296" s="147"/>
      <c r="F296" s="148" t="s">
        <v>466</v>
      </c>
      <c r="H296" s="149">
        <v>2166.55</v>
      </c>
      <c r="L296" s="146"/>
      <c r="M296" s="150"/>
      <c r="T296" s="151"/>
      <c r="AT296" s="147" t="s">
        <v>542</v>
      </c>
      <c r="AU296" s="147" t="s">
        <v>447</v>
      </c>
      <c r="AV296" s="152" t="s">
        <v>447</v>
      </c>
      <c r="AW296" s="152" t="s">
        <v>506</v>
      </c>
      <c r="AX296" s="152" t="s">
        <v>439</v>
      </c>
      <c r="AY296" s="147" t="s">
        <v>532</v>
      </c>
    </row>
    <row r="297" spans="2:51" s="6" customFormat="1" ht="15.75" customHeight="1">
      <c r="B297" s="139"/>
      <c r="D297" s="140" t="s">
        <v>542</v>
      </c>
      <c r="E297" s="141"/>
      <c r="F297" s="142" t="s">
        <v>558</v>
      </c>
      <c r="H297" s="141"/>
      <c r="L297" s="139"/>
      <c r="M297" s="143"/>
      <c r="T297" s="144"/>
      <c r="AT297" s="141" t="s">
        <v>542</v>
      </c>
      <c r="AU297" s="141" t="s">
        <v>447</v>
      </c>
      <c r="AV297" s="145" t="s">
        <v>390</v>
      </c>
      <c r="AW297" s="145" t="s">
        <v>506</v>
      </c>
      <c r="AX297" s="145" t="s">
        <v>439</v>
      </c>
      <c r="AY297" s="141" t="s">
        <v>532</v>
      </c>
    </row>
    <row r="298" spans="2:51" s="6" customFormat="1" ht="15.75" customHeight="1">
      <c r="B298" s="146"/>
      <c r="D298" s="140" t="s">
        <v>542</v>
      </c>
      <c r="E298" s="147"/>
      <c r="F298" s="148" t="s">
        <v>471</v>
      </c>
      <c r="H298" s="149">
        <v>886.68</v>
      </c>
      <c r="L298" s="146"/>
      <c r="M298" s="150"/>
      <c r="T298" s="151"/>
      <c r="AT298" s="147" t="s">
        <v>542</v>
      </c>
      <c r="AU298" s="147" t="s">
        <v>447</v>
      </c>
      <c r="AV298" s="152" t="s">
        <v>447</v>
      </c>
      <c r="AW298" s="152" t="s">
        <v>506</v>
      </c>
      <c r="AX298" s="152" t="s">
        <v>439</v>
      </c>
      <c r="AY298" s="147" t="s">
        <v>532</v>
      </c>
    </row>
    <row r="299" spans="2:51" s="6" customFormat="1" ht="15.75" customHeight="1">
      <c r="B299" s="153"/>
      <c r="D299" s="140" t="s">
        <v>542</v>
      </c>
      <c r="E299" s="154"/>
      <c r="F299" s="155" t="s">
        <v>546</v>
      </c>
      <c r="H299" s="156">
        <v>3053.23</v>
      </c>
      <c r="L299" s="153"/>
      <c r="M299" s="157"/>
      <c r="T299" s="158"/>
      <c r="AT299" s="154" t="s">
        <v>542</v>
      </c>
      <c r="AU299" s="154" t="s">
        <v>447</v>
      </c>
      <c r="AV299" s="159" t="s">
        <v>538</v>
      </c>
      <c r="AW299" s="159" t="s">
        <v>506</v>
      </c>
      <c r="AX299" s="159" t="s">
        <v>390</v>
      </c>
      <c r="AY299" s="154" t="s">
        <v>532</v>
      </c>
    </row>
    <row r="300" spans="2:65" s="6" customFormat="1" ht="15.75" customHeight="1">
      <c r="B300" s="22"/>
      <c r="C300" s="125" t="s">
        <v>666</v>
      </c>
      <c r="D300" s="125" t="s">
        <v>534</v>
      </c>
      <c r="E300" s="126" t="s">
        <v>667</v>
      </c>
      <c r="F300" s="127" t="s">
        <v>668</v>
      </c>
      <c r="G300" s="128" t="s">
        <v>468</v>
      </c>
      <c r="H300" s="129">
        <v>31.5</v>
      </c>
      <c r="I300" s="130"/>
      <c r="J300" s="131">
        <f>ROUND($I$300*$H$300,2)</f>
        <v>0</v>
      </c>
      <c r="K300" s="127" t="s">
        <v>537</v>
      </c>
      <c r="L300" s="22"/>
      <c r="M300" s="132"/>
      <c r="N300" s="133" t="s">
        <v>410</v>
      </c>
      <c r="Q300" s="134">
        <v>0.26376</v>
      </c>
      <c r="R300" s="134">
        <f>$Q$300*$H$300</f>
        <v>8.30844</v>
      </c>
      <c r="S300" s="134">
        <v>0</v>
      </c>
      <c r="T300" s="135">
        <f>$S$300*$H$300</f>
        <v>0</v>
      </c>
      <c r="AR300" s="85" t="s">
        <v>538</v>
      </c>
      <c r="AT300" s="85" t="s">
        <v>534</v>
      </c>
      <c r="AU300" s="85" t="s">
        <v>447</v>
      </c>
      <c r="AY300" s="6" t="s">
        <v>532</v>
      </c>
      <c r="BE300" s="136">
        <f>IF($N$300="základní",$J$300,0)</f>
        <v>0</v>
      </c>
      <c r="BF300" s="136">
        <f>IF($N$300="snížená",$J$300,0)</f>
        <v>0</v>
      </c>
      <c r="BG300" s="136">
        <f>IF($N$300="zákl. přenesená",$J$300,0)</f>
        <v>0</v>
      </c>
      <c r="BH300" s="136">
        <f>IF($N$300="sníž. přenesená",$J$300,0)</f>
        <v>0</v>
      </c>
      <c r="BI300" s="136">
        <f>IF($N$300="nulová",$J$300,0)</f>
        <v>0</v>
      </c>
      <c r="BJ300" s="85" t="s">
        <v>390</v>
      </c>
      <c r="BK300" s="136">
        <f>ROUND($I$300*$H$300,2)</f>
        <v>0</v>
      </c>
      <c r="BL300" s="85" t="s">
        <v>538</v>
      </c>
      <c r="BM300" s="85" t="s">
        <v>669</v>
      </c>
    </row>
    <row r="301" spans="2:47" s="6" customFormat="1" ht="27" customHeight="1">
      <c r="B301" s="22"/>
      <c r="D301" s="137" t="s">
        <v>540</v>
      </c>
      <c r="F301" s="138" t="s">
        <v>670</v>
      </c>
      <c r="L301" s="22"/>
      <c r="M301" s="49"/>
      <c r="T301" s="50"/>
      <c r="AT301" s="6" t="s">
        <v>540</v>
      </c>
      <c r="AU301" s="6" t="s">
        <v>447</v>
      </c>
    </row>
    <row r="302" spans="2:51" s="6" customFormat="1" ht="15.75" customHeight="1">
      <c r="B302" s="139"/>
      <c r="D302" s="140" t="s">
        <v>542</v>
      </c>
      <c r="E302" s="141"/>
      <c r="F302" s="142" t="s">
        <v>543</v>
      </c>
      <c r="H302" s="141"/>
      <c r="L302" s="139"/>
      <c r="M302" s="143"/>
      <c r="T302" s="144"/>
      <c r="AT302" s="141" t="s">
        <v>542</v>
      </c>
      <c r="AU302" s="141" t="s">
        <v>447</v>
      </c>
      <c r="AV302" s="145" t="s">
        <v>390</v>
      </c>
      <c r="AW302" s="145" t="s">
        <v>506</v>
      </c>
      <c r="AX302" s="145" t="s">
        <v>439</v>
      </c>
      <c r="AY302" s="141" t="s">
        <v>532</v>
      </c>
    </row>
    <row r="303" spans="2:51" s="6" customFormat="1" ht="15.75" customHeight="1">
      <c r="B303" s="139"/>
      <c r="D303" s="140" t="s">
        <v>542</v>
      </c>
      <c r="E303" s="141"/>
      <c r="F303" s="142" t="s">
        <v>544</v>
      </c>
      <c r="H303" s="141"/>
      <c r="L303" s="139"/>
      <c r="M303" s="143"/>
      <c r="T303" s="144"/>
      <c r="AT303" s="141" t="s">
        <v>542</v>
      </c>
      <c r="AU303" s="141" t="s">
        <v>447</v>
      </c>
      <c r="AV303" s="145" t="s">
        <v>390</v>
      </c>
      <c r="AW303" s="145" t="s">
        <v>506</v>
      </c>
      <c r="AX303" s="145" t="s">
        <v>439</v>
      </c>
      <c r="AY303" s="141" t="s">
        <v>532</v>
      </c>
    </row>
    <row r="304" spans="2:51" s="6" customFormat="1" ht="15.75" customHeight="1">
      <c r="B304" s="146"/>
      <c r="D304" s="140" t="s">
        <v>542</v>
      </c>
      <c r="E304" s="147"/>
      <c r="F304" s="148" t="s">
        <v>545</v>
      </c>
      <c r="H304" s="149">
        <v>31.5</v>
      </c>
      <c r="L304" s="146"/>
      <c r="M304" s="150"/>
      <c r="T304" s="151"/>
      <c r="AT304" s="147" t="s">
        <v>542</v>
      </c>
      <c r="AU304" s="147" t="s">
        <v>447</v>
      </c>
      <c r="AV304" s="152" t="s">
        <v>447</v>
      </c>
      <c r="AW304" s="152" t="s">
        <v>506</v>
      </c>
      <c r="AX304" s="152" t="s">
        <v>439</v>
      </c>
      <c r="AY304" s="147" t="s">
        <v>532</v>
      </c>
    </row>
    <row r="305" spans="2:51" s="6" customFormat="1" ht="15.75" customHeight="1">
      <c r="B305" s="153"/>
      <c r="D305" s="140" t="s">
        <v>542</v>
      </c>
      <c r="E305" s="154"/>
      <c r="F305" s="155" t="s">
        <v>546</v>
      </c>
      <c r="H305" s="156">
        <v>31.5</v>
      </c>
      <c r="L305" s="153"/>
      <c r="M305" s="157"/>
      <c r="T305" s="158"/>
      <c r="AT305" s="154" t="s">
        <v>542</v>
      </c>
      <c r="AU305" s="154" t="s">
        <v>447</v>
      </c>
      <c r="AV305" s="159" t="s">
        <v>538</v>
      </c>
      <c r="AW305" s="159" t="s">
        <v>506</v>
      </c>
      <c r="AX305" s="159" t="s">
        <v>390</v>
      </c>
      <c r="AY305" s="154" t="s">
        <v>532</v>
      </c>
    </row>
    <row r="306" spans="2:65" s="6" customFormat="1" ht="15.75" customHeight="1">
      <c r="B306" s="22"/>
      <c r="C306" s="125" t="s">
        <v>376</v>
      </c>
      <c r="D306" s="125" t="s">
        <v>534</v>
      </c>
      <c r="E306" s="126" t="s">
        <v>671</v>
      </c>
      <c r="F306" s="127" t="s">
        <v>672</v>
      </c>
      <c r="G306" s="128" t="s">
        <v>468</v>
      </c>
      <c r="H306" s="129">
        <v>31.5</v>
      </c>
      <c r="I306" s="130"/>
      <c r="J306" s="131">
        <f>ROUND($I$306*$H$306,2)</f>
        <v>0</v>
      </c>
      <c r="K306" s="127" t="s">
        <v>537</v>
      </c>
      <c r="L306" s="22"/>
      <c r="M306" s="132"/>
      <c r="N306" s="133" t="s">
        <v>410</v>
      </c>
      <c r="Q306" s="134">
        <v>0.12966</v>
      </c>
      <c r="R306" s="134">
        <f>$Q$306*$H$306</f>
        <v>4.08429</v>
      </c>
      <c r="S306" s="134">
        <v>0</v>
      </c>
      <c r="T306" s="135">
        <f>$S$306*$H$306</f>
        <v>0</v>
      </c>
      <c r="AR306" s="85" t="s">
        <v>538</v>
      </c>
      <c r="AT306" s="85" t="s">
        <v>534</v>
      </c>
      <c r="AU306" s="85" t="s">
        <v>447</v>
      </c>
      <c r="AY306" s="6" t="s">
        <v>532</v>
      </c>
      <c r="BE306" s="136">
        <f>IF($N$306="základní",$J$306,0)</f>
        <v>0</v>
      </c>
      <c r="BF306" s="136">
        <f>IF($N$306="snížená",$J$306,0)</f>
        <v>0</v>
      </c>
      <c r="BG306" s="136">
        <f>IF($N$306="zákl. přenesená",$J$306,0)</f>
        <v>0</v>
      </c>
      <c r="BH306" s="136">
        <f>IF($N$306="sníž. přenesená",$J$306,0)</f>
        <v>0</v>
      </c>
      <c r="BI306" s="136">
        <f>IF($N$306="nulová",$J$306,0)</f>
        <v>0</v>
      </c>
      <c r="BJ306" s="85" t="s">
        <v>390</v>
      </c>
      <c r="BK306" s="136">
        <f>ROUND($I$306*$H$306,2)</f>
        <v>0</v>
      </c>
      <c r="BL306" s="85" t="s">
        <v>538</v>
      </c>
      <c r="BM306" s="85" t="s">
        <v>673</v>
      </c>
    </row>
    <row r="307" spans="2:47" s="6" customFormat="1" ht="27" customHeight="1">
      <c r="B307" s="22"/>
      <c r="D307" s="137" t="s">
        <v>540</v>
      </c>
      <c r="F307" s="138" t="s">
        <v>674</v>
      </c>
      <c r="L307" s="22"/>
      <c r="M307" s="49"/>
      <c r="T307" s="50"/>
      <c r="AT307" s="6" t="s">
        <v>540</v>
      </c>
      <c r="AU307" s="6" t="s">
        <v>447</v>
      </c>
    </row>
    <row r="308" spans="2:51" s="6" customFormat="1" ht="15.75" customHeight="1">
      <c r="B308" s="139"/>
      <c r="D308" s="140" t="s">
        <v>542</v>
      </c>
      <c r="E308" s="141"/>
      <c r="F308" s="142" t="s">
        <v>543</v>
      </c>
      <c r="H308" s="141"/>
      <c r="L308" s="139"/>
      <c r="M308" s="143"/>
      <c r="T308" s="144"/>
      <c r="AT308" s="141" t="s">
        <v>542</v>
      </c>
      <c r="AU308" s="141" t="s">
        <v>447</v>
      </c>
      <c r="AV308" s="145" t="s">
        <v>390</v>
      </c>
      <c r="AW308" s="145" t="s">
        <v>506</v>
      </c>
      <c r="AX308" s="145" t="s">
        <v>439</v>
      </c>
      <c r="AY308" s="141" t="s">
        <v>532</v>
      </c>
    </row>
    <row r="309" spans="2:51" s="6" customFormat="1" ht="15.75" customHeight="1">
      <c r="B309" s="139"/>
      <c r="D309" s="140" t="s">
        <v>542</v>
      </c>
      <c r="E309" s="141"/>
      <c r="F309" s="142" t="s">
        <v>544</v>
      </c>
      <c r="H309" s="141"/>
      <c r="L309" s="139"/>
      <c r="M309" s="143"/>
      <c r="T309" s="144"/>
      <c r="AT309" s="141" t="s">
        <v>542</v>
      </c>
      <c r="AU309" s="141" t="s">
        <v>447</v>
      </c>
      <c r="AV309" s="145" t="s">
        <v>390</v>
      </c>
      <c r="AW309" s="145" t="s">
        <v>506</v>
      </c>
      <c r="AX309" s="145" t="s">
        <v>439</v>
      </c>
      <c r="AY309" s="141" t="s">
        <v>532</v>
      </c>
    </row>
    <row r="310" spans="2:51" s="6" customFormat="1" ht="15.75" customHeight="1">
      <c r="B310" s="146"/>
      <c r="D310" s="140" t="s">
        <v>542</v>
      </c>
      <c r="E310" s="147"/>
      <c r="F310" s="148" t="s">
        <v>545</v>
      </c>
      <c r="H310" s="149">
        <v>31.5</v>
      </c>
      <c r="L310" s="146"/>
      <c r="M310" s="150"/>
      <c r="T310" s="151"/>
      <c r="AT310" s="147" t="s">
        <v>542</v>
      </c>
      <c r="AU310" s="147" t="s">
        <v>447</v>
      </c>
      <c r="AV310" s="152" t="s">
        <v>447</v>
      </c>
      <c r="AW310" s="152" t="s">
        <v>506</v>
      </c>
      <c r="AX310" s="152" t="s">
        <v>439</v>
      </c>
      <c r="AY310" s="147" t="s">
        <v>532</v>
      </c>
    </row>
    <row r="311" spans="2:51" s="6" customFormat="1" ht="15.75" customHeight="1">
      <c r="B311" s="153"/>
      <c r="D311" s="140" t="s">
        <v>542</v>
      </c>
      <c r="E311" s="154"/>
      <c r="F311" s="155" t="s">
        <v>546</v>
      </c>
      <c r="H311" s="156">
        <v>31.5</v>
      </c>
      <c r="L311" s="153"/>
      <c r="M311" s="157"/>
      <c r="T311" s="158"/>
      <c r="AT311" s="154" t="s">
        <v>542</v>
      </c>
      <c r="AU311" s="154" t="s">
        <v>447</v>
      </c>
      <c r="AV311" s="159" t="s">
        <v>538</v>
      </c>
      <c r="AW311" s="159" t="s">
        <v>506</v>
      </c>
      <c r="AX311" s="159" t="s">
        <v>390</v>
      </c>
      <c r="AY311" s="154" t="s">
        <v>532</v>
      </c>
    </row>
    <row r="312" spans="2:65" s="6" customFormat="1" ht="15.75" customHeight="1">
      <c r="B312" s="22"/>
      <c r="C312" s="125" t="s">
        <v>675</v>
      </c>
      <c r="D312" s="125" t="s">
        <v>534</v>
      </c>
      <c r="E312" s="126" t="s">
        <v>676</v>
      </c>
      <c r="F312" s="127" t="s">
        <v>677</v>
      </c>
      <c r="G312" s="128" t="s">
        <v>468</v>
      </c>
      <c r="H312" s="129">
        <v>3053.23</v>
      </c>
      <c r="I312" s="130"/>
      <c r="J312" s="131">
        <f>ROUND($I$312*$H$312,2)</f>
        <v>0</v>
      </c>
      <c r="K312" s="127" t="s">
        <v>537</v>
      </c>
      <c r="L312" s="22"/>
      <c r="M312" s="132"/>
      <c r="N312" s="133" t="s">
        <v>410</v>
      </c>
      <c r="Q312" s="134">
        <v>0.00561</v>
      </c>
      <c r="R312" s="134">
        <f>$Q$312*$H$312</f>
        <v>17.1286203</v>
      </c>
      <c r="S312" s="134">
        <v>0</v>
      </c>
      <c r="T312" s="135">
        <f>$S$312*$H$312</f>
        <v>0</v>
      </c>
      <c r="AR312" s="85" t="s">
        <v>538</v>
      </c>
      <c r="AT312" s="85" t="s">
        <v>534</v>
      </c>
      <c r="AU312" s="85" t="s">
        <v>447</v>
      </c>
      <c r="AY312" s="6" t="s">
        <v>532</v>
      </c>
      <c r="BE312" s="136">
        <f>IF($N$312="základní",$J$312,0)</f>
        <v>0</v>
      </c>
      <c r="BF312" s="136">
        <f>IF($N$312="snížená",$J$312,0)</f>
        <v>0</v>
      </c>
      <c r="BG312" s="136">
        <f>IF($N$312="zákl. přenesená",$J$312,0)</f>
        <v>0</v>
      </c>
      <c r="BH312" s="136">
        <f>IF($N$312="sníž. přenesená",$J$312,0)</f>
        <v>0</v>
      </c>
      <c r="BI312" s="136">
        <f>IF($N$312="nulová",$J$312,0)</f>
        <v>0</v>
      </c>
      <c r="BJ312" s="85" t="s">
        <v>390</v>
      </c>
      <c r="BK312" s="136">
        <f>ROUND($I$312*$H$312,2)</f>
        <v>0</v>
      </c>
      <c r="BL312" s="85" t="s">
        <v>538</v>
      </c>
      <c r="BM312" s="85" t="s">
        <v>678</v>
      </c>
    </row>
    <row r="313" spans="2:47" s="6" customFormat="1" ht="16.5" customHeight="1">
      <c r="B313" s="22"/>
      <c r="D313" s="137" t="s">
        <v>540</v>
      </c>
      <c r="F313" s="138" t="s">
        <v>679</v>
      </c>
      <c r="L313" s="22"/>
      <c r="M313" s="49"/>
      <c r="T313" s="50"/>
      <c r="AT313" s="6" t="s">
        <v>540</v>
      </c>
      <c r="AU313" s="6" t="s">
        <v>447</v>
      </c>
    </row>
    <row r="314" spans="2:51" s="6" customFormat="1" ht="15.75" customHeight="1">
      <c r="B314" s="139"/>
      <c r="D314" s="140" t="s">
        <v>542</v>
      </c>
      <c r="E314" s="141"/>
      <c r="F314" s="142" t="s">
        <v>556</v>
      </c>
      <c r="H314" s="141"/>
      <c r="L314" s="139"/>
      <c r="M314" s="143"/>
      <c r="T314" s="144"/>
      <c r="AT314" s="141" t="s">
        <v>542</v>
      </c>
      <c r="AU314" s="141" t="s">
        <v>447</v>
      </c>
      <c r="AV314" s="145" t="s">
        <v>390</v>
      </c>
      <c r="AW314" s="145" t="s">
        <v>506</v>
      </c>
      <c r="AX314" s="145" t="s">
        <v>439</v>
      </c>
      <c r="AY314" s="141" t="s">
        <v>532</v>
      </c>
    </row>
    <row r="315" spans="2:51" s="6" customFormat="1" ht="15.75" customHeight="1">
      <c r="B315" s="146"/>
      <c r="D315" s="140" t="s">
        <v>542</v>
      </c>
      <c r="E315" s="147"/>
      <c r="F315" s="148" t="s">
        <v>466</v>
      </c>
      <c r="H315" s="149">
        <v>2166.55</v>
      </c>
      <c r="L315" s="146"/>
      <c r="M315" s="150"/>
      <c r="T315" s="151"/>
      <c r="AT315" s="147" t="s">
        <v>542</v>
      </c>
      <c r="AU315" s="147" t="s">
        <v>447</v>
      </c>
      <c r="AV315" s="152" t="s">
        <v>447</v>
      </c>
      <c r="AW315" s="152" t="s">
        <v>506</v>
      </c>
      <c r="AX315" s="152" t="s">
        <v>439</v>
      </c>
      <c r="AY315" s="147" t="s">
        <v>532</v>
      </c>
    </row>
    <row r="316" spans="2:51" s="6" customFormat="1" ht="15.75" customHeight="1">
      <c r="B316" s="139"/>
      <c r="D316" s="140" t="s">
        <v>542</v>
      </c>
      <c r="E316" s="141"/>
      <c r="F316" s="142" t="s">
        <v>558</v>
      </c>
      <c r="H316" s="141"/>
      <c r="L316" s="139"/>
      <c r="M316" s="143"/>
      <c r="T316" s="144"/>
      <c r="AT316" s="141" t="s">
        <v>542</v>
      </c>
      <c r="AU316" s="141" t="s">
        <v>447</v>
      </c>
      <c r="AV316" s="145" t="s">
        <v>390</v>
      </c>
      <c r="AW316" s="145" t="s">
        <v>506</v>
      </c>
      <c r="AX316" s="145" t="s">
        <v>439</v>
      </c>
      <c r="AY316" s="141" t="s">
        <v>532</v>
      </c>
    </row>
    <row r="317" spans="2:51" s="6" customFormat="1" ht="15.75" customHeight="1">
      <c r="B317" s="146"/>
      <c r="D317" s="140" t="s">
        <v>542</v>
      </c>
      <c r="E317" s="147"/>
      <c r="F317" s="148" t="s">
        <v>471</v>
      </c>
      <c r="H317" s="149">
        <v>886.68</v>
      </c>
      <c r="L317" s="146"/>
      <c r="M317" s="150"/>
      <c r="T317" s="151"/>
      <c r="AT317" s="147" t="s">
        <v>542</v>
      </c>
      <c r="AU317" s="147" t="s">
        <v>447</v>
      </c>
      <c r="AV317" s="152" t="s">
        <v>447</v>
      </c>
      <c r="AW317" s="152" t="s">
        <v>506</v>
      </c>
      <c r="AX317" s="152" t="s">
        <v>439</v>
      </c>
      <c r="AY317" s="147" t="s">
        <v>532</v>
      </c>
    </row>
    <row r="318" spans="2:51" s="6" customFormat="1" ht="15.75" customHeight="1">
      <c r="B318" s="153"/>
      <c r="D318" s="140" t="s">
        <v>542</v>
      </c>
      <c r="E318" s="154"/>
      <c r="F318" s="155" t="s">
        <v>546</v>
      </c>
      <c r="H318" s="156">
        <v>3053.23</v>
      </c>
      <c r="L318" s="153"/>
      <c r="M318" s="157"/>
      <c r="T318" s="158"/>
      <c r="AT318" s="154" t="s">
        <v>542</v>
      </c>
      <c r="AU318" s="154" t="s">
        <v>447</v>
      </c>
      <c r="AV318" s="159" t="s">
        <v>538</v>
      </c>
      <c r="AW318" s="159" t="s">
        <v>506</v>
      </c>
      <c r="AX318" s="159" t="s">
        <v>390</v>
      </c>
      <c r="AY318" s="154" t="s">
        <v>532</v>
      </c>
    </row>
    <row r="319" spans="2:65" s="6" customFormat="1" ht="15.75" customHeight="1">
      <c r="B319" s="22"/>
      <c r="C319" s="125" t="s">
        <v>680</v>
      </c>
      <c r="D319" s="125" t="s">
        <v>534</v>
      </c>
      <c r="E319" s="126" t="s">
        <v>681</v>
      </c>
      <c r="F319" s="127" t="s">
        <v>682</v>
      </c>
      <c r="G319" s="128" t="s">
        <v>468</v>
      </c>
      <c r="H319" s="129">
        <v>3116.23</v>
      </c>
      <c r="I319" s="130"/>
      <c r="J319" s="131">
        <f>ROUND($I$319*$H$319,2)</f>
        <v>0</v>
      </c>
      <c r="K319" s="127" t="s">
        <v>537</v>
      </c>
      <c r="L319" s="22"/>
      <c r="M319" s="132"/>
      <c r="N319" s="133" t="s">
        <v>410</v>
      </c>
      <c r="Q319" s="134">
        <v>0.00061</v>
      </c>
      <c r="R319" s="134">
        <f>$Q$319*$H$319</f>
        <v>1.9009003</v>
      </c>
      <c r="S319" s="134">
        <v>0</v>
      </c>
      <c r="T319" s="135">
        <f>$S$319*$H$319</f>
        <v>0</v>
      </c>
      <c r="AR319" s="85" t="s">
        <v>538</v>
      </c>
      <c r="AT319" s="85" t="s">
        <v>534</v>
      </c>
      <c r="AU319" s="85" t="s">
        <v>447</v>
      </c>
      <c r="AY319" s="6" t="s">
        <v>532</v>
      </c>
      <c r="BE319" s="136">
        <f>IF($N$319="základní",$J$319,0)</f>
        <v>0</v>
      </c>
      <c r="BF319" s="136">
        <f>IF($N$319="snížená",$J$319,0)</f>
        <v>0</v>
      </c>
      <c r="BG319" s="136">
        <f>IF($N$319="zákl. přenesená",$J$319,0)</f>
        <v>0</v>
      </c>
      <c r="BH319" s="136">
        <f>IF($N$319="sníž. přenesená",$J$319,0)</f>
        <v>0</v>
      </c>
      <c r="BI319" s="136">
        <f>IF($N$319="nulová",$J$319,0)</f>
        <v>0</v>
      </c>
      <c r="BJ319" s="85" t="s">
        <v>390</v>
      </c>
      <c r="BK319" s="136">
        <f>ROUND($I$319*$H$319,2)</f>
        <v>0</v>
      </c>
      <c r="BL319" s="85" t="s">
        <v>538</v>
      </c>
      <c r="BM319" s="85" t="s">
        <v>683</v>
      </c>
    </row>
    <row r="320" spans="2:47" s="6" customFormat="1" ht="16.5" customHeight="1">
      <c r="B320" s="22"/>
      <c r="D320" s="137" t="s">
        <v>540</v>
      </c>
      <c r="F320" s="138" t="s">
        <v>684</v>
      </c>
      <c r="L320" s="22"/>
      <c r="M320" s="49"/>
      <c r="T320" s="50"/>
      <c r="AT320" s="6" t="s">
        <v>540</v>
      </c>
      <c r="AU320" s="6" t="s">
        <v>447</v>
      </c>
    </row>
    <row r="321" spans="2:51" s="6" customFormat="1" ht="15.75" customHeight="1">
      <c r="B321" s="139"/>
      <c r="D321" s="140" t="s">
        <v>542</v>
      </c>
      <c r="E321" s="141"/>
      <c r="F321" s="142" t="s">
        <v>556</v>
      </c>
      <c r="H321" s="141"/>
      <c r="L321" s="139"/>
      <c r="M321" s="143"/>
      <c r="T321" s="144"/>
      <c r="AT321" s="141" t="s">
        <v>542</v>
      </c>
      <c r="AU321" s="141" t="s">
        <v>447</v>
      </c>
      <c r="AV321" s="145" t="s">
        <v>390</v>
      </c>
      <c r="AW321" s="145" t="s">
        <v>506</v>
      </c>
      <c r="AX321" s="145" t="s">
        <v>439</v>
      </c>
      <c r="AY321" s="141" t="s">
        <v>532</v>
      </c>
    </row>
    <row r="322" spans="2:51" s="6" customFormat="1" ht="15.75" customHeight="1">
      <c r="B322" s="146"/>
      <c r="D322" s="140" t="s">
        <v>542</v>
      </c>
      <c r="E322" s="147"/>
      <c r="F322" s="148" t="s">
        <v>466</v>
      </c>
      <c r="H322" s="149">
        <v>2166.55</v>
      </c>
      <c r="L322" s="146"/>
      <c r="M322" s="150"/>
      <c r="T322" s="151"/>
      <c r="AT322" s="147" t="s">
        <v>542</v>
      </c>
      <c r="AU322" s="147" t="s">
        <v>447</v>
      </c>
      <c r="AV322" s="152" t="s">
        <v>447</v>
      </c>
      <c r="AW322" s="152" t="s">
        <v>506</v>
      </c>
      <c r="AX322" s="152" t="s">
        <v>439</v>
      </c>
      <c r="AY322" s="147" t="s">
        <v>532</v>
      </c>
    </row>
    <row r="323" spans="2:51" s="6" customFormat="1" ht="15.75" customHeight="1">
      <c r="B323" s="139"/>
      <c r="D323" s="140" t="s">
        <v>542</v>
      </c>
      <c r="E323" s="141"/>
      <c r="F323" s="142" t="s">
        <v>558</v>
      </c>
      <c r="H323" s="141"/>
      <c r="L323" s="139"/>
      <c r="M323" s="143"/>
      <c r="T323" s="144"/>
      <c r="AT323" s="141" t="s">
        <v>542</v>
      </c>
      <c r="AU323" s="141" t="s">
        <v>447</v>
      </c>
      <c r="AV323" s="145" t="s">
        <v>390</v>
      </c>
      <c r="AW323" s="145" t="s">
        <v>506</v>
      </c>
      <c r="AX323" s="145" t="s">
        <v>439</v>
      </c>
      <c r="AY323" s="141" t="s">
        <v>532</v>
      </c>
    </row>
    <row r="324" spans="2:51" s="6" customFormat="1" ht="15.75" customHeight="1">
      <c r="B324" s="146"/>
      <c r="D324" s="140" t="s">
        <v>542</v>
      </c>
      <c r="E324" s="147"/>
      <c r="F324" s="148" t="s">
        <v>471</v>
      </c>
      <c r="H324" s="149">
        <v>886.68</v>
      </c>
      <c r="L324" s="146"/>
      <c r="M324" s="150"/>
      <c r="T324" s="151"/>
      <c r="AT324" s="147" t="s">
        <v>542</v>
      </c>
      <c r="AU324" s="147" t="s">
        <v>447</v>
      </c>
      <c r="AV324" s="152" t="s">
        <v>447</v>
      </c>
      <c r="AW324" s="152" t="s">
        <v>506</v>
      </c>
      <c r="AX324" s="152" t="s">
        <v>439</v>
      </c>
      <c r="AY324" s="147" t="s">
        <v>532</v>
      </c>
    </row>
    <row r="325" spans="2:51" s="6" customFormat="1" ht="15.75" customHeight="1">
      <c r="B325" s="139"/>
      <c r="D325" s="140" t="s">
        <v>542</v>
      </c>
      <c r="E325" s="141"/>
      <c r="F325" s="142" t="s">
        <v>543</v>
      </c>
      <c r="H325" s="141"/>
      <c r="L325" s="139"/>
      <c r="M325" s="143"/>
      <c r="T325" s="144"/>
      <c r="AT325" s="141" t="s">
        <v>542</v>
      </c>
      <c r="AU325" s="141" t="s">
        <v>447</v>
      </c>
      <c r="AV325" s="145" t="s">
        <v>390</v>
      </c>
      <c r="AW325" s="145" t="s">
        <v>506</v>
      </c>
      <c r="AX325" s="145" t="s">
        <v>439</v>
      </c>
      <c r="AY325" s="141" t="s">
        <v>532</v>
      </c>
    </row>
    <row r="326" spans="2:51" s="6" customFormat="1" ht="15.75" customHeight="1">
      <c r="B326" s="139"/>
      <c r="D326" s="140" t="s">
        <v>542</v>
      </c>
      <c r="E326" s="141"/>
      <c r="F326" s="142" t="s">
        <v>544</v>
      </c>
      <c r="H326" s="141"/>
      <c r="L326" s="139"/>
      <c r="M326" s="143"/>
      <c r="T326" s="144"/>
      <c r="AT326" s="141" t="s">
        <v>542</v>
      </c>
      <c r="AU326" s="141" t="s">
        <v>447</v>
      </c>
      <c r="AV326" s="145" t="s">
        <v>390</v>
      </c>
      <c r="AW326" s="145" t="s">
        <v>506</v>
      </c>
      <c r="AX326" s="145" t="s">
        <v>439</v>
      </c>
      <c r="AY326" s="141" t="s">
        <v>532</v>
      </c>
    </row>
    <row r="327" spans="2:51" s="6" customFormat="1" ht="15.75" customHeight="1">
      <c r="B327" s="146"/>
      <c r="D327" s="140" t="s">
        <v>542</v>
      </c>
      <c r="E327" s="147"/>
      <c r="F327" s="148" t="s">
        <v>685</v>
      </c>
      <c r="H327" s="149">
        <v>63</v>
      </c>
      <c r="L327" s="146"/>
      <c r="M327" s="150"/>
      <c r="T327" s="151"/>
      <c r="AT327" s="147" t="s">
        <v>542</v>
      </c>
      <c r="AU327" s="147" t="s">
        <v>447</v>
      </c>
      <c r="AV327" s="152" t="s">
        <v>447</v>
      </c>
      <c r="AW327" s="152" t="s">
        <v>506</v>
      </c>
      <c r="AX327" s="152" t="s">
        <v>439</v>
      </c>
      <c r="AY327" s="147" t="s">
        <v>532</v>
      </c>
    </row>
    <row r="328" spans="2:51" s="6" customFormat="1" ht="15.75" customHeight="1">
      <c r="B328" s="153"/>
      <c r="D328" s="140" t="s">
        <v>542</v>
      </c>
      <c r="E328" s="154"/>
      <c r="F328" s="155" t="s">
        <v>546</v>
      </c>
      <c r="H328" s="156">
        <v>3116.23</v>
      </c>
      <c r="L328" s="153"/>
      <c r="M328" s="157"/>
      <c r="T328" s="158"/>
      <c r="AT328" s="154" t="s">
        <v>542</v>
      </c>
      <c r="AU328" s="154" t="s">
        <v>447</v>
      </c>
      <c r="AV328" s="159" t="s">
        <v>538</v>
      </c>
      <c r="AW328" s="159" t="s">
        <v>506</v>
      </c>
      <c r="AX328" s="159" t="s">
        <v>390</v>
      </c>
      <c r="AY328" s="154" t="s">
        <v>532</v>
      </c>
    </row>
    <row r="329" spans="2:65" s="6" customFormat="1" ht="15.75" customHeight="1">
      <c r="B329" s="22"/>
      <c r="C329" s="125" t="s">
        <v>686</v>
      </c>
      <c r="D329" s="125" t="s">
        <v>534</v>
      </c>
      <c r="E329" s="126" t="s">
        <v>687</v>
      </c>
      <c r="F329" s="127" t="s">
        <v>688</v>
      </c>
      <c r="G329" s="128" t="s">
        <v>468</v>
      </c>
      <c r="H329" s="129">
        <v>3053.23</v>
      </c>
      <c r="I329" s="130"/>
      <c r="J329" s="131">
        <f>ROUND($I$329*$H$329,2)</f>
        <v>0</v>
      </c>
      <c r="K329" s="127" t="s">
        <v>537</v>
      </c>
      <c r="L329" s="22"/>
      <c r="M329" s="132"/>
      <c r="N329" s="133" t="s">
        <v>410</v>
      </c>
      <c r="Q329" s="134">
        <v>0</v>
      </c>
      <c r="R329" s="134">
        <f>$Q$329*$H$329</f>
        <v>0</v>
      </c>
      <c r="S329" s="134">
        <v>0</v>
      </c>
      <c r="T329" s="135">
        <f>$S$329*$H$329</f>
        <v>0</v>
      </c>
      <c r="AR329" s="85" t="s">
        <v>538</v>
      </c>
      <c r="AT329" s="85" t="s">
        <v>534</v>
      </c>
      <c r="AU329" s="85" t="s">
        <v>447</v>
      </c>
      <c r="AY329" s="6" t="s">
        <v>532</v>
      </c>
      <c r="BE329" s="136">
        <f>IF($N$329="základní",$J$329,0)</f>
        <v>0</v>
      </c>
      <c r="BF329" s="136">
        <f>IF($N$329="snížená",$J$329,0)</f>
        <v>0</v>
      </c>
      <c r="BG329" s="136">
        <f>IF($N$329="zákl. přenesená",$J$329,0)</f>
        <v>0</v>
      </c>
      <c r="BH329" s="136">
        <f>IF($N$329="sníž. přenesená",$J$329,0)</f>
        <v>0</v>
      </c>
      <c r="BI329" s="136">
        <f>IF($N$329="nulová",$J$329,0)</f>
        <v>0</v>
      </c>
      <c r="BJ329" s="85" t="s">
        <v>390</v>
      </c>
      <c r="BK329" s="136">
        <f>ROUND($I$329*$H$329,2)</f>
        <v>0</v>
      </c>
      <c r="BL329" s="85" t="s">
        <v>538</v>
      </c>
      <c r="BM329" s="85" t="s">
        <v>689</v>
      </c>
    </row>
    <row r="330" spans="2:47" s="6" customFormat="1" ht="27" customHeight="1">
      <c r="B330" s="22"/>
      <c r="D330" s="137" t="s">
        <v>540</v>
      </c>
      <c r="F330" s="138" t="s">
        <v>690</v>
      </c>
      <c r="L330" s="22"/>
      <c r="M330" s="49"/>
      <c r="T330" s="50"/>
      <c r="AT330" s="6" t="s">
        <v>540</v>
      </c>
      <c r="AU330" s="6" t="s">
        <v>447</v>
      </c>
    </row>
    <row r="331" spans="2:51" s="6" customFormat="1" ht="15.75" customHeight="1">
      <c r="B331" s="139"/>
      <c r="D331" s="140" t="s">
        <v>542</v>
      </c>
      <c r="E331" s="141"/>
      <c r="F331" s="142" t="s">
        <v>556</v>
      </c>
      <c r="H331" s="141"/>
      <c r="L331" s="139"/>
      <c r="M331" s="143"/>
      <c r="T331" s="144"/>
      <c r="AT331" s="141" t="s">
        <v>542</v>
      </c>
      <c r="AU331" s="141" t="s">
        <v>447</v>
      </c>
      <c r="AV331" s="145" t="s">
        <v>390</v>
      </c>
      <c r="AW331" s="145" t="s">
        <v>506</v>
      </c>
      <c r="AX331" s="145" t="s">
        <v>439</v>
      </c>
      <c r="AY331" s="141" t="s">
        <v>532</v>
      </c>
    </row>
    <row r="332" spans="2:51" s="6" customFormat="1" ht="15.75" customHeight="1">
      <c r="B332" s="146"/>
      <c r="D332" s="140" t="s">
        <v>542</v>
      </c>
      <c r="E332" s="147"/>
      <c r="F332" s="148" t="s">
        <v>466</v>
      </c>
      <c r="H332" s="149">
        <v>2166.55</v>
      </c>
      <c r="L332" s="146"/>
      <c r="M332" s="150"/>
      <c r="T332" s="151"/>
      <c r="AT332" s="147" t="s">
        <v>542</v>
      </c>
      <c r="AU332" s="147" t="s">
        <v>447</v>
      </c>
      <c r="AV332" s="152" t="s">
        <v>447</v>
      </c>
      <c r="AW332" s="152" t="s">
        <v>506</v>
      </c>
      <c r="AX332" s="152" t="s">
        <v>439</v>
      </c>
      <c r="AY332" s="147" t="s">
        <v>532</v>
      </c>
    </row>
    <row r="333" spans="2:51" s="6" customFormat="1" ht="15.75" customHeight="1">
      <c r="B333" s="139"/>
      <c r="D333" s="140" t="s">
        <v>542</v>
      </c>
      <c r="E333" s="141"/>
      <c r="F333" s="142" t="s">
        <v>558</v>
      </c>
      <c r="H333" s="141"/>
      <c r="L333" s="139"/>
      <c r="M333" s="143"/>
      <c r="T333" s="144"/>
      <c r="AT333" s="141" t="s">
        <v>542</v>
      </c>
      <c r="AU333" s="141" t="s">
        <v>447</v>
      </c>
      <c r="AV333" s="145" t="s">
        <v>390</v>
      </c>
      <c r="AW333" s="145" t="s">
        <v>506</v>
      </c>
      <c r="AX333" s="145" t="s">
        <v>439</v>
      </c>
      <c r="AY333" s="141" t="s">
        <v>532</v>
      </c>
    </row>
    <row r="334" spans="2:51" s="6" customFormat="1" ht="15.75" customHeight="1">
      <c r="B334" s="146"/>
      <c r="D334" s="140" t="s">
        <v>542</v>
      </c>
      <c r="E334" s="147"/>
      <c r="F334" s="148" t="s">
        <v>471</v>
      </c>
      <c r="H334" s="149">
        <v>886.68</v>
      </c>
      <c r="L334" s="146"/>
      <c r="M334" s="150"/>
      <c r="T334" s="151"/>
      <c r="AT334" s="147" t="s">
        <v>542</v>
      </c>
      <c r="AU334" s="147" t="s">
        <v>447</v>
      </c>
      <c r="AV334" s="152" t="s">
        <v>447</v>
      </c>
      <c r="AW334" s="152" t="s">
        <v>506</v>
      </c>
      <c r="AX334" s="152" t="s">
        <v>439</v>
      </c>
      <c r="AY334" s="147" t="s">
        <v>532</v>
      </c>
    </row>
    <row r="335" spans="2:51" s="6" customFormat="1" ht="15.75" customHeight="1">
      <c r="B335" s="153"/>
      <c r="D335" s="140" t="s">
        <v>542</v>
      </c>
      <c r="E335" s="154"/>
      <c r="F335" s="155" t="s">
        <v>546</v>
      </c>
      <c r="H335" s="156">
        <v>3053.23</v>
      </c>
      <c r="L335" s="153"/>
      <c r="M335" s="157"/>
      <c r="T335" s="158"/>
      <c r="AT335" s="154" t="s">
        <v>542</v>
      </c>
      <c r="AU335" s="154" t="s">
        <v>447</v>
      </c>
      <c r="AV335" s="159" t="s">
        <v>538</v>
      </c>
      <c r="AW335" s="159" t="s">
        <v>506</v>
      </c>
      <c r="AX335" s="159" t="s">
        <v>390</v>
      </c>
      <c r="AY335" s="154" t="s">
        <v>532</v>
      </c>
    </row>
    <row r="336" spans="2:65" s="6" customFormat="1" ht="15.75" customHeight="1">
      <c r="B336" s="22"/>
      <c r="C336" s="125" t="s">
        <v>691</v>
      </c>
      <c r="D336" s="125" t="s">
        <v>534</v>
      </c>
      <c r="E336" s="126" t="s">
        <v>692</v>
      </c>
      <c r="F336" s="127" t="s">
        <v>693</v>
      </c>
      <c r="G336" s="128" t="s">
        <v>468</v>
      </c>
      <c r="H336" s="129">
        <v>1269.52</v>
      </c>
      <c r="I336" s="130"/>
      <c r="J336" s="131">
        <f>ROUND($I$336*$H$336,2)</f>
        <v>0</v>
      </c>
      <c r="K336" s="127" t="s">
        <v>537</v>
      </c>
      <c r="L336" s="22"/>
      <c r="M336" s="132"/>
      <c r="N336" s="133" t="s">
        <v>410</v>
      </c>
      <c r="Q336" s="134">
        <v>0.08425</v>
      </c>
      <c r="R336" s="134">
        <f>$Q$336*$H$336</f>
        <v>106.95706</v>
      </c>
      <c r="S336" s="134">
        <v>0</v>
      </c>
      <c r="T336" s="135">
        <f>$S$336*$H$336</f>
        <v>0</v>
      </c>
      <c r="AR336" s="85" t="s">
        <v>538</v>
      </c>
      <c r="AT336" s="85" t="s">
        <v>534</v>
      </c>
      <c r="AU336" s="85" t="s">
        <v>447</v>
      </c>
      <c r="AY336" s="6" t="s">
        <v>532</v>
      </c>
      <c r="BE336" s="136">
        <f>IF($N$336="základní",$J$336,0)</f>
        <v>0</v>
      </c>
      <c r="BF336" s="136">
        <f>IF($N$336="snížená",$J$336,0)</f>
        <v>0</v>
      </c>
      <c r="BG336" s="136">
        <f>IF($N$336="zákl. přenesená",$J$336,0)</f>
        <v>0</v>
      </c>
      <c r="BH336" s="136">
        <f>IF($N$336="sníž. přenesená",$J$336,0)</f>
        <v>0</v>
      </c>
      <c r="BI336" s="136">
        <f>IF($N$336="nulová",$J$336,0)</f>
        <v>0</v>
      </c>
      <c r="BJ336" s="85" t="s">
        <v>390</v>
      </c>
      <c r="BK336" s="136">
        <f>ROUND($I$336*$H$336,2)</f>
        <v>0</v>
      </c>
      <c r="BL336" s="85" t="s">
        <v>538</v>
      </c>
      <c r="BM336" s="85" t="s">
        <v>694</v>
      </c>
    </row>
    <row r="337" spans="2:47" s="6" customFormat="1" ht="38.25" customHeight="1">
      <c r="B337" s="22"/>
      <c r="D337" s="137" t="s">
        <v>540</v>
      </c>
      <c r="F337" s="138" t="s">
        <v>695</v>
      </c>
      <c r="L337" s="22"/>
      <c r="M337" s="49"/>
      <c r="T337" s="50"/>
      <c r="AT337" s="6" t="s">
        <v>540</v>
      </c>
      <c r="AU337" s="6" t="s">
        <v>447</v>
      </c>
    </row>
    <row r="338" spans="2:51" s="6" customFormat="1" ht="15.75" customHeight="1">
      <c r="B338" s="139"/>
      <c r="D338" s="140" t="s">
        <v>542</v>
      </c>
      <c r="E338" s="141"/>
      <c r="F338" s="142" t="s">
        <v>568</v>
      </c>
      <c r="H338" s="141"/>
      <c r="L338" s="139"/>
      <c r="M338" s="143"/>
      <c r="T338" s="144"/>
      <c r="AT338" s="141" t="s">
        <v>542</v>
      </c>
      <c r="AU338" s="141" t="s">
        <v>447</v>
      </c>
      <c r="AV338" s="145" t="s">
        <v>390</v>
      </c>
      <c r="AW338" s="145" t="s">
        <v>506</v>
      </c>
      <c r="AX338" s="145" t="s">
        <v>439</v>
      </c>
      <c r="AY338" s="141" t="s">
        <v>532</v>
      </c>
    </row>
    <row r="339" spans="2:51" s="6" customFormat="1" ht="15.75" customHeight="1">
      <c r="B339" s="146"/>
      <c r="D339" s="140" t="s">
        <v>542</v>
      </c>
      <c r="E339" s="147"/>
      <c r="F339" s="148" t="s">
        <v>488</v>
      </c>
      <c r="H339" s="149">
        <v>1269.52</v>
      </c>
      <c r="L339" s="146"/>
      <c r="M339" s="150"/>
      <c r="T339" s="151"/>
      <c r="AT339" s="147" t="s">
        <v>542</v>
      </c>
      <c r="AU339" s="147" t="s">
        <v>447</v>
      </c>
      <c r="AV339" s="152" t="s">
        <v>447</v>
      </c>
      <c r="AW339" s="152" t="s">
        <v>506</v>
      </c>
      <c r="AX339" s="152" t="s">
        <v>439</v>
      </c>
      <c r="AY339" s="147" t="s">
        <v>532</v>
      </c>
    </row>
    <row r="340" spans="2:51" s="6" customFormat="1" ht="15.75" customHeight="1">
      <c r="B340" s="153"/>
      <c r="D340" s="140" t="s">
        <v>542</v>
      </c>
      <c r="E340" s="154"/>
      <c r="F340" s="155" t="s">
        <v>546</v>
      </c>
      <c r="H340" s="156">
        <v>1269.52</v>
      </c>
      <c r="L340" s="153"/>
      <c r="M340" s="157"/>
      <c r="T340" s="158"/>
      <c r="AT340" s="154" t="s">
        <v>542</v>
      </c>
      <c r="AU340" s="154" t="s">
        <v>447</v>
      </c>
      <c r="AV340" s="159" t="s">
        <v>538</v>
      </c>
      <c r="AW340" s="159" t="s">
        <v>506</v>
      </c>
      <c r="AX340" s="159" t="s">
        <v>390</v>
      </c>
      <c r="AY340" s="154" t="s">
        <v>532</v>
      </c>
    </row>
    <row r="341" spans="2:65" s="6" customFormat="1" ht="15.75" customHeight="1">
      <c r="B341" s="22"/>
      <c r="C341" s="160" t="s">
        <v>696</v>
      </c>
      <c r="D341" s="160" t="s">
        <v>635</v>
      </c>
      <c r="E341" s="161" t="s">
        <v>697</v>
      </c>
      <c r="F341" s="162" t="s">
        <v>698</v>
      </c>
      <c r="G341" s="163" t="s">
        <v>468</v>
      </c>
      <c r="H341" s="164">
        <v>1282.215</v>
      </c>
      <c r="I341" s="165"/>
      <c r="J341" s="166">
        <f>ROUND($I$341*$H$341,2)</f>
        <v>0</v>
      </c>
      <c r="K341" s="162"/>
      <c r="L341" s="167"/>
      <c r="M341" s="168"/>
      <c r="N341" s="169" t="s">
        <v>410</v>
      </c>
      <c r="Q341" s="134">
        <v>0.131</v>
      </c>
      <c r="R341" s="134">
        <f>$Q$341*$H$341</f>
        <v>167.970165</v>
      </c>
      <c r="S341" s="134">
        <v>0</v>
      </c>
      <c r="T341" s="135">
        <f>$S$341*$H$341</f>
        <v>0</v>
      </c>
      <c r="AR341" s="85" t="s">
        <v>601</v>
      </c>
      <c r="AT341" s="85" t="s">
        <v>635</v>
      </c>
      <c r="AU341" s="85" t="s">
        <v>447</v>
      </c>
      <c r="AY341" s="6" t="s">
        <v>532</v>
      </c>
      <c r="BE341" s="136">
        <f>IF($N$341="základní",$J$341,0)</f>
        <v>0</v>
      </c>
      <c r="BF341" s="136">
        <f>IF($N$341="snížená",$J$341,0)</f>
        <v>0</v>
      </c>
      <c r="BG341" s="136">
        <f>IF($N$341="zákl. přenesená",$J$341,0)</f>
        <v>0</v>
      </c>
      <c r="BH341" s="136">
        <f>IF($N$341="sníž. přenesená",$J$341,0)</f>
        <v>0</v>
      </c>
      <c r="BI341" s="136">
        <f>IF($N$341="nulová",$J$341,0)</f>
        <v>0</v>
      </c>
      <c r="BJ341" s="85" t="s">
        <v>390</v>
      </c>
      <c r="BK341" s="136">
        <f>ROUND($I$341*$H$341,2)</f>
        <v>0</v>
      </c>
      <c r="BL341" s="85" t="s">
        <v>538</v>
      </c>
      <c r="BM341" s="85" t="s">
        <v>699</v>
      </c>
    </row>
    <row r="342" spans="2:47" s="6" customFormat="1" ht="27" customHeight="1">
      <c r="B342" s="22"/>
      <c r="D342" s="137" t="s">
        <v>540</v>
      </c>
      <c r="F342" s="138" t="s">
        <v>700</v>
      </c>
      <c r="L342" s="22"/>
      <c r="M342" s="49"/>
      <c r="T342" s="50"/>
      <c r="AT342" s="6" t="s">
        <v>540</v>
      </c>
      <c r="AU342" s="6" t="s">
        <v>447</v>
      </c>
    </row>
    <row r="343" spans="2:51" s="6" customFormat="1" ht="15.75" customHeight="1">
      <c r="B343" s="139"/>
      <c r="D343" s="140" t="s">
        <v>542</v>
      </c>
      <c r="E343" s="141"/>
      <c r="F343" s="142" t="s">
        <v>568</v>
      </c>
      <c r="H343" s="141"/>
      <c r="L343" s="139"/>
      <c r="M343" s="143"/>
      <c r="T343" s="144"/>
      <c r="AT343" s="141" t="s">
        <v>542</v>
      </c>
      <c r="AU343" s="141" t="s">
        <v>447</v>
      </c>
      <c r="AV343" s="145" t="s">
        <v>390</v>
      </c>
      <c r="AW343" s="145" t="s">
        <v>506</v>
      </c>
      <c r="AX343" s="145" t="s">
        <v>439</v>
      </c>
      <c r="AY343" s="141" t="s">
        <v>532</v>
      </c>
    </row>
    <row r="344" spans="2:51" s="6" customFormat="1" ht="15.75" customHeight="1">
      <c r="B344" s="146"/>
      <c r="D344" s="140" t="s">
        <v>542</v>
      </c>
      <c r="E344" s="147"/>
      <c r="F344" s="148" t="s">
        <v>488</v>
      </c>
      <c r="H344" s="149">
        <v>1269.52</v>
      </c>
      <c r="L344" s="146"/>
      <c r="M344" s="150"/>
      <c r="T344" s="151"/>
      <c r="AT344" s="147" t="s">
        <v>542</v>
      </c>
      <c r="AU344" s="147" t="s">
        <v>447</v>
      </c>
      <c r="AV344" s="152" t="s">
        <v>447</v>
      </c>
      <c r="AW344" s="152" t="s">
        <v>506</v>
      </c>
      <c r="AX344" s="152" t="s">
        <v>439</v>
      </c>
      <c r="AY344" s="147" t="s">
        <v>532</v>
      </c>
    </row>
    <row r="345" spans="2:51" s="6" customFormat="1" ht="15.75" customHeight="1">
      <c r="B345" s="153"/>
      <c r="D345" s="140" t="s">
        <v>542</v>
      </c>
      <c r="E345" s="154"/>
      <c r="F345" s="155" t="s">
        <v>546</v>
      </c>
      <c r="H345" s="156">
        <v>1269.52</v>
      </c>
      <c r="L345" s="153"/>
      <c r="M345" s="157"/>
      <c r="T345" s="158"/>
      <c r="AT345" s="154" t="s">
        <v>542</v>
      </c>
      <c r="AU345" s="154" t="s">
        <v>447</v>
      </c>
      <c r="AV345" s="159" t="s">
        <v>538</v>
      </c>
      <c r="AW345" s="159" t="s">
        <v>506</v>
      </c>
      <c r="AX345" s="159" t="s">
        <v>390</v>
      </c>
      <c r="AY345" s="154" t="s">
        <v>532</v>
      </c>
    </row>
    <row r="346" spans="2:51" s="6" customFormat="1" ht="15.75" customHeight="1">
      <c r="B346" s="146"/>
      <c r="D346" s="140" t="s">
        <v>542</v>
      </c>
      <c r="F346" s="148" t="s">
        <v>701</v>
      </c>
      <c r="H346" s="149">
        <v>1282.215</v>
      </c>
      <c r="L346" s="146"/>
      <c r="M346" s="150"/>
      <c r="T346" s="151"/>
      <c r="AT346" s="147" t="s">
        <v>542</v>
      </c>
      <c r="AU346" s="147" t="s">
        <v>447</v>
      </c>
      <c r="AV346" s="152" t="s">
        <v>447</v>
      </c>
      <c r="AW346" s="152" t="s">
        <v>439</v>
      </c>
      <c r="AX346" s="152" t="s">
        <v>390</v>
      </c>
      <c r="AY346" s="147" t="s">
        <v>532</v>
      </c>
    </row>
    <row r="347" spans="2:65" s="6" customFormat="1" ht="15.75" customHeight="1">
      <c r="B347" s="22"/>
      <c r="C347" s="125" t="s">
        <v>702</v>
      </c>
      <c r="D347" s="125" t="s">
        <v>534</v>
      </c>
      <c r="E347" s="126" t="s">
        <v>703</v>
      </c>
      <c r="F347" s="127" t="s">
        <v>704</v>
      </c>
      <c r="G347" s="128" t="s">
        <v>468</v>
      </c>
      <c r="H347" s="129">
        <v>903.59</v>
      </c>
      <c r="I347" s="130"/>
      <c r="J347" s="131">
        <f>ROUND($I$347*$H$347,2)</f>
        <v>0</v>
      </c>
      <c r="K347" s="127" t="s">
        <v>537</v>
      </c>
      <c r="L347" s="22"/>
      <c r="M347" s="132"/>
      <c r="N347" s="133" t="s">
        <v>410</v>
      </c>
      <c r="Q347" s="134">
        <v>0.10362</v>
      </c>
      <c r="R347" s="134">
        <f>$Q$347*$H$347</f>
        <v>93.6299958</v>
      </c>
      <c r="S347" s="134">
        <v>0</v>
      </c>
      <c r="T347" s="135">
        <f>$S$347*$H$347</f>
        <v>0</v>
      </c>
      <c r="AR347" s="85" t="s">
        <v>538</v>
      </c>
      <c r="AT347" s="85" t="s">
        <v>534</v>
      </c>
      <c r="AU347" s="85" t="s">
        <v>447</v>
      </c>
      <c r="AY347" s="6" t="s">
        <v>532</v>
      </c>
      <c r="BE347" s="136">
        <f>IF($N$347="základní",$J$347,0)</f>
        <v>0</v>
      </c>
      <c r="BF347" s="136">
        <f>IF($N$347="snížená",$J$347,0)</f>
        <v>0</v>
      </c>
      <c r="BG347" s="136">
        <f>IF($N$347="zákl. přenesená",$J$347,0)</f>
        <v>0</v>
      </c>
      <c r="BH347" s="136">
        <f>IF($N$347="sníž. přenesená",$J$347,0)</f>
        <v>0</v>
      </c>
      <c r="BI347" s="136">
        <f>IF($N$347="nulová",$J$347,0)</f>
        <v>0</v>
      </c>
      <c r="BJ347" s="85" t="s">
        <v>390</v>
      </c>
      <c r="BK347" s="136">
        <f>ROUND($I$347*$H$347,2)</f>
        <v>0</v>
      </c>
      <c r="BL347" s="85" t="s">
        <v>538</v>
      </c>
      <c r="BM347" s="85" t="s">
        <v>705</v>
      </c>
    </row>
    <row r="348" spans="2:47" s="6" customFormat="1" ht="38.25" customHeight="1">
      <c r="B348" s="22"/>
      <c r="D348" s="137" t="s">
        <v>540</v>
      </c>
      <c r="F348" s="138" t="s">
        <v>706</v>
      </c>
      <c r="L348" s="22"/>
      <c r="M348" s="49"/>
      <c r="T348" s="50"/>
      <c r="AT348" s="6" t="s">
        <v>540</v>
      </c>
      <c r="AU348" s="6" t="s">
        <v>447</v>
      </c>
    </row>
    <row r="349" spans="2:51" s="6" customFormat="1" ht="15.75" customHeight="1">
      <c r="B349" s="139"/>
      <c r="D349" s="140" t="s">
        <v>542</v>
      </c>
      <c r="E349" s="141"/>
      <c r="F349" s="142" t="s">
        <v>560</v>
      </c>
      <c r="H349" s="141"/>
      <c r="L349" s="139"/>
      <c r="M349" s="143"/>
      <c r="T349" s="144"/>
      <c r="AT349" s="141" t="s">
        <v>542</v>
      </c>
      <c r="AU349" s="141" t="s">
        <v>447</v>
      </c>
      <c r="AV349" s="145" t="s">
        <v>390</v>
      </c>
      <c r="AW349" s="145" t="s">
        <v>506</v>
      </c>
      <c r="AX349" s="145" t="s">
        <v>439</v>
      </c>
      <c r="AY349" s="141" t="s">
        <v>532</v>
      </c>
    </row>
    <row r="350" spans="2:51" s="6" customFormat="1" ht="15.75" customHeight="1">
      <c r="B350" s="146"/>
      <c r="D350" s="140" t="s">
        <v>542</v>
      </c>
      <c r="E350" s="147"/>
      <c r="F350" s="148" t="s">
        <v>475</v>
      </c>
      <c r="H350" s="149">
        <v>16.25</v>
      </c>
      <c r="L350" s="146"/>
      <c r="M350" s="150"/>
      <c r="T350" s="151"/>
      <c r="AT350" s="147" t="s">
        <v>542</v>
      </c>
      <c r="AU350" s="147" t="s">
        <v>447</v>
      </c>
      <c r="AV350" s="152" t="s">
        <v>447</v>
      </c>
      <c r="AW350" s="152" t="s">
        <v>506</v>
      </c>
      <c r="AX350" s="152" t="s">
        <v>439</v>
      </c>
      <c r="AY350" s="147" t="s">
        <v>532</v>
      </c>
    </row>
    <row r="351" spans="2:51" s="6" customFormat="1" ht="15.75" customHeight="1">
      <c r="B351" s="139"/>
      <c r="D351" s="140" t="s">
        <v>542</v>
      </c>
      <c r="E351" s="141"/>
      <c r="F351" s="142" t="s">
        <v>562</v>
      </c>
      <c r="H351" s="141"/>
      <c r="L351" s="139"/>
      <c r="M351" s="143"/>
      <c r="T351" s="144"/>
      <c r="AT351" s="141" t="s">
        <v>542</v>
      </c>
      <c r="AU351" s="141" t="s">
        <v>447</v>
      </c>
      <c r="AV351" s="145" t="s">
        <v>390</v>
      </c>
      <c r="AW351" s="145" t="s">
        <v>506</v>
      </c>
      <c r="AX351" s="145" t="s">
        <v>439</v>
      </c>
      <c r="AY351" s="141" t="s">
        <v>532</v>
      </c>
    </row>
    <row r="352" spans="2:51" s="6" customFormat="1" ht="15.75" customHeight="1">
      <c r="B352" s="146"/>
      <c r="D352" s="140" t="s">
        <v>542</v>
      </c>
      <c r="E352" s="147"/>
      <c r="F352" s="148" t="s">
        <v>478</v>
      </c>
      <c r="H352" s="149">
        <v>135.79</v>
      </c>
      <c r="L352" s="146"/>
      <c r="M352" s="150"/>
      <c r="T352" s="151"/>
      <c r="AT352" s="147" t="s">
        <v>542</v>
      </c>
      <c r="AU352" s="147" t="s">
        <v>447</v>
      </c>
      <c r="AV352" s="152" t="s">
        <v>447</v>
      </c>
      <c r="AW352" s="152" t="s">
        <v>506</v>
      </c>
      <c r="AX352" s="152" t="s">
        <v>439</v>
      </c>
      <c r="AY352" s="147" t="s">
        <v>532</v>
      </c>
    </row>
    <row r="353" spans="2:51" s="6" customFormat="1" ht="15.75" customHeight="1">
      <c r="B353" s="139"/>
      <c r="D353" s="140" t="s">
        <v>542</v>
      </c>
      <c r="E353" s="141"/>
      <c r="F353" s="142" t="s">
        <v>564</v>
      </c>
      <c r="H353" s="141"/>
      <c r="L353" s="139"/>
      <c r="M353" s="143"/>
      <c r="T353" s="144"/>
      <c r="AT353" s="141" t="s">
        <v>542</v>
      </c>
      <c r="AU353" s="141" t="s">
        <v>447</v>
      </c>
      <c r="AV353" s="145" t="s">
        <v>390</v>
      </c>
      <c r="AW353" s="145" t="s">
        <v>506</v>
      </c>
      <c r="AX353" s="145" t="s">
        <v>439</v>
      </c>
      <c r="AY353" s="141" t="s">
        <v>532</v>
      </c>
    </row>
    <row r="354" spans="2:51" s="6" customFormat="1" ht="15.75" customHeight="1">
      <c r="B354" s="146"/>
      <c r="D354" s="140" t="s">
        <v>542</v>
      </c>
      <c r="E354" s="147"/>
      <c r="F354" s="148" t="s">
        <v>481</v>
      </c>
      <c r="H354" s="149">
        <v>670.14</v>
      </c>
      <c r="L354" s="146"/>
      <c r="M354" s="150"/>
      <c r="T354" s="151"/>
      <c r="AT354" s="147" t="s">
        <v>542</v>
      </c>
      <c r="AU354" s="147" t="s">
        <v>447</v>
      </c>
      <c r="AV354" s="152" t="s">
        <v>447</v>
      </c>
      <c r="AW354" s="152" t="s">
        <v>506</v>
      </c>
      <c r="AX354" s="152" t="s">
        <v>439</v>
      </c>
      <c r="AY354" s="147" t="s">
        <v>532</v>
      </c>
    </row>
    <row r="355" spans="2:51" s="6" customFormat="1" ht="15.75" customHeight="1">
      <c r="B355" s="139"/>
      <c r="D355" s="140" t="s">
        <v>542</v>
      </c>
      <c r="E355" s="141"/>
      <c r="F355" s="142" t="s">
        <v>566</v>
      </c>
      <c r="H355" s="141"/>
      <c r="L355" s="139"/>
      <c r="M355" s="143"/>
      <c r="T355" s="144"/>
      <c r="AT355" s="141" t="s">
        <v>542</v>
      </c>
      <c r="AU355" s="141" t="s">
        <v>447</v>
      </c>
      <c r="AV355" s="145" t="s">
        <v>390</v>
      </c>
      <c r="AW355" s="145" t="s">
        <v>506</v>
      </c>
      <c r="AX355" s="145" t="s">
        <v>439</v>
      </c>
      <c r="AY355" s="141" t="s">
        <v>532</v>
      </c>
    </row>
    <row r="356" spans="2:51" s="6" customFormat="1" ht="15.75" customHeight="1">
      <c r="B356" s="146"/>
      <c r="D356" s="140" t="s">
        <v>542</v>
      </c>
      <c r="E356" s="147"/>
      <c r="F356" s="148" t="s">
        <v>484</v>
      </c>
      <c r="H356" s="149">
        <v>81.41</v>
      </c>
      <c r="L356" s="146"/>
      <c r="M356" s="150"/>
      <c r="T356" s="151"/>
      <c r="AT356" s="147" t="s">
        <v>542</v>
      </c>
      <c r="AU356" s="147" t="s">
        <v>447</v>
      </c>
      <c r="AV356" s="152" t="s">
        <v>447</v>
      </c>
      <c r="AW356" s="152" t="s">
        <v>506</v>
      </c>
      <c r="AX356" s="152" t="s">
        <v>439</v>
      </c>
      <c r="AY356" s="147" t="s">
        <v>532</v>
      </c>
    </row>
    <row r="357" spans="2:51" s="6" customFormat="1" ht="15.75" customHeight="1">
      <c r="B357" s="153"/>
      <c r="D357" s="140" t="s">
        <v>542</v>
      </c>
      <c r="E357" s="154"/>
      <c r="F357" s="155" t="s">
        <v>546</v>
      </c>
      <c r="H357" s="156">
        <v>903.59</v>
      </c>
      <c r="L357" s="153"/>
      <c r="M357" s="157"/>
      <c r="T357" s="158"/>
      <c r="AT357" s="154" t="s">
        <v>542</v>
      </c>
      <c r="AU357" s="154" t="s">
        <v>447</v>
      </c>
      <c r="AV357" s="159" t="s">
        <v>538</v>
      </c>
      <c r="AW357" s="159" t="s">
        <v>506</v>
      </c>
      <c r="AX357" s="159" t="s">
        <v>390</v>
      </c>
      <c r="AY357" s="154" t="s">
        <v>532</v>
      </c>
    </row>
    <row r="358" spans="2:65" s="6" customFormat="1" ht="15.75" customHeight="1">
      <c r="B358" s="22"/>
      <c r="C358" s="160" t="s">
        <v>707</v>
      </c>
      <c r="D358" s="160" t="s">
        <v>635</v>
      </c>
      <c r="E358" s="161" t="s">
        <v>708</v>
      </c>
      <c r="F358" s="162" t="s">
        <v>709</v>
      </c>
      <c r="G358" s="163" t="s">
        <v>468</v>
      </c>
      <c r="H358" s="164">
        <v>838.624</v>
      </c>
      <c r="I358" s="165"/>
      <c r="J358" s="166">
        <f>ROUND($I$358*$H$358,2)</f>
        <v>0</v>
      </c>
      <c r="K358" s="162"/>
      <c r="L358" s="167"/>
      <c r="M358" s="168"/>
      <c r="N358" s="169" t="s">
        <v>410</v>
      </c>
      <c r="Q358" s="134">
        <v>0.176</v>
      </c>
      <c r="R358" s="134">
        <f>$Q$358*$H$358</f>
        <v>147.597824</v>
      </c>
      <c r="S358" s="134">
        <v>0</v>
      </c>
      <c r="T358" s="135">
        <f>$S$358*$H$358</f>
        <v>0</v>
      </c>
      <c r="AR358" s="85" t="s">
        <v>601</v>
      </c>
      <c r="AT358" s="85" t="s">
        <v>635</v>
      </c>
      <c r="AU358" s="85" t="s">
        <v>447</v>
      </c>
      <c r="AY358" s="6" t="s">
        <v>532</v>
      </c>
      <c r="BE358" s="136">
        <f>IF($N$358="základní",$J$358,0)</f>
        <v>0</v>
      </c>
      <c r="BF358" s="136">
        <f>IF($N$358="snížená",$J$358,0)</f>
        <v>0</v>
      </c>
      <c r="BG358" s="136">
        <f>IF($N$358="zákl. přenesená",$J$358,0)</f>
        <v>0</v>
      </c>
      <c r="BH358" s="136">
        <f>IF($N$358="sníž. přenesená",$J$358,0)</f>
        <v>0</v>
      </c>
      <c r="BI358" s="136">
        <f>IF($N$358="nulová",$J$358,0)</f>
        <v>0</v>
      </c>
      <c r="BJ358" s="85" t="s">
        <v>390</v>
      </c>
      <c r="BK358" s="136">
        <f>ROUND($I$358*$H$358,2)</f>
        <v>0</v>
      </c>
      <c r="BL358" s="85" t="s">
        <v>538</v>
      </c>
      <c r="BM358" s="85" t="s">
        <v>710</v>
      </c>
    </row>
    <row r="359" spans="2:47" s="6" customFormat="1" ht="27" customHeight="1">
      <c r="B359" s="22"/>
      <c r="D359" s="137" t="s">
        <v>540</v>
      </c>
      <c r="F359" s="138" t="s">
        <v>711</v>
      </c>
      <c r="L359" s="22"/>
      <c r="M359" s="49"/>
      <c r="T359" s="50"/>
      <c r="AT359" s="6" t="s">
        <v>540</v>
      </c>
      <c r="AU359" s="6" t="s">
        <v>447</v>
      </c>
    </row>
    <row r="360" spans="2:51" s="6" customFormat="1" ht="15.75" customHeight="1">
      <c r="B360" s="139"/>
      <c r="D360" s="140" t="s">
        <v>542</v>
      </c>
      <c r="E360" s="141"/>
      <c r="F360" s="142" t="s">
        <v>560</v>
      </c>
      <c r="H360" s="141"/>
      <c r="L360" s="139"/>
      <c r="M360" s="143"/>
      <c r="T360" s="144"/>
      <c r="AT360" s="141" t="s">
        <v>542</v>
      </c>
      <c r="AU360" s="141" t="s">
        <v>447</v>
      </c>
      <c r="AV360" s="145" t="s">
        <v>390</v>
      </c>
      <c r="AW360" s="145" t="s">
        <v>506</v>
      </c>
      <c r="AX360" s="145" t="s">
        <v>439</v>
      </c>
      <c r="AY360" s="141" t="s">
        <v>532</v>
      </c>
    </row>
    <row r="361" spans="2:51" s="6" customFormat="1" ht="15.75" customHeight="1">
      <c r="B361" s="146"/>
      <c r="D361" s="140" t="s">
        <v>542</v>
      </c>
      <c r="E361" s="147"/>
      <c r="F361" s="148" t="s">
        <v>475</v>
      </c>
      <c r="H361" s="149">
        <v>16.25</v>
      </c>
      <c r="L361" s="146"/>
      <c r="M361" s="150"/>
      <c r="T361" s="151"/>
      <c r="AT361" s="147" t="s">
        <v>542</v>
      </c>
      <c r="AU361" s="147" t="s">
        <v>447</v>
      </c>
      <c r="AV361" s="152" t="s">
        <v>447</v>
      </c>
      <c r="AW361" s="152" t="s">
        <v>506</v>
      </c>
      <c r="AX361" s="152" t="s">
        <v>439</v>
      </c>
      <c r="AY361" s="147" t="s">
        <v>532</v>
      </c>
    </row>
    <row r="362" spans="2:51" s="6" customFormat="1" ht="15.75" customHeight="1">
      <c r="B362" s="139"/>
      <c r="D362" s="140" t="s">
        <v>542</v>
      </c>
      <c r="E362" s="141"/>
      <c r="F362" s="142" t="s">
        <v>562</v>
      </c>
      <c r="H362" s="141"/>
      <c r="L362" s="139"/>
      <c r="M362" s="143"/>
      <c r="T362" s="144"/>
      <c r="AT362" s="141" t="s">
        <v>542</v>
      </c>
      <c r="AU362" s="141" t="s">
        <v>447</v>
      </c>
      <c r="AV362" s="145" t="s">
        <v>390</v>
      </c>
      <c r="AW362" s="145" t="s">
        <v>506</v>
      </c>
      <c r="AX362" s="145" t="s">
        <v>439</v>
      </c>
      <c r="AY362" s="141" t="s">
        <v>532</v>
      </c>
    </row>
    <row r="363" spans="2:51" s="6" customFormat="1" ht="15.75" customHeight="1">
      <c r="B363" s="146"/>
      <c r="D363" s="140" t="s">
        <v>542</v>
      </c>
      <c r="E363" s="147"/>
      <c r="F363" s="148" t="s">
        <v>478</v>
      </c>
      <c r="H363" s="149">
        <v>135.79</v>
      </c>
      <c r="L363" s="146"/>
      <c r="M363" s="150"/>
      <c r="T363" s="151"/>
      <c r="AT363" s="147" t="s">
        <v>542</v>
      </c>
      <c r="AU363" s="147" t="s">
        <v>447</v>
      </c>
      <c r="AV363" s="152" t="s">
        <v>447</v>
      </c>
      <c r="AW363" s="152" t="s">
        <v>506</v>
      </c>
      <c r="AX363" s="152" t="s">
        <v>439</v>
      </c>
      <c r="AY363" s="147" t="s">
        <v>532</v>
      </c>
    </row>
    <row r="364" spans="2:51" s="6" customFormat="1" ht="15.75" customHeight="1">
      <c r="B364" s="139"/>
      <c r="D364" s="140" t="s">
        <v>542</v>
      </c>
      <c r="E364" s="141"/>
      <c r="F364" s="142" t="s">
        <v>564</v>
      </c>
      <c r="H364" s="141"/>
      <c r="L364" s="139"/>
      <c r="M364" s="143"/>
      <c r="T364" s="144"/>
      <c r="AT364" s="141" t="s">
        <v>542</v>
      </c>
      <c r="AU364" s="141" t="s">
        <v>447</v>
      </c>
      <c r="AV364" s="145" t="s">
        <v>390</v>
      </c>
      <c r="AW364" s="145" t="s">
        <v>506</v>
      </c>
      <c r="AX364" s="145" t="s">
        <v>439</v>
      </c>
      <c r="AY364" s="141" t="s">
        <v>532</v>
      </c>
    </row>
    <row r="365" spans="2:51" s="6" customFormat="1" ht="15.75" customHeight="1">
      <c r="B365" s="146"/>
      <c r="D365" s="140" t="s">
        <v>542</v>
      </c>
      <c r="E365" s="147"/>
      <c r="F365" s="148" t="s">
        <v>481</v>
      </c>
      <c r="H365" s="149">
        <v>670.14</v>
      </c>
      <c r="L365" s="146"/>
      <c r="M365" s="150"/>
      <c r="T365" s="151"/>
      <c r="AT365" s="147" t="s">
        <v>542</v>
      </c>
      <c r="AU365" s="147" t="s">
        <v>447</v>
      </c>
      <c r="AV365" s="152" t="s">
        <v>447</v>
      </c>
      <c r="AW365" s="152" t="s">
        <v>506</v>
      </c>
      <c r="AX365" s="152" t="s">
        <v>439</v>
      </c>
      <c r="AY365" s="147" t="s">
        <v>532</v>
      </c>
    </row>
    <row r="366" spans="2:51" s="6" customFormat="1" ht="15.75" customHeight="1">
      <c r="B366" s="153"/>
      <c r="D366" s="140" t="s">
        <v>542</v>
      </c>
      <c r="E366" s="154"/>
      <c r="F366" s="155" t="s">
        <v>546</v>
      </c>
      <c r="H366" s="156">
        <v>822.18</v>
      </c>
      <c r="L366" s="153"/>
      <c r="M366" s="157"/>
      <c r="T366" s="158"/>
      <c r="AT366" s="154" t="s">
        <v>542</v>
      </c>
      <c r="AU366" s="154" t="s">
        <v>447</v>
      </c>
      <c r="AV366" s="159" t="s">
        <v>538</v>
      </c>
      <c r="AW366" s="159" t="s">
        <v>506</v>
      </c>
      <c r="AX366" s="159" t="s">
        <v>390</v>
      </c>
      <c r="AY366" s="154" t="s">
        <v>532</v>
      </c>
    </row>
    <row r="367" spans="2:51" s="6" customFormat="1" ht="15.75" customHeight="1">
      <c r="B367" s="146"/>
      <c r="D367" s="140" t="s">
        <v>542</v>
      </c>
      <c r="F367" s="148" t="s">
        <v>712</v>
      </c>
      <c r="H367" s="149">
        <v>838.624</v>
      </c>
      <c r="L367" s="146"/>
      <c r="M367" s="150"/>
      <c r="T367" s="151"/>
      <c r="AT367" s="147" t="s">
        <v>542</v>
      </c>
      <c r="AU367" s="147" t="s">
        <v>447</v>
      </c>
      <c r="AV367" s="152" t="s">
        <v>447</v>
      </c>
      <c r="AW367" s="152" t="s">
        <v>439</v>
      </c>
      <c r="AX367" s="152" t="s">
        <v>390</v>
      </c>
      <c r="AY367" s="147" t="s">
        <v>532</v>
      </c>
    </row>
    <row r="368" spans="2:65" s="6" customFormat="1" ht="15.75" customHeight="1">
      <c r="B368" s="22"/>
      <c r="C368" s="160" t="s">
        <v>713</v>
      </c>
      <c r="D368" s="160" t="s">
        <v>635</v>
      </c>
      <c r="E368" s="161" t="s">
        <v>714</v>
      </c>
      <c r="F368" s="162" t="s">
        <v>715</v>
      </c>
      <c r="G368" s="163" t="s">
        <v>468</v>
      </c>
      <c r="H368" s="164">
        <v>83.038</v>
      </c>
      <c r="I368" s="165"/>
      <c r="J368" s="166">
        <f>ROUND($I$368*$H$368,2)</f>
        <v>0</v>
      </c>
      <c r="K368" s="162"/>
      <c r="L368" s="167"/>
      <c r="M368" s="168"/>
      <c r="N368" s="169" t="s">
        <v>410</v>
      </c>
      <c r="Q368" s="134">
        <v>0.176</v>
      </c>
      <c r="R368" s="134">
        <f>$Q$368*$H$368</f>
        <v>14.614688</v>
      </c>
      <c r="S368" s="134">
        <v>0</v>
      </c>
      <c r="T368" s="135">
        <f>$S$368*$H$368</f>
        <v>0</v>
      </c>
      <c r="AR368" s="85" t="s">
        <v>601</v>
      </c>
      <c r="AT368" s="85" t="s">
        <v>635</v>
      </c>
      <c r="AU368" s="85" t="s">
        <v>447</v>
      </c>
      <c r="AY368" s="6" t="s">
        <v>532</v>
      </c>
      <c r="BE368" s="136">
        <f>IF($N$368="základní",$J$368,0)</f>
        <v>0</v>
      </c>
      <c r="BF368" s="136">
        <f>IF($N$368="snížená",$J$368,0)</f>
        <v>0</v>
      </c>
      <c r="BG368" s="136">
        <f>IF($N$368="zákl. přenesená",$J$368,0)</f>
        <v>0</v>
      </c>
      <c r="BH368" s="136">
        <f>IF($N$368="sníž. přenesená",$J$368,0)</f>
        <v>0</v>
      </c>
      <c r="BI368" s="136">
        <f>IF($N$368="nulová",$J$368,0)</f>
        <v>0</v>
      </c>
      <c r="BJ368" s="85" t="s">
        <v>390</v>
      </c>
      <c r="BK368" s="136">
        <f>ROUND($I$368*$H$368,2)</f>
        <v>0</v>
      </c>
      <c r="BL368" s="85" t="s">
        <v>538</v>
      </c>
      <c r="BM368" s="85" t="s">
        <v>716</v>
      </c>
    </row>
    <row r="369" spans="2:47" s="6" customFormat="1" ht="27" customHeight="1">
      <c r="B369" s="22"/>
      <c r="D369" s="137" t="s">
        <v>540</v>
      </c>
      <c r="F369" s="138" t="s">
        <v>717</v>
      </c>
      <c r="L369" s="22"/>
      <c r="M369" s="49"/>
      <c r="T369" s="50"/>
      <c r="AT369" s="6" t="s">
        <v>540</v>
      </c>
      <c r="AU369" s="6" t="s">
        <v>447</v>
      </c>
    </row>
    <row r="370" spans="2:51" s="6" customFormat="1" ht="15.75" customHeight="1">
      <c r="B370" s="139"/>
      <c r="D370" s="140" t="s">
        <v>542</v>
      </c>
      <c r="E370" s="141"/>
      <c r="F370" s="142" t="s">
        <v>566</v>
      </c>
      <c r="H370" s="141"/>
      <c r="L370" s="139"/>
      <c r="M370" s="143"/>
      <c r="T370" s="144"/>
      <c r="AT370" s="141" t="s">
        <v>542</v>
      </c>
      <c r="AU370" s="141" t="s">
        <v>447</v>
      </c>
      <c r="AV370" s="145" t="s">
        <v>390</v>
      </c>
      <c r="AW370" s="145" t="s">
        <v>506</v>
      </c>
      <c r="AX370" s="145" t="s">
        <v>439</v>
      </c>
      <c r="AY370" s="141" t="s">
        <v>532</v>
      </c>
    </row>
    <row r="371" spans="2:51" s="6" customFormat="1" ht="15.75" customHeight="1">
      <c r="B371" s="146"/>
      <c r="D371" s="140" t="s">
        <v>542</v>
      </c>
      <c r="E371" s="147"/>
      <c r="F371" s="148" t="s">
        <v>484</v>
      </c>
      <c r="H371" s="149">
        <v>81.41</v>
      </c>
      <c r="L371" s="146"/>
      <c r="M371" s="150"/>
      <c r="T371" s="151"/>
      <c r="AT371" s="147" t="s">
        <v>542</v>
      </c>
      <c r="AU371" s="147" t="s">
        <v>447</v>
      </c>
      <c r="AV371" s="152" t="s">
        <v>447</v>
      </c>
      <c r="AW371" s="152" t="s">
        <v>506</v>
      </c>
      <c r="AX371" s="152" t="s">
        <v>439</v>
      </c>
      <c r="AY371" s="147" t="s">
        <v>532</v>
      </c>
    </row>
    <row r="372" spans="2:51" s="6" customFormat="1" ht="15.75" customHeight="1">
      <c r="B372" s="153"/>
      <c r="D372" s="140" t="s">
        <v>542</v>
      </c>
      <c r="E372" s="154"/>
      <c r="F372" s="155" t="s">
        <v>546</v>
      </c>
      <c r="H372" s="156">
        <v>81.41</v>
      </c>
      <c r="L372" s="153"/>
      <c r="M372" s="157"/>
      <c r="T372" s="158"/>
      <c r="AT372" s="154" t="s">
        <v>542</v>
      </c>
      <c r="AU372" s="154" t="s">
        <v>447</v>
      </c>
      <c r="AV372" s="159" t="s">
        <v>538</v>
      </c>
      <c r="AW372" s="159" t="s">
        <v>506</v>
      </c>
      <c r="AX372" s="159" t="s">
        <v>390</v>
      </c>
      <c r="AY372" s="154" t="s">
        <v>532</v>
      </c>
    </row>
    <row r="373" spans="2:51" s="6" customFormat="1" ht="15.75" customHeight="1">
      <c r="B373" s="146"/>
      <c r="D373" s="140" t="s">
        <v>542</v>
      </c>
      <c r="F373" s="148" t="s">
        <v>718</v>
      </c>
      <c r="H373" s="149">
        <v>83.038</v>
      </c>
      <c r="L373" s="146"/>
      <c r="M373" s="150"/>
      <c r="T373" s="151"/>
      <c r="AT373" s="147" t="s">
        <v>542</v>
      </c>
      <c r="AU373" s="147" t="s">
        <v>447</v>
      </c>
      <c r="AV373" s="152" t="s">
        <v>447</v>
      </c>
      <c r="AW373" s="152" t="s">
        <v>439</v>
      </c>
      <c r="AX373" s="152" t="s">
        <v>390</v>
      </c>
      <c r="AY373" s="147" t="s">
        <v>532</v>
      </c>
    </row>
    <row r="374" spans="2:63" s="114" customFormat="1" ht="30.75" customHeight="1">
      <c r="B374" s="115"/>
      <c r="D374" s="116" t="s">
        <v>438</v>
      </c>
      <c r="E374" s="123" t="s">
        <v>601</v>
      </c>
      <c r="F374" s="123" t="s">
        <v>719</v>
      </c>
      <c r="J374" s="124">
        <f>$BK$374</f>
        <v>0</v>
      </c>
      <c r="L374" s="115"/>
      <c r="M374" s="119"/>
      <c r="P374" s="120">
        <f>SUM($P$375:$P$465)</f>
        <v>0</v>
      </c>
      <c r="R374" s="120">
        <f>SUM($R$375:$R$465)</f>
        <v>12.04591875</v>
      </c>
      <c r="T374" s="121">
        <f>SUM($T$375:$T$465)</f>
        <v>0</v>
      </c>
      <c r="AR374" s="116" t="s">
        <v>390</v>
      </c>
      <c r="AT374" s="116" t="s">
        <v>438</v>
      </c>
      <c r="AU374" s="116" t="s">
        <v>390</v>
      </c>
      <c r="AY374" s="116" t="s">
        <v>532</v>
      </c>
      <c r="BK374" s="122">
        <f>SUM($BK$375:$BK$465)</f>
        <v>0</v>
      </c>
    </row>
    <row r="375" spans="2:65" s="6" customFormat="1" ht="15.75" customHeight="1">
      <c r="B375" s="22"/>
      <c r="C375" s="125" t="s">
        <v>720</v>
      </c>
      <c r="D375" s="125" t="s">
        <v>534</v>
      </c>
      <c r="E375" s="126" t="s">
        <v>721</v>
      </c>
      <c r="F375" s="127" t="s">
        <v>722</v>
      </c>
      <c r="G375" s="128" t="s">
        <v>494</v>
      </c>
      <c r="H375" s="129">
        <v>45</v>
      </c>
      <c r="I375" s="130"/>
      <c r="J375" s="131">
        <f>ROUND($I$375*$H$375,2)</f>
        <v>0</v>
      </c>
      <c r="K375" s="127" t="s">
        <v>537</v>
      </c>
      <c r="L375" s="22"/>
      <c r="M375" s="132"/>
      <c r="N375" s="133" t="s">
        <v>410</v>
      </c>
      <c r="Q375" s="134">
        <v>0.00330325</v>
      </c>
      <c r="R375" s="134">
        <f>$Q$375*$H$375</f>
        <v>0.14864625</v>
      </c>
      <c r="S375" s="134">
        <v>0</v>
      </c>
      <c r="T375" s="135">
        <f>$S$375*$H$375</f>
        <v>0</v>
      </c>
      <c r="AR375" s="85" t="s">
        <v>538</v>
      </c>
      <c r="AT375" s="85" t="s">
        <v>534</v>
      </c>
      <c r="AU375" s="85" t="s">
        <v>447</v>
      </c>
      <c r="AY375" s="6" t="s">
        <v>532</v>
      </c>
      <c r="BE375" s="136">
        <f>IF($N$375="základní",$J$375,0)</f>
        <v>0</v>
      </c>
      <c r="BF375" s="136">
        <f>IF($N$375="snížená",$J$375,0)</f>
        <v>0</v>
      </c>
      <c r="BG375" s="136">
        <f>IF($N$375="zákl. přenesená",$J$375,0)</f>
        <v>0</v>
      </c>
      <c r="BH375" s="136">
        <f>IF($N$375="sníž. přenesená",$J$375,0)</f>
        <v>0</v>
      </c>
      <c r="BI375" s="136">
        <f>IF($N$375="nulová",$J$375,0)</f>
        <v>0</v>
      </c>
      <c r="BJ375" s="85" t="s">
        <v>390</v>
      </c>
      <c r="BK375" s="136">
        <f>ROUND($I$375*$H$375,2)</f>
        <v>0</v>
      </c>
      <c r="BL375" s="85" t="s">
        <v>538</v>
      </c>
      <c r="BM375" s="85" t="s">
        <v>723</v>
      </c>
    </row>
    <row r="376" spans="2:47" s="6" customFormat="1" ht="16.5" customHeight="1">
      <c r="B376" s="22"/>
      <c r="D376" s="137" t="s">
        <v>540</v>
      </c>
      <c r="F376" s="138" t="s">
        <v>724</v>
      </c>
      <c r="L376" s="22"/>
      <c r="M376" s="49"/>
      <c r="T376" s="50"/>
      <c r="AT376" s="6" t="s">
        <v>540</v>
      </c>
      <c r="AU376" s="6" t="s">
        <v>447</v>
      </c>
    </row>
    <row r="377" spans="2:51" s="6" customFormat="1" ht="15.75" customHeight="1">
      <c r="B377" s="139"/>
      <c r="D377" s="140" t="s">
        <v>542</v>
      </c>
      <c r="E377" s="141"/>
      <c r="F377" s="142" t="s">
        <v>586</v>
      </c>
      <c r="H377" s="141"/>
      <c r="L377" s="139"/>
      <c r="M377" s="143"/>
      <c r="T377" s="144"/>
      <c r="AT377" s="141" t="s">
        <v>542</v>
      </c>
      <c r="AU377" s="141" t="s">
        <v>447</v>
      </c>
      <c r="AV377" s="145" t="s">
        <v>390</v>
      </c>
      <c r="AW377" s="145" t="s">
        <v>506</v>
      </c>
      <c r="AX377" s="145" t="s">
        <v>439</v>
      </c>
      <c r="AY377" s="141" t="s">
        <v>532</v>
      </c>
    </row>
    <row r="378" spans="2:51" s="6" customFormat="1" ht="15.75" customHeight="1">
      <c r="B378" s="139"/>
      <c r="D378" s="140" t="s">
        <v>542</v>
      </c>
      <c r="E378" s="141"/>
      <c r="F378" s="142" t="s">
        <v>587</v>
      </c>
      <c r="H378" s="141"/>
      <c r="L378" s="139"/>
      <c r="M378" s="143"/>
      <c r="T378" s="144"/>
      <c r="AT378" s="141" t="s">
        <v>542</v>
      </c>
      <c r="AU378" s="141" t="s">
        <v>447</v>
      </c>
      <c r="AV378" s="145" t="s">
        <v>390</v>
      </c>
      <c r="AW378" s="145" t="s">
        <v>506</v>
      </c>
      <c r="AX378" s="145" t="s">
        <v>439</v>
      </c>
      <c r="AY378" s="141" t="s">
        <v>532</v>
      </c>
    </row>
    <row r="379" spans="2:51" s="6" customFormat="1" ht="15.75" customHeight="1">
      <c r="B379" s="146"/>
      <c r="D379" s="140" t="s">
        <v>542</v>
      </c>
      <c r="E379" s="147"/>
      <c r="F379" s="148" t="s">
        <v>725</v>
      </c>
      <c r="H379" s="149">
        <v>45</v>
      </c>
      <c r="L379" s="146"/>
      <c r="M379" s="150"/>
      <c r="T379" s="151"/>
      <c r="AT379" s="147" t="s">
        <v>542</v>
      </c>
      <c r="AU379" s="147" t="s">
        <v>447</v>
      </c>
      <c r="AV379" s="152" t="s">
        <v>447</v>
      </c>
      <c r="AW379" s="152" t="s">
        <v>506</v>
      </c>
      <c r="AX379" s="152" t="s">
        <v>439</v>
      </c>
      <c r="AY379" s="147" t="s">
        <v>532</v>
      </c>
    </row>
    <row r="380" spans="2:51" s="6" customFormat="1" ht="15.75" customHeight="1">
      <c r="B380" s="153"/>
      <c r="D380" s="140" t="s">
        <v>542</v>
      </c>
      <c r="E380" s="154"/>
      <c r="F380" s="155" t="s">
        <v>546</v>
      </c>
      <c r="H380" s="156">
        <v>45</v>
      </c>
      <c r="L380" s="153"/>
      <c r="M380" s="157"/>
      <c r="T380" s="158"/>
      <c r="AT380" s="154" t="s">
        <v>542</v>
      </c>
      <c r="AU380" s="154" t="s">
        <v>447</v>
      </c>
      <c r="AV380" s="159" t="s">
        <v>538</v>
      </c>
      <c r="AW380" s="159" t="s">
        <v>506</v>
      </c>
      <c r="AX380" s="159" t="s">
        <v>390</v>
      </c>
      <c r="AY380" s="154" t="s">
        <v>532</v>
      </c>
    </row>
    <row r="381" spans="2:65" s="6" customFormat="1" ht="15.75" customHeight="1">
      <c r="B381" s="22"/>
      <c r="C381" s="125" t="s">
        <v>726</v>
      </c>
      <c r="D381" s="125" t="s">
        <v>534</v>
      </c>
      <c r="E381" s="126" t="s">
        <v>727</v>
      </c>
      <c r="F381" s="127" t="s">
        <v>728</v>
      </c>
      <c r="G381" s="128" t="s">
        <v>729</v>
      </c>
      <c r="H381" s="129">
        <v>15</v>
      </c>
      <c r="I381" s="130"/>
      <c r="J381" s="131">
        <f>ROUND($I$381*$H$381,2)</f>
        <v>0</v>
      </c>
      <c r="K381" s="127" t="s">
        <v>537</v>
      </c>
      <c r="L381" s="22"/>
      <c r="M381" s="132"/>
      <c r="N381" s="133" t="s">
        <v>410</v>
      </c>
      <c r="Q381" s="134">
        <v>7.5E-06</v>
      </c>
      <c r="R381" s="134">
        <f>$Q$381*$H$381</f>
        <v>0.0001125</v>
      </c>
      <c r="S381" s="134">
        <v>0</v>
      </c>
      <c r="T381" s="135">
        <f>$S$381*$H$381</f>
        <v>0</v>
      </c>
      <c r="AR381" s="85" t="s">
        <v>538</v>
      </c>
      <c r="AT381" s="85" t="s">
        <v>534</v>
      </c>
      <c r="AU381" s="85" t="s">
        <v>447</v>
      </c>
      <c r="AY381" s="6" t="s">
        <v>532</v>
      </c>
      <c r="BE381" s="136">
        <f>IF($N$381="základní",$J$381,0)</f>
        <v>0</v>
      </c>
      <c r="BF381" s="136">
        <f>IF($N$381="snížená",$J$381,0)</f>
        <v>0</v>
      </c>
      <c r="BG381" s="136">
        <f>IF($N$381="zákl. přenesená",$J$381,0)</f>
        <v>0</v>
      </c>
      <c r="BH381" s="136">
        <f>IF($N$381="sníž. přenesená",$J$381,0)</f>
        <v>0</v>
      </c>
      <c r="BI381" s="136">
        <f>IF($N$381="nulová",$J$381,0)</f>
        <v>0</v>
      </c>
      <c r="BJ381" s="85" t="s">
        <v>390</v>
      </c>
      <c r="BK381" s="136">
        <f>ROUND($I$381*$H$381,2)</f>
        <v>0</v>
      </c>
      <c r="BL381" s="85" t="s">
        <v>538</v>
      </c>
      <c r="BM381" s="85" t="s">
        <v>730</v>
      </c>
    </row>
    <row r="382" spans="2:47" s="6" customFormat="1" ht="27" customHeight="1">
      <c r="B382" s="22"/>
      <c r="D382" s="137" t="s">
        <v>540</v>
      </c>
      <c r="F382" s="138" t="s">
        <v>731</v>
      </c>
      <c r="L382" s="22"/>
      <c r="M382" s="49"/>
      <c r="T382" s="50"/>
      <c r="AT382" s="6" t="s">
        <v>540</v>
      </c>
      <c r="AU382" s="6" t="s">
        <v>447</v>
      </c>
    </row>
    <row r="383" spans="2:51" s="6" customFormat="1" ht="15.75" customHeight="1">
      <c r="B383" s="139"/>
      <c r="D383" s="140" t="s">
        <v>542</v>
      </c>
      <c r="E383" s="141"/>
      <c r="F383" s="142" t="s">
        <v>586</v>
      </c>
      <c r="H383" s="141"/>
      <c r="L383" s="139"/>
      <c r="M383" s="143"/>
      <c r="T383" s="144"/>
      <c r="AT383" s="141" t="s">
        <v>542</v>
      </c>
      <c r="AU383" s="141" t="s">
        <v>447</v>
      </c>
      <c r="AV383" s="145" t="s">
        <v>390</v>
      </c>
      <c r="AW383" s="145" t="s">
        <v>506</v>
      </c>
      <c r="AX383" s="145" t="s">
        <v>439</v>
      </c>
      <c r="AY383" s="141" t="s">
        <v>532</v>
      </c>
    </row>
    <row r="384" spans="2:51" s="6" customFormat="1" ht="15.75" customHeight="1">
      <c r="B384" s="139"/>
      <c r="D384" s="140" t="s">
        <v>542</v>
      </c>
      <c r="E384" s="141"/>
      <c r="F384" s="142" t="s">
        <v>587</v>
      </c>
      <c r="H384" s="141"/>
      <c r="L384" s="139"/>
      <c r="M384" s="143"/>
      <c r="T384" s="144"/>
      <c r="AT384" s="141" t="s">
        <v>542</v>
      </c>
      <c r="AU384" s="141" t="s">
        <v>447</v>
      </c>
      <c r="AV384" s="145" t="s">
        <v>390</v>
      </c>
      <c r="AW384" s="145" t="s">
        <v>506</v>
      </c>
      <c r="AX384" s="145" t="s">
        <v>439</v>
      </c>
      <c r="AY384" s="141" t="s">
        <v>532</v>
      </c>
    </row>
    <row r="385" spans="2:51" s="6" customFormat="1" ht="15.75" customHeight="1">
      <c r="B385" s="146"/>
      <c r="D385" s="140" t="s">
        <v>542</v>
      </c>
      <c r="E385" s="147"/>
      <c r="F385" s="148" t="s">
        <v>377</v>
      </c>
      <c r="H385" s="149">
        <v>15</v>
      </c>
      <c r="L385" s="146"/>
      <c r="M385" s="150"/>
      <c r="T385" s="151"/>
      <c r="AT385" s="147" t="s">
        <v>542</v>
      </c>
      <c r="AU385" s="147" t="s">
        <v>447</v>
      </c>
      <c r="AV385" s="152" t="s">
        <v>447</v>
      </c>
      <c r="AW385" s="152" t="s">
        <v>506</v>
      </c>
      <c r="AX385" s="152" t="s">
        <v>439</v>
      </c>
      <c r="AY385" s="147" t="s">
        <v>532</v>
      </c>
    </row>
    <row r="386" spans="2:51" s="6" customFormat="1" ht="15.75" customHeight="1">
      <c r="B386" s="153"/>
      <c r="D386" s="140" t="s">
        <v>542</v>
      </c>
      <c r="E386" s="154"/>
      <c r="F386" s="155" t="s">
        <v>546</v>
      </c>
      <c r="H386" s="156">
        <v>15</v>
      </c>
      <c r="L386" s="153"/>
      <c r="M386" s="157"/>
      <c r="T386" s="158"/>
      <c r="AT386" s="154" t="s">
        <v>542</v>
      </c>
      <c r="AU386" s="154" t="s">
        <v>447</v>
      </c>
      <c r="AV386" s="159" t="s">
        <v>538</v>
      </c>
      <c r="AW386" s="159" t="s">
        <v>506</v>
      </c>
      <c r="AX386" s="159" t="s">
        <v>390</v>
      </c>
      <c r="AY386" s="154" t="s">
        <v>532</v>
      </c>
    </row>
    <row r="387" spans="2:65" s="6" customFormat="1" ht="15.75" customHeight="1">
      <c r="B387" s="22"/>
      <c r="C387" s="160" t="s">
        <v>732</v>
      </c>
      <c r="D387" s="160" t="s">
        <v>635</v>
      </c>
      <c r="E387" s="161" t="s">
        <v>733</v>
      </c>
      <c r="F387" s="162" t="s">
        <v>734</v>
      </c>
      <c r="G387" s="163" t="s">
        <v>729</v>
      </c>
      <c r="H387" s="164">
        <v>15</v>
      </c>
      <c r="I387" s="165"/>
      <c r="J387" s="166">
        <f>ROUND($I$387*$H$387,2)</f>
        <v>0</v>
      </c>
      <c r="K387" s="162" t="s">
        <v>537</v>
      </c>
      <c r="L387" s="167"/>
      <c r="M387" s="168"/>
      <c r="N387" s="169" t="s">
        <v>410</v>
      </c>
      <c r="Q387" s="134">
        <v>0.00064</v>
      </c>
      <c r="R387" s="134">
        <f>$Q$387*$H$387</f>
        <v>0.009600000000000001</v>
      </c>
      <c r="S387" s="134">
        <v>0</v>
      </c>
      <c r="T387" s="135">
        <f>$S$387*$H$387</f>
        <v>0</v>
      </c>
      <c r="AR387" s="85" t="s">
        <v>601</v>
      </c>
      <c r="AT387" s="85" t="s">
        <v>635</v>
      </c>
      <c r="AU387" s="85" t="s">
        <v>447</v>
      </c>
      <c r="AY387" s="6" t="s">
        <v>532</v>
      </c>
      <c r="BE387" s="136">
        <f>IF($N$387="základní",$J$387,0)</f>
        <v>0</v>
      </c>
      <c r="BF387" s="136">
        <f>IF($N$387="snížená",$J$387,0)</f>
        <v>0</v>
      </c>
      <c r="BG387" s="136">
        <f>IF($N$387="zákl. přenesená",$J$387,0)</f>
        <v>0</v>
      </c>
      <c r="BH387" s="136">
        <f>IF($N$387="sníž. přenesená",$J$387,0)</f>
        <v>0</v>
      </c>
      <c r="BI387" s="136">
        <f>IF($N$387="nulová",$J$387,0)</f>
        <v>0</v>
      </c>
      <c r="BJ387" s="85" t="s">
        <v>390</v>
      </c>
      <c r="BK387" s="136">
        <f>ROUND($I$387*$H$387,2)</f>
        <v>0</v>
      </c>
      <c r="BL387" s="85" t="s">
        <v>538</v>
      </c>
      <c r="BM387" s="85" t="s">
        <v>735</v>
      </c>
    </row>
    <row r="388" spans="2:47" s="6" customFormat="1" ht="16.5" customHeight="1">
      <c r="B388" s="22"/>
      <c r="D388" s="137" t="s">
        <v>540</v>
      </c>
      <c r="F388" s="138" t="s">
        <v>736</v>
      </c>
      <c r="L388" s="22"/>
      <c r="M388" s="49"/>
      <c r="T388" s="50"/>
      <c r="AT388" s="6" t="s">
        <v>540</v>
      </c>
      <c r="AU388" s="6" t="s">
        <v>447</v>
      </c>
    </row>
    <row r="389" spans="2:51" s="6" customFormat="1" ht="15.75" customHeight="1">
      <c r="B389" s="139"/>
      <c r="D389" s="140" t="s">
        <v>542</v>
      </c>
      <c r="E389" s="141"/>
      <c r="F389" s="142" t="s">
        <v>586</v>
      </c>
      <c r="H389" s="141"/>
      <c r="L389" s="139"/>
      <c r="M389" s="143"/>
      <c r="T389" s="144"/>
      <c r="AT389" s="141" t="s">
        <v>542</v>
      </c>
      <c r="AU389" s="141" t="s">
        <v>447</v>
      </c>
      <c r="AV389" s="145" t="s">
        <v>390</v>
      </c>
      <c r="AW389" s="145" t="s">
        <v>506</v>
      </c>
      <c r="AX389" s="145" t="s">
        <v>439</v>
      </c>
      <c r="AY389" s="141" t="s">
        <v>532</v>
      </c>
    </row>
    <row r="390" spans="2:51" s="6" customFormat="1" ht="15.75" customHeight="1">
      <c r="B390" s="139"/>
      <c r="D390" s="140" t="s">
        <v>542</v>
      </c>
      <c r="E390" s="141"/>
      <c r="F390" s="142" t="s">
        <v>587</v>
      </c>
      <c r="H390" s="141"/>
      <c r="L390" s="139"/>
      <c r="M390" s="143"/>
      <c r="T390" s="144"/>
      <c r="AT390" s="141" t="s">
        <v>542</v>
      </c>
      <c r="AU390" s="141" t="s">
        <v>447</v>
      </c>
      <c r="AV390" s="145" t="s">
        <v>390</v>
      </c>
      <c r="AW390" s="145" t="s">
        <v>506</v>
      </c>
      <c r="AX390" s="145" t="s">
        <v>439</v>
      </c>
      <c r="AY390" s="141" t="s">
        <v>532</v>
      </c>
    </row>
    <row r="391" spans="2:51" s="6" customFormat="1" ht="15.75" customHeight="1">
      <c r="B391" s="146"/>
      <c r="D391" s="140" t="s">
        <v>542</v>
      </c>
      <c r="E391" s="147"/>
      <c r="F391" s="148" t="s">
        <v>377</v>
      </c>
      <c r="H391" s="149">
        <v>15</v>
      </c>
      <c r="L391" s="146"/>
      <c r="M391" s="150"/>
      <c r="T391" s="151"/>
      <c r="AT391" s="147" t="s">
        <v>542</v>
      </c>
      <c r="AU391" s="147" t="s">
        <v>447</v>
      </c>
      <c r="AV391" s="152" t="s">
        <v>447</v>
      </c>
      <c r="AW391" s="152" t="s">
        <v>506</v>
      </c>
      <c r="AX391" s="152" t="s">
        <v>439</v>
      </c>
      <c r="AY391" s="147" t="s">
        <v>532</v>
      </c>
    </row>
    <row r="392" spans="2:51" s="6" customFormat="1" ht="15.75" customHeight="1">
      <c r="B392" s="153"/>
      <c r="D392" s="140" t="s">
        <v>542</v>
      </c>
      <c r="E392" s="154"/>
      <c r="F392" s="155" t="s">
        <v>546</v>
      </c>
      <c r="H392" s="156">
        <v>15</v>
      </c>
      <c r="L392" s="153"/>
      <c r="M392" s="157"/>
      <c r="T392" s="158"/>
      <c r="AT392" s="154" t="s">
        <v>542</v>
      </c>
      <c r="AU392" s="154" t="s">
        <v>447</v>
      </c>
      <c r="AV392" s="159" t="s">
        <v>538</v>
      </c>
      <c r="AW392" s="159" t="s">
        <v>506</v>
      </c>
      <c r="AX392" s="159" t="s">
        <v>390</v>
      </c>
      <c r="AY392" s="154" t="s">
        <v>532</v>
      </c>
    </row>
    <row r="393" spans="2:65" s="6" customFormat="1" ht="15.75" customHeight="1">
      <c r="B393" s="22"/>
      <c r="C393" s="125" t="s">
        <v>737</v>
      </c>
      <c r="D393" s="125" t="s">
        <v>534</v>
      </c>
      <c r="E393" s="126" t="s">
        <v>738</v>
      </c>
      <c r="F393" s="127" t="s">
        <v>739</v>
      </c>
      <c r="G393" s="128" t="s">
        <v>729</v>
      </c>
      <c r="H393" s="129">
        <v>15</v>
      </c>
      <c r="I393" s="130"/>
      <c r="J393" s="131">
        <f>ROUND($I$393*$H$393,2)</f>
        <v>0</v>
      </c>
      <c r="K393" s="127" t="s">
        <v>537</v>
      </c>
      <c r="L393" s="22"/>
      <c r="M393" s="132"/>
      <c r="N393" s="133" t="s">
        <v>410</v>
      </c>
      <c r="Q393" s="134">
        <v>3.4E-05</v>
      </c>
      <c r="R393" s="134">
        <f>$Q$393*$H$393</f>
        <v>0.00051</v>
      </c>
      <c r="S393" s="134">
        <v>0</v>
      </c>
      <c r="T393" s="135">
        <f>$S$393*$H$393</f>
        <v>0</v>
      </c>
      <c r="AR393" s="85" t="s">
        <v>538</v>
      </c>
      <c r="AT393" s="85" t="s">
        <v>534</v>
      </c>
      <c r="AU393" s="85" t="s">
        <v>447</v>
      </c>
      <c r="AY393" s="6" t="s">
        <v>532</v>
      </c>
      <c r="BE393" s="136">
        <f>IF($N$393="základní",$J$393,0)</f>
        <v>0</v>
      </c>
      <c r="BF393" s="136">
        <f>IF($N$393="snížená",$J$393,0)</f>
        <v>0</v>
      </c>
      <c r="BG393" s="136">
        <f>IF($N$393="zákl. přenesená",$J$393,0)</f>
        <v>0</v>
      </c>
      <c r="BH393" s="136">
        <f>IF($N$393="sníž. přenesená",$J$393,0)</f>
        <v>0</v>
      </c>
      <c r="BI393" s="136">
        <f>IF($N$393="nulová",$J$393,0)</f>
        <v>0</v>
      </c>
      <c r="BJ393" s="85" t="s">
        <v>390</v>
      </c>
      <c r="BK393" s="136">
        <f>ROUND($I$393*$H$393,2)</f>
        <v>0</v>
      </c>
      <c r="BL393" s="85" t="s">
        <v>538</v>
      </c>
      <c r="BM393" s="85" t="s">
        <v>740</v>
      </c>
    </row>
    <row r="394" spans="2:47" s="6" customFormat="1" ht="27" customHeight="1">
      <c r="B394" s="22"/>
      <c r="D394" s="137" t="s">
        <v>540</v>
      </c>
      <c r="F394" s="138" t="s">
        <v>741</v>
      </c>
      <c r="L394" s="22"/>
      <c r="M394" s="49"/>
      <c r="T394" s="50"/>
      <c r="AT394" s="6" t="s">
        <v>540</v>
      </c>
      <c r="AU394" s="6" t="s">
        <v>447</v>
      </c>
    </row>
    <row r="395" spans="2:51" s="6" customFormat="1" ht="15.75" customHeight="1">
      <c r="B395" s="139"/>
      <c r="D395" s="140" t="s">
        <v>542</v>
      </c>
      <c r="E395" s="141"/>
      <c r="F395" s="142" t="s">
        <v>586</v>
      </c>
      <c r="H395" s="141"/>
      <c r="L395" s="139"/>
      <c r="M395" s="143"/>
      <c r="T395" s="144"/>
      <c r="AT395" s="141" t="s">
        <v>542</v>
      </c>
      <c r="AU395" s="141" t="s">
        <v>447</v>
      </c>
      <c r="AV395" s="145" t="s">
        <v>390</v>
      </c>
      <c r="AW395" s="145" t="s">
        <v>506</v>
      </c>
      <c r="AX395" s="145" t="s">
        <v>439</v>
      </c>
      <c r="AY395" s="141" t="s">
        <v>532</v>
      </c>
    </row>
    <row r="396" spans="2:51" s="6" customFormat="1" ht="15.75" customHeight="1">
      <c r="B396" s="139"/>
      <c r="D396" s="140" t="s">
        <v>542</v>
      </c>
      <c r="E396" s="141"/>
      <c r="F396" s="142" t="s">
        <v>587</v>
      </c>
      <c r="H396" s="141"/>
      <c r="L396" s="139"/>
      <c r="M396" s="143"/>
      <c r="T396" s="144"/>
      <c r="AT396" s="141" t="s">
        <v>542</v>
      </c>
      <c r="AU396" s="141" t="s">
        <v>447</v>
      </c>
      <c r="AV396" s="145" t="s">
        <v>390</v>
      </c>
      <c r="AW396" s="145" t="s">
        <v>506</v>
      </c>
      <c r="AX396" s="145" t="s">
        <v>439</v>
      </c>
      <c r="AY396" s="141" t="s">
        <v>532</v>
      </c>
    </row>
    <row r="397" spans="2:51" s="6" customFormat="1" ht="15.75" customHeight="1">
      <c r="B397" s="146"/>
      <c r="D397" s="140" t="s">
        <v>542</v>
      </c>
      <c r="E397" s="147"/>
      <c r="F397" s="148" t="s">
        <v>377</v>
      </c>
      <c r="H397" s="149">
        <v>15</v>
      </c>
      <c r="L397" s="146"/>
      <c r="M397" s="150"/>
      <c r="T397" s="151"/>
      <c r="AT397" s="147" t="s">
        <v>542</v>
      </c>
      <c r="AU397" s="147" t="s">
        <v>447</v>
      </c>
      <c r="AV397" s="152" t="s">
        <v>447</v>
      </c>
      <c r="AW397" s="152" t="s">
        <v>506</v>
      </c>
      <c r="AX397" s="152" t="s">
        <v>439</v>
      </c>
      <c r="AY397" s="147" t="s">
        <v>532</v>
      </c>
    </row>
    <row r="398" spans="2:51" s="6" customFormat="1" ht="15.75" customHeight="1">
      <c r="B398" s="153"/>
      <c r="D398" s="140" t="s">
        <v>542</v>
      </c>
      <c r="E398" s="154"/>
      <c r="F398" s="155" t="s">
        <v>546</v>
      </c>
      <c r="H398" s="156">
        <v>15</v>
      </c>
      <c r="L398" s="153"/>
      <c r="M398" s="157"/>
      <c r="T398" s="158"/>
      <c r="AT398" s="154" t="s">
        <v>542</v>
      </c>
      <c r="AU398" s="154" t="s">
        <v>447</v>
      </c>
      <c r="AV398" s="159" t="s">
        <v>538</v>
      </c>
      <c r="AW398" s="159" t="s">
        <v>506</v>
      </c>
      <c r="AX398" s="159" t="s">
        <v>390</v>
      </c>
      <c r="AY398" s="154" t="s">
        <v>532</v>
      </c>
    </row>
    <row r="399" spans="2:65" s="6" customFormat="1" ht="15.75" customHeight="1">
      <c r="B399" s="22"/>
      <c r="C399" s="160" t="s">
        <v>742</v>
      </c>
      <c r="D399" s="160" t="s">
        <v>635</v>
      </c>
      <c r="E399" s="161" t="s">
        <v>743</v>
      </c>
      <c r="F399" s="162" t="s">
        <v>744</v>
      </c>
      <c r="G399" s="163" t="s">
        <v>729</v>
      </c>
      <c r="H399" s="164">
        <v>15</v>
      </c>
      <c r="I399" s="165"/>
      <c r="J399" s="166">
        <f>ROUND($I$399*$H$399,2)</f>
        <v>0</v>
      </c>
      <c r="K399" s="162" t="s">
        <v>537</v>
      </c>
      <c r="L399" s="167"/>
      <c r="M399" s="168"/>
      <c r="N399" s="169" t="s">
        <v>410</v>
      </c>
      <c r="Q399" s="134">
        <v>0.00121</v>
      </c>
      <c r="R399" s="134">
        <f>$Q$399*$H$399</f>
        <v>0.01815</v>
      </c>
      <c r="S399" s="134">
        <v>0</v>
      </c>
      <c r="T399" s="135">
        <f>$S$399*$H$399</f>
        <v>0</v>
      </c>
      <c r="AR399" s="85" t="s">
        <v>601</v>
      </c>
      <c r="AT399" s="85" t="s">
        <v>635</v>
      </c>
      <c r="AU399" s="85" t="s">
        <v>447</v>
      </c>
      <c r="AY399" s="6" t="s">
        <v>532</v>
      </c>
      <c r="BE399" s="136">
        <f>IF($N$399="základní",$J$399,0)</f>
        <v>0</v>
      </c>
      <c r="BF399" s="136">
        <f>IF($N$399="snížená",$J$399,0)</f>
        <v>0</v>
      </c>
      <c r="BG399" s="136">
        <f>IF($N$399="zákl. přenesená",$J$399,0)</f>
        <v>0</v>
      </c>
      <c r="BH399" s="136">
        <f>IF($N$399="sníž. přenesená",$J$399,0)</f>
        <v>0</v>
      </c>
      <c r="BI399" s="136">
        <f>IF($N$399="nulová",$J$399,0)</f>
        <v>0</v>
      </c>
      <c r="BJ399" s="85" t="s">
        <v>390</v>
      </c>
      <c r="BK399" s="136">
        <f>ROUND($I$399*$H$399,2)</f>
        <v>0</v>
      </c>
      <c r="BL399" s="85" t="s">
        <v>538</v>
      </c>
      <c r="BM399" s="85" t="s">
        <v>745</v>
      </c>
    </row>
    <row r="400" spans="2:47" s="6" customFormat="1" ht="16.5" customHeight="1">
      <c r="B400" s="22"/>
      <c r="D400" s="137" t="s">
        <v>540</v>
      </c>
      <c r="F400" s="138" t="s">
        <v>746</v>
      </c>
      <c r="L400" s="22"/>
      <c r="M400" s="49"/>
      <c r="T400" s="50"/>
      <c r="AT400" s="6" t="s">
        <v>540</v>
      </c>
      <c r="AU400" s="6" t="s">
        <v>447</v>
      </c>
    </row>
    <row r="401" spans="2:51" s="6" customFormat="1" ht="15.75" customHeight="1">
      <c r="B401" s="139"/>
      <c r="D401" s="140" t="s">
        <v>542</v>
      </c>
      <c r="E401" s="141"/>
      <c r="F401" s="142" t="s">
        <v>586</v>
      </c>
      <c r="H401" s="141"/>
      <c r="L401" s="139"/>
      <c r="M401" s="143"/>
      <c r="T401" s="144"/>
      <c r="AT401" s="141" t="s">
        <v>542</v>
      </c>
      <c r="AU401" s="141" t="s">
        <v>447</v>
      </c>
      <c r="AV401" s="145" t="s">
        <v>390</v>
      </c>
      <c r="AW401" s="145" t="s">
        <v>506</v>
      </c>
      <c r="AX401" s="145" t="s">
        <v>439</v>
      </c>
      <c r="AY401" s="141" t="s">
        <v>532</v>
      </c>
    </row>
    <row r="402" spans="2:51" s="6" customFormat="1" ht="15.75" customHeight="1">
      <c r="B402" s="139"/>
      <c r="D402" s="140" t="s">
        <v>542</v>
      </c>
      <c r="E402" s="141"/>
      <c r="F402" s="142" t="s">
        <v>587</v>
      </c>
      <c r="H402" s="141"/>
      <c r="L402" s="139"/>
      <c r="M402" s="143"/>
      <c r="T402" s="144"/>
      <c r="AT402" s="141" t="s">
        <v>542</v>
      </c>
      <c r="AU402" s="141" t="s">
        <v>447</v>
      </c>
      <c r="AV402" s="145" t="s">
        <v>390</v>
      </c>
      <c r="AW402" s="145" t="s">
        <v>506</v>
      </c>
      <c r="AX402" s="145" t="s">
        <v>439</v>
      </c>
      <c r="AY402" s="141" t="s">
        <v>532</v>
      </c>
    </row>
    <row r="403" spans="2:51" s="6" customFormat="1" ht="15.75" customHeight="1">
      <c r="B403" s="146"/>
      <c r="D403" s="140" t="s">
        <v>542</v>
      </c>
      <c r="E403" s="147"/>
      <c r="F403" s="148" t="s">
        <v>377</v>
      </c>
      <c r="H403" s="149">
        <v>15</v>
      </c>
      <c r="L403" s="146"/>
      <c r="M403" s="150"/>
      <c r="T403" s="151"/>
      <c r="AT403" s="147" t="s">
        <v>542</v>
      </c>
      <c r="AU403" s="147" t="s">
        <v>447</v>
      </c>
      <c r="AV403" s="152" t="s">
        <v>447</v>
      </c>
      <c r="AW403" s="152" t="s">
        <v>506</v>
      </c>
      <c r="AX403" s="152" t="s">
        <v>439</v>
      </c>
      <c r="AY403" s="147" t="s">
        <v>532</v>
      </c>
    </row>
    <row r="404" spans="2:51" s="6" customFormat="1" ht="15.75" customHeight="1">
      <c r="B404" s="153"/>
      <c r="D404" s="140" t="s">
        <v>542</v>
      </c>
      <c r="E404" s="154"/>
      <c r="F404" s="155" t="s">
        <v>546</v>
      </c>
      <c r="H404" s="156">
        <v>15</v>
      </c>
      <c r="L404" s="153"/>
      <c r="M404" s="157"/>
      <c r="T404" s="158"/>
      <c r="AT404" s="154" t="s">
        <v>542</v>
      </c>
      <c r="AU404" s="154" t="s">
        <v>447</v>
      </c>
      <c r="AV404" s="159" t="s">
        <v>538</v>
      </c>
      <c r="AW404" s="159" t="s">
        <v>506</v>
      </c>
      <c r="AX404" s="159" t="s">
        <v>390</v>
      </c>
      <c r="AY404" s="154" t="s">
        <v>532</v>
      </c>
    </row>
    <row r="405" spans="2:65" s="6" customFormat="1" ht="15.75" customHeight="1">
      <c r="B405" s="22"/>
      <c r="C405" s="125" t="s">
        <v>747</v>
      </c>
      <c r="D405" s="125" t="s">
        <v>534</v>
      </c>
      <c r="E405" s="126" t="s">
        <v>748</v>
      </c>
      <c r="F405" s="127" t="s">
        <v>749</v>
      </c>
      <c r="G405" s="128" t="s">
        <v>729</v>
      </c>
      <c r="H405" s="129">
        <v>15</v>
      </c>
      <c r="I405" s="130"/>
      <c r="J405" s="131">
        <f>ROUND($I$405*$H$405,2)</f>
        <v>0</v>
      </c>
      <c r="K405" s="127" t="s">
        <v>537</v>
      </c>
      <c r="L405" s="22"/>
      <c r="M405" s="132"/>
      <c r="N405" s="133" t="s">
        <v>410</v>
      </c>
      <c r="Q405" s="134">
        <v>0.3409</v>
      </c>
      <c r="R405" s="134">
        <f>$Q$405*$H$405</f>
        <v>5.1135</v>
      </c>
      <c r="S405" s="134">
        <v>0</v>
      </c>
      <c r="T405" s="135">
        <f>$S$405*$H$405</f>
        <v>0</v>
      </c>
      <c r="AR405" s="85" t="s">
        <v>538</v>
      </c>
      <c r="AT405" s="85" t="s">
        <v>534</v>
      </c>
      <c r="AU405" s="85" t="s">
        <v>447</v>
      </c>
      <c r="AY405" s="6" t="s">
        <v>532</v>
      </c>
      <c r="BE405" s="136">
        <f>IF($N$405="základní",$J$405,0)</f>
        <v>0</v>
      </c>
      <c r="BF405" s="136">
        <f>IF($N$405="snížená",$J$405,0)</f>
        <v>0</v>
      </c>
      <c r="BG405" s="136">
        <f>IF($N$405="zákl. přenesená",$J$405,0)</f>
        <v>0</v>
      </c>
      <c r="BH405" s="136">
        <f>IF($N$405="sníž. přenesená",$J$405,0)</f>
        <v>0</v>
      </c>
      <c r="BI405" s="136">
        <f>IF($N$405="nulová",$J$405,0)</f>
        <v>0</v>
      </c>
      <c r="BJ405" s="85" t="s">
        <v>390</v>
      </c>
      <c r="BK405" s="136">
        <f>ROUND($I$405*$H$405,2)</f>
        <v>0</v>
      </c>
      <c r="BL405" s="85" t="s">
        <v>538</v>
      </c>
      <c r="BM405" s="85" t="s">
        <v>750</v>
      </c>
    </row>
    <row r="406" spans="2:47" s="6" customFormat="1" ht="16.5" customHeight="1">
      <c r="B406" s="22"/>
      <c r="D406" s="137" t="s">
        <v>540</v>
      </c>
      <c r="F406" s="138" t="s">
        <v>749</v>
      </c>
      <c r="L406" s="22"/>
      <c r="M406" s="49"/>
      <c r="T406" s="50"/>
      <c r="AT406" s="6" t="s">
        <v>540</v>
      </c>
      <c r="AU406" s="6" t="s">
        <v>447</v>
      </c>
    </row>
    <row r="407" spans="2:51" s="6" customFormat="1" ht="15.75" customHeight="1">
      <c r="B407" s="139"/>
      <c r="D407" s="140" t="s">
        <v>542</v>
      </c>
      <c r="E407" s="141"/>
      <c r="F407" s="142" t="s">
        <v>586</v>
      </c>
      <c r="H407" s="141"/>
      <c r="L407" s="139"/>
      <c r="M407" s="143"/>
      <c r="T407" s="144"/>
      <c r="AT407" s="141" t="s">
        <v>542</v>
      </c>
      <c r="AU407" s="141" t="s">
        <v>447</v>
      </c>
      <c r="AV407" s="145" t="s">
        <v>390</v>
      </c>
      <c r="AW407" s="145" t="s">
        <v>506</v>
      </c>
      <c r="AX407" s="145" t="s">
        <v>439</v>
      </c>
      <c r="AY407" s="141" t="s">
        <v>532</v>
      </c>
    </row>
    <row r="408" spans="2:51" s="6" customFormat="1" ht="15.75" customHeight="1">
      <c r="B408" s="139"/>
      <c r="D408" s="140" t="s">
        <v>542</v>
      </c>
      <c r="E408" s="141"/>
      <c r="F408" s="142" t="s">
        <v>587</v>
      </c>
      <c r="H408" s="141"/>
      <c r="L408" s="139"/>
      <c r="M408" s="143"/>
      <c r="T408" s="144"/>
      <c r="AT408" s="141" t="s">
        <v>542</v>
      </c>
      <c r="AU408" s="141" t="s">
        <v>447</v>
      </c>
      <c r="AV408" s="145" t="s">
        <v>390</v>
      </c>
      <c r="AW408" s="145" t="s">
        <v>506</v>
      </c>
      <c r="AX408" s="145" t="s">
        <v>439</v>
      </c>
      <c r="AY408" s="141" t="s">
        <v>532</v>
      </c>
    </row>
    <row r="409" spans="2:51" s="6" customFormat="1" ht="15.75" customHeight="1">
      <c r="B409" s="146"/>
      <c r="D409" s="140" t="s">
        <v>542</v>
      </c>
      <c r="E409" s="147"/>
      <c r="F409" s="148" t="s">
        <v>377</v>
      </c>
      <c r="H409" s="149">
        <v>15</v>
      </c>
      <c r="L409" s="146"/>
      <c r="M409" s="150"/>
      <c r="T409" s="151"/>
      <c r="AT409" s="147" t="s">
        <v>542</v>
      </c>
      <c r="AU409" s="147" t="s">
        <v>447</v>
      </c>
      <c r="AV409" s="152" t="s">
        <v>447</v>
      </c>
      <c r="AW409" s="152" t="s">
        <v>506</v>
      </c>
      <c r="AX409" s="152" t="s">
        <v>439</v>
      </c>
      <c r="AY409" s="147" t="s">
        <v>532</v>
      </c>
    </row>
    <row r="410" spans="2:51" s="6" customFormat="1" ht="15.75" customHeight="1">
      <c r="B410" s="153"/>
      <c r="D410" s="140" t="s">
        <v>542</v>
      </c>
      <c r="E410" s="154"/>
      <c r="F410" s="155" t="s">
        <v>546</v>
      </c>
      <c r="H410" s="156">
        <v>15</v>
      </c>
      <c r="L410" s="153"/>
      <c r="M410" s="157"/>
      <c r="T410" s="158"/>
      <c r="AT410" s="154" t="s">
        <v>542</v>
      </c>
      <c r="AU410" s="154" t="s">
        <v>447</v>
      </c>
      <c r="AV410" s="159" t="s">
        <v>538</v>
      </c>
      <c r="AW410" s="159" t="s">
        <v>506</v>
      </c>
      <c r="AX410" s="159" t="s">
        <v>390</v>
      </c>
      <c r="AY410" s="154" t="s">
        <v>532</v>
      </c>
    </row>
    <row r="411" spans="2:65" s="6" customFormat="1" ht="15.75" customHeight="1">
      <c r="B411" s="22"/>
      <c r="C411" s="160" t="s">
        <v>751</v>
      </c>
      <c r="D411" s="160" t="s">
        <v>635</v>
      </c>
      <c r="E411" s="161" t="s">
        <v>752</v>
      </c>
      <c r="F411" s="162" t="s">
        <v>753</v>
      </c>
      <c r="G411" s="163" t="s">
        <v>729</v>
      </c>
      <c r="H411" s="164">
        <v>15</v>
      </c>
      <c r="I411" s="165"/>
      <c r="J411" s="166">
        <f>ROUND($I$411*$H$411,2)</f>
        <v>0</v>
      </c>
      <c r="K411" s="162"/>
      <c r="L411" s="167"/>
      <c r="M411" s="168"/>
      <c r="N411" s="169" t="s">
        <v>410</v>
      </c>
      <c r="Q411" s="134">
        <v>0.06</v>
      </c>
      <c r="R411" s="134">
        <f>$Q$411*$H$411</f>
        <v>0.8999999999999999</v>
      </c>
      <c r="S411" s="134">
        <v>0</v>
      </c>
      <c r="T411" s="135">
        <f>$S$411*$H$411</f>
        <v>0</v>
      </c>
      <c r="AR411" s="85" t="s">
        <v>601</v>
      </c>
      <c r="AT411" s="85" t="s">
        <v>635</v>
      </c>
      <c r="AU411" s="85" t="s">
        <v>447</v>
      </c>
      <c r="AY411" s="6" t="s">
        <v>532</v>
      </c>
      <c r="BE411" s="136">
        <f>IF($N$411="základní",$J$411,0)</f>
        <v>0</v>
      </c>
      <c r="BF411" s="136">
        <f>IF($N$411="snížená",$J$411,0)</f>
        <v>0</v>
      </c>
      <c r="BG411" s="136">
        <f>IF($N$411="zákl. přenesená",$J$411,0)</f>
        <v>0</v>
      </c>
      <c r="BH411" s="136">
        <f>IF($N$411="sníž. přenesená",$J$411,0)</f>
        <v>0</v>
      </c>
      <c r="BI411" s="136">
        <f>IF($N$411="nulová",$J$411,0)</f>
        <v>0</v>
      </c>
      <c r="BJ411" s="85" t="s">
        <v>390</v>
      </c>
      <c r="BK411" s="136">
        <f>ROUND($I$411*$H$411,2)</f>
        <v>0</v>
      </c>
      <c r="BL411" s="85" t="s">
        <v>538</v>
      </c>
      <c r="BM411" s="85" t="s">
        <v>754</v>
      </c>
    </row>
    <row r="412" spans="2:47" s="6" customFormat="1" ht="27" customHeight="1">
      <c r="B412" s="22"/>
      <c r="D412" s="137" t="s">
        <v>540</v>
      </c>
      <c r="F412" s="138" t="s">
        <v>755</v>
      </c>
      <c r="L412" s="22"/>
      <c r="M412" s="49"/>
      <c r="T412" s="50"/>
      <c r="AT412" s="6" t="s">
        <v>540</v>
      </c>
      <c r="AU412" s="6" t="s">
        <v>447</v>
      </c>
    </row>
    <row r="413" spans="2:51" s="6" customFormat="1" ht="15.75" customHeight="1">
      <c r="B413" s="139"/>
      <c r="D413" s="140" t="s">
        <v>542</v>
      </c>
      <c r="E413" s="141"/>
      <c r="F413" s="142" t="s">
        <v>586</v>
      </c>
      <c r="H413" s="141"/>
      <c r="L413" s="139"/>
      <c r="M413" s="143"/>
      <c r="T413" s="144"/>
      <c r="AT413" s="141" t="s">
        <v>542</v>
      </c>
      <c r="AU413" s="141" t="s">
        <v>447</v>
      </c>
      <c r="AV413" s="145" t="s">
        <v>390</v>
      </c>
      <c r="AW413" s="145" t="s">
        <v>506</v>
      </c>
      <c r="AX413" s="145" t="s">
        <v>439</v>
      </c>
      <c r="AY413" s="141" t="s">
        <v>532</v>
      </c>
    </row>
    <row r="414" spans="2:51" s="6" customFormat="1" ht="15.75" customHeight="1">
      <c r="B414" s="139"/>
      <c r="D414" s="140" t="s">
        <v>542</v>
      </c>
      <c r="E414" s="141"/>
      <c r="F414" s="142" t="s">
        <v>587</v>
      </c>
      <c r="H414" s="141"/>
      <c r="L414" s="139"/>
      <c r="M414" s="143"/>
      <c r="T414" s="144"/>
      <c r="AT414" s="141" t="s">
        <v>542</v>
      </c>
      <c r="AU414" s="141" t="s">
        <v>447</v>
      </c>
      <c r="AV414" s="145" t="s">
        <v>390</v>
      </c>
      <c r="AW414" s="145" t="s">
        <v>506</v>
      </c>
      <c r="AX414" s="145" t="s">
        <v>439</v>
      </c>
      <c r="AY414" s="141" t="s">
        <v>532</v>
      </c>
    </row>
    <row r="415" spans="2:51" s="6" customFormat="1" ht="15.75" customHeight="1">
      <c r="B415" s="146"/>
      <c r="D415" s="140" t="s">
        <v>542</v>
      </c>
      <c r="E415" s="147"/>
      <c r="F415" s="148" t="s">
        <v>377</v>
      </c>
      <c r="H415" s="149">
        <v>15</v>
      </c>
      <c r="L415" s="146"/>
      <c r="M415" s="150"/>
      <c r="T415" s="151"/>
      <c r="AT415" s="147" t="s">
        <v>542</v>
      </c>
      <c r="AU415" s="147" t="s">
        <v>447</v>
      </c>
      <c r="AV415" s="152" t="s">
        <v>447</v>
      </c>
      <c r="AW415" s="152" t="s">
        <v>506</v>
      </c>
      <c r="AX415" s="152" t="s">
        <v>439</v>
      </c>
      <c r="AY415" s="147" t="s">
        <v>532</v>
      </c>
    </row>
    <row r="416" spans="2:51" s="6" customFormat="1" ht="15.75" customHeight="1">
      <c r="B416" s="153"/>
      <c r="D416" s="140" t="s">
        <v>542</v>
      </c>
      <c r="E416" s="154"/>
      <c r="F416" s="155" t="s">
        <v>546</v>
      </c>
      <c r="H416" s="156">
        <v>15</v>
      </c>
      <c r="L416" s="153"/>
      <c r="M416" s="157"/>
      <c r="T416" s="158"/>
      <c r="AT416" s="154" t="s">
        <v>542</v>
      </c>
      <c r="AU416" s="154" t="s">
        <v>447</v>
      </c>
      <c r="AV416" s="159" t="s">
        <v>538</v>
      </c>
      <c r="AW416" s="159" t="s">
        <v>506</v>
      </c>
      <c r="AX416" s="159" t="s">
        <v>390</v>
      </c>
      <c r="AY416" s="154" t="s">
        <v>532</v>
      </c>
    </row>
    <row r="417" spans="2:65" s="6" customFormat="1" ht="15.75" customHeight="1">
      <c r="B417" s="22"/>
      <c r="C417" s="160" t="s">
        <v>756</v>
      </c>
      <c r="D417" s="160" t="s">
        <v>635</v>
      </c>
      <c r="E417" s="161" t="s">
        <v>757</v>
      </c>
      <c r="F417" s="162" t="s">
        <v>758</v>
      </c>
      <c r="G417" s="163" t="s">
        <v>729</v>
      </c>
      <c r="H417" s="164">
        <v>15</v>
      </c>
      <c r="I417" s="165"/>
      <c r="J417" s="166">
        <f>ROUND($I$417*$H$417,2)</f>
        <v>0</v>
      </c>
      <c r="K417" s="162"/>
      <c r="L417" s="167"/>
      <c r="M417" s="168"/>
      <c r="N417" s="169" t="s">
        <v>410</v>
      </c>
      <c r="Q417" s="134">
        <v>0.0095</v>
      </c>
      <c r="R417" s="134">
        <f>$Q$417*$H$417</f>
        <v>0.1425</v>
      </c>
      <c r="S417" s="134">
        <v>0</v>
      </c>
      <c r="T417" s="135">
        <f>$S$417*$H$417</f>
        <v>0</v>
      </c>
      <c r="AR417" s="85" t="s">
        <v>601</v>
      </c>
      <c r="AT417" s="85" t="s">
        <v>635</v>
      </c>
      <c r="AU417" s="85" t="s">
        <v>447</v>
      </c>
      <c r="AY417" s="6" t="s">
        <v>532</v>
      </c>
      <c r="BE417" s="136">
        <f>IF($N$417="základní",$J$417,0)</f>
        <v>0</v>
      </c>
      <c r="BF417" s="136">
        <f>IF($N$417="snížená",$J$417,0)</f>
        <v>0</v>
      </c>
      <c r="BG417" s="136">
        <f>IF($N$417="zákl. přenesená",$J$417,0)</f>
        <v>0</v>
      </c>
      <c r="BH417" s="136">
        <f>IF($N$417="sníž. přenesená",$J$417,0)</f>
        <v>0</v>
      </c>
      <c r="BI417" s="136">
        <f>IF($N$417="nulová",$J$417,0)</f>
        <v>0</v>
      </c>
      <c r="BJ417" s="85" t="s">
        <v>390</v>
      </c>
      <c r="BK417" s="136">
        <f>ROUND($I$417*$H$417,2)</f>
        <v>0</v>
      </c>
      <c r="BL417" s="85" t="s">
        <v>538</v>
      </c>
      <c r="BM417" s="85" t="s">
        <v>759</v>
      </c>
    </row>
    <row r="418" spans="2:47" s="6" customFormat="1" ht="27" customHeight="1">
      <c r="B418" s="22"/>
      <c r="D418" s="137" t="s">
        <v>540</v>
      </c>
      <c r="F418" s="138" t="s">
        <v>760</v>
      </c>
      <c r="L418" s="22"/>
      <c r="M418" s="49"/>
      <c r="T418" s="50"/>
      <c r="AT418" s="6" t="s">
        <v>540</v>
      </c>
      <c r="AU418" s="6" t="s">
        <v>447</v>
      </c>
    </row>
    <row r="419" spans="2:51" s="6" customFormat="1" ht="15.75" customHeight="1">
      <c r="B419" s="139"/>
      <c r="D419" s="140" t="s">
        <v>542</v>
      </c>
      <c r="E419" s="141"/>
      <c r="F419" s="142" t="s">
        <v>586</v>
      </c>
      <c r="H419" s="141"/>
      <c r="L419" s="139"/>
      <c r="M419" s="143"/>
      <c r="T419" s="144"/>
      <c r="AT419" s="141" t="s">
        <v>542</v>
      </c>
      <c r="AU419" s="141" t="s">
        <v>447</v>
      </c>
      <c r="AV419" s="145" t="s">
        <v>390</v>
      </c>
      <c r="AW419" s="145" t="s">
        <v>506</v>
      </c>
      <c r="AX419" s="145" t="s">
        <v>439</v>
      </c>
      <c r="AY419" s="141" t="s">
        <v>532</v>
      </c>
    </row>
    <row r="420" spans="2:51" s="6" customFormat="1" ht="15.75" customHeight="1">
      <c r="B420" s="139"/>
      <c r="D420" s="140" t="s">
        <v>542</v>
      </c>
      <c r="E420" s="141"/>
      <c r="F420" s="142" t="s">
        <v>587</v>
      </c>
      <c r="H420" s="141"/>
      <c r="L420" s="139"/>
      <c r="M420" s="143"/>
      <c r="T420" s="144"/>
      <c r="AT420" s="141" t="s">
        <v>542</v>
      </c>
      <c r="AU420" s="141" t="s">
        <v>447</v>
      </c>
      <c r="AV420" s="145" t="s">
        <v>390</v>
      </c>
      <c r="AW420" s="145" t="s">
        <v>506</v>
      </c>
      <c r="AX420" s="145" t="s">
        <v>439</v>
      </c>
      <c r="AY420" s="141" t="s">
        <v>532</v>
      </c>
    </row>
    <row r="421" spans="2:51" s="6" customFormat="1" ht="15.75" customHeight="1">
      <c r="B421" s="146"/>
      <c r="D421" s="140" t="s">
        <v>542</v>
      </c>
      <c r="E421" s="147"/>
      <c r="F421" s="148" t="s">
        <v>377</v>
      </c>
      <c r="H421" s="149">
        <v>15</v>
      </c>
      <c r="L421" s="146"/>
      <c r="M421" s="150"/>
      <c r="T421" s="151"/>
      <c r="AT421" s="147" t="s">
        <v>542</v>
      </c>
      <c r="AU421" s="147" t="s">
        <v>447</v>
      </c>
      <c r="AV421" s="152" t="s">
        <v>447</v>
      </c>
      <c r="AW421" s="152" t="s">
        <v>506</v>
      </c>
      <c r="AX421" s="152" t="s">
        <v>439</v>
      </c>
      <c r="AY421" s="147" t="s">
        <v>532</v>
      </c>
    </row>
    <row r="422" spans="2:51" s="6" customFormat="1" ht="15.75" customHeight="1">
      <c r="B422" s="153"/>
      <c r="D422" s="140" t="s">
        <v>542</v>
      </c>
      <c r="E422" s="154"/>
      <c r="F422" s="155" t="s">
        <v>546</v>
      </c>
      <c r="H422" s="156">
        <v>15</v>
      </c>
      <c r="L422" s="153"/>
      <c r="M422" s="157"/>
      <c r="T422" s="158"/>
      <c r="AT422" s="154" t="s">
        <v>542</v>
      </c>
      <c r="AU422" s="154" t="s">
        <v>447</v>
      </c>
      <c r="AV422" s="159" t="s">
        <v>538</v>
      </c>
      <c r="AW422" s="159" t="s">
        <v>506</v>
      </c>
      <c r="AX422" s="159" t="s">
        <v>390</v>
      </c>
      <c r="AY422" s="154" t="s">
        <v>532</v>
      </c>
    </row>
    <row r="423" spans="2:65" s="6" customFormat="1" ht="15.75" customHeight="1">
      <c r="B423" s="22"/>
      <c r="C423" s="160" t="s">
        <v>761</v>
      </c>
      <c r="D423" s="160" t="s">
        <v>635</v>
      </c>
      <c r="E423" s="161" t="s">
        <v>762</v>
      </c>
      <c r="F423" s="162" t="s">
        <v>763</v>
      </c>
      <c r="G423" s="163" t="s">
        <v>729</v>
      </c>
      <c r="H423" s="164">
        <v>15</v>
      </c>
      <c r="I423" s="165"/>
      <c r="J423" s="166">
        <f>ROUND($I$423*$H$423,2)</f>
        <v>0</v>
      </c>
      <c r="K423" s="162"/>
      <c r="L423" s="167"/>
      <c r="M423" s="168"/>
      <c r="N423" s="169" t="s">
        <v>410</v>
      </c>
      <c r="Q423" s="134">
        <v>0.112</v>
      </c>
      <c r="R423" s="134">
        <f>$Q$423*$H$423</f>
        <v>1.68</v>
      </c>
      <c r="S423" s="134">
        <v>0</v>
      </c>
      <c r="T423" s="135">
        <f>$S$423*$H$423</f>
        <v>0</v>
      </c>
      <c r="AR423" s="85" t="s">
        <v>601</v>
      </c>
      <c r="AT423" s="85" t="s">
        <v>635</v>
      </c>
      <c r="AU423" s="85" t="s">
        <v>447</v>
      </c>
      <c r="AY423" s="6" t="s">
        <v>532</v>
      </c>
      <c r="BE423" s="136">
        <f>IF($N$423="základní",$J$423,0)</f>
        <v>0</v>
      </c>
      <c r="BF423" s="136">
        <f>IF($N$423="snížená",$J$423,0)</f>
        <v>0</v>
      </c>
      <c r="BG423" s="136">
        <f>IF($N$423="zákl. přenesená",$J$423,0)</f>
        <v>0</v>
      </c>
      <c r="BH423" s="136">
        <f>IF($N$423="sníž. přenesená",$J$423,0)</f>
        <v>0</v>
      </c>
      <c r="BI423" s="136">
        <f>IF($N$423="nulová",$J$423,0)</f>
        <v>0</v>
      </c>
      <c r="BJ423" s="85" t="s">
        <v>390</v>
      </c>
      <c r="BK423" s="136">
        <f>ROUND($I$423*$H$423,2)</f>
        <v>0</v>
      </c>
      <c r="BL423" s="85" t="s">
        <v>538</v>
      </c>
      <c r="BM423" s="85" t="s">
        <v>764</v>
      </c>
    </row>
    <row r="424" spans="2:47" s="6" customFormat="1" ht="27" customHeight="1">
      <c r="B424" s="22"/>
      <c r="D424" s="137" t="s">
        <v>540</v>
      </c>
      <c r="F424" s="138" t="s">
        <v>765</v>
      </c>
      <c r="L424" s="22"/>
      <c r="M424" s="49"/>
      <c r="T424" s="50"/>
      <c r="AT424" s="6" t="s">
        <v>540</v>
      </c>
      <c r="AU424" s="6" t="s">
        <v>447</v>
      </c>
    </row>
    <row r="425" spans="2:51" s="6" customFormat="1" ht="15.75" customHeight="1">
      <c r="B425" s="139"/>
      <c r="D425" s="140" t="s">
        <v>542</v>
      </c>
      <c r="E425" s="141"/>
      <c r="F425" s="142" t="s">
        <v>586</v>
      </c>
      <c r="H425" s="141"/>
      <c r="L425" s="139"/>
      <c r="M425" s="143"/>
      <c r="T425" s="144"/>
      <c r="AT425" s="141" t="s">
        <v>542</v>
      </c>
      <c r="AU425" s="141" t="s">
        <v>447</v>
      </c>
      <c r="AV425" s="145" t="s">
        <v>390</v>
      </c>
      <c r="AW425" s="145" t="s">
        <v>506</v>
      </c>
      <c r="AX425" s="145" t="s">
        <v>439</v>
      </c>
      <c r="AY425" s="141" t="s">
        <v>532</v>
      </c>
    </row>
    <row r="426" spans="2:51" s="6" customFormat="1" ht="15.75" customHeight="1">
      <c r="B426" s="139"/>
      <c r="D426" s="140" t="s">
        <v>542</v>
      </c>
      <c r="E426" s="141"/>
      <c r="F426" s="142" t="s">
        <v>587</v>
      </c>
      <c r="H426" s="141"/>
      <c r="L426" s="139"/>
      <c r="M426" s="143"/>
      <c r="T426" s="144"/>
      <c r="AT426" s="141" t="s">
        <v>542</v>
      </c>
      <c r="AU426" s="141" t="s">
        <v>447</v>
      </c>
      <c r="AV426" s="145" t="s">
        <v>390</v>
      </c>
      <c r="AW426" s="145" t="s">
        <v>506</v>
      </c>
      <c r="AX426" s="145" t="s">
        <v>439</v>
      </c>
      <c r="AY426" s="141" t="s">
        <v>532</v>
      </c>
    </row>
    <row r="427" spans="2:51" s="6" customFormat="1" ht="15.75" customHeight="1">
      <c r="B427" s="146"/>
      <c r="D427" s="140" t="s">
        <v>542</v>
      </c>
      <c r="E427" s="147"/>
      <c r="F427" s="148" t="s">
        <v>377</v>
      </c>
      <c r="H427" s="149">
        <v>15</v>
      </c>
      <c r="L427" s="146"/>
      <c r="M427" s="150"/>
      <c r="T427" s="151"/>
      <c r="AT427" s="147" t="s">
        <v>542</v>
      </c>
      <c r="AU427" s="147" t="s">
        <v>447</v>
      </c>
      <c r="AV427" s="152" t="s">
        <v>447</v>
      </c>
      <c r="AW427" s="152" t="s">
        <v>506</v>
      </c>
      <c r="AX427" s="152" t="s">
        <v>439</v>
      </c>
      <c r="AY427" s="147" t="s">
        <v>532</v>
      </c>
    </row>
    <row r="428" spans="2:51" s="6" customFormat="1" ht="15.75" customHeight="1">
      <c r="B428" s="153"/>
      <c r="D428" s="140" t="s">
        <v>542</v>
      </c>
      <c r="E428" s="154"/>
      <c r="F428" s="155" t="s">
        <v>546</v>
      </c>
      <c r="H428" s="156">
        <v>15</v>
      </c>
      <c r="L428" s="153"/>
      <c r="M428" s="157"/>
      <c r="T428" s="158"/>
      <c r="AT428" s="154" t="s">
        <v>542</v>
      </c>
      <c r="AU428" s="154" t="s">
        <v>447</v>
      </c>
      <c r="AV428" s="159" t="s">
        <v>538</v>
      </c>
      <c r="AW428" s="159" t="s">
        <v>506</v>
      </c>
      <c r="AX428" s="159" t="s">
        <v>390</v>
      </c>
      <c r="AY428" s="154" t="s">
        <v>532</v>
      </c>
    </row>
    <row r="429" spans="2:65" s="6" customFormat="1" ht="15.75" customHeight="1">
      <c r="B429" s="22"/>
      <c r="C429" s="160" t="s">
        <v>766</v>
      </c>
      <c r="D429" s="160" t="s">
        <v>635</v>
      </c>
      <c r="E429" s="161" t="s">
        <v>767</v>
      </c>
      <c r="F429" s="162" t="s">
        <v>768</v>
      </c>
      <c r="G429" s="163" t="s">
        <v>729</v>
      </c>
      <c r="H429" s="164">
        <v>15</v>
      </c>
      <c r="I429" s="165"/>
      <c r="J429" s="166">
        <f>ROUND($I$429*$H$429,2)</f>
        <v>0</v>
      </c>
      <c r="K429" s="162"/>
      <c r="L429" s="167"/>
      <c r="M429" s="168"/>
      <c r="N429" s="169" t="s">
        <v>410</v>
      </c>
      <c r="Q429" s="134">
        <v>0.077</v>
      </c>
      <c r="R429" s="134">
        <f>$Q$429*$H$429</f>
        <v>1.155</v>
      </c>
      <c r="S429" s="134">
        <v>0</v>
      </c>
      <c r="T429" s="135">
        <f>$S$429*$H$429</f>
        <v>0</v>
      </c>
      <c r="AR429" s="85" t="s">
        <v>601</v>
      </c>
      <c r="AT429" s="85" t="s">
        <v>635</v>
      </c>
      <c r="AU429" s="85" t="s">
        <v>447</v>
      </c>
      <c r="AY429" s="6" t="s">
        <v>532</v>
      </c>
      <c r="BE429" s="136">
        <f>IF($N$429="základní",$J$429,0)</f>
        <v>0</v>
      </c>
      <c r="BF429" s="136">
        <f>IF($N$429="snížená",$J$429,0)</f>
        <v>0</v>
      </c>
      <c r="BG429" s="136">
        <f>IF($N$429="zákl. přenesená",$J$429,0)</f>
        <v>0</v>
      </c>
      <c r="BH429" s="136">
        <f>IF($N$429="sníž. přenesená",$J$429,0)</f>
        <v>0</v>
      </c>
      <c r="BI429" s="136">
        <f>IF($N$429="nulová",$J$429,0)</f>
        <v>0</v>
      </c>
      <c r="BJ429" s="85" t="s">
        <v>390</v>
      </c>
      <c r="BK429" s="136">
        <f>ROUND($I$429*$H$429,2)</f>
        <v>0</v>
      </c>
      <c r="BL429" s="85" t="s">
        <v>538</v>
      </c>
      <c r="BM429" s="85" t="s">
        <v>769</v>
      </c>
    </row>
    <row r="430" spans="2:47" s="6" customFormat="1" ht="27" customHeight="1">
      <c r="B430" s="22"/>
      <c r="D430" s="137" t="s">
        <v>540</v>
      </c>
      <c r="F430" s="138" t="s">
        <v>770</v>
      </c>
      <c r="L430" s="22"/>
      <c r="M430" s="49"/>
      <c r="T430" s="50"/>
      <c r="AT430" s="6" t="s">
        <v>540</v>
      </c>
      <c r="AU430" s="6" t="s">
        <v>447</v>
      </c>
    </row>
    <row r="431" spans="2:51" s="6" customFormat="1" ht="15.75" customHeight="1">
      <c r="B431" s="139"/>
      <c r="D431" s="140" t="s">
        <v>542</v>
      </c>
      <c r="E431" s="141"/>
      <c r="F431" s="142" t="s">
        <v>586</v>
      </c>
      <c r="H431" s="141"/>
      <c r="L431" s="139"/>
      <c r="M431" s="143"/>
      <c r="T431" s="144"/>
      <c r="AT431" s="141" t="s">
        <v>542</v>
      </c>
      <c r="AU431" s="141" t="s">
        <v>447</v>
      </c>
      <c r="AV431" s="145" t="s">
        <v>390</v>
      </c>
      <c r="AW431" s="145" t="s">
        <v>506</v>
      </c>
      <c r="AX431" s="145" t="s">
        <v>439</v>
      </c>
      <c r="AY431" s="141" t="s">
        <v>532</v>
      </c>
    </row>
    <row r="432" spans="2:51" s="6" customFormat="1" ht="15.75" customHeight="1">
      <c r="B432" s="139"/>
      <c r="D432" s="140" t="s">
        <v>542</v>
      </c>
      <c r="E432" s="141"/>
      <c r="F432" s="142" t="s">
        <v>587</v>
      </c>
      <c r="H432" s="141"/>
      <c r="L432" s="139"/>
      <c r="M432" s="143"/>
      <c r="T432" s="144"/>
      <c r="AT432" s="141" t="s">
        <v>542</v>
      </c>
      <c r="AU432" s="141" t="s">
        <v>447</v>
      </c>
      <c r="AV432" s="145" t="s">
        <v>390</v>
      </c>
      <c r="AW432" s="145" t="s">
        <v>506</v>
      </c>
      <c r="AX432" s="145" t="s">
        <v>439</v>
      </c>
      <c r="AY432" s="141" t="s">
        <v>532</v>
      </c>
    </row>
    <row r="433" spans="2:51" s="6" customFormat="1" ht="15.75" customHeight="1">
      <c r="B433" s="146"/>
      <c r="D433" s="140" t="s">
        <v>542</v>
      </c>
      <c r="E433" s="147"/>
      <c r="F433" s="148" t="s">
        <v>377</v>
      </c>
      <c r="H433" s="149">
        <v>15</v>
      </c>
      <c r="L433" s="146"/>
      <c r="M433" s="150"/>
      <c r="T433" s="151"/>
      <c r="AT433" s="147" t="s">
        <v>542</v>
      </c>
      <c r="AU433" s="147" t="s">
        <v>447</v>
      </c>
      <c r="AV433" s="152" t="s">
        <v>447</v>
      </c>
      <c r="AW433" s="152" t="s">
        <v>506</v>
      </c>
      <c r="AX433" s="152" t="s">
        <v>439</v>
      </c>
      <c r="AY433" s="147" t="s">
        <v>532</v>
      </c>
    </row>
    <row r="434" spans="2:51" s="6" customFormat="1" ht="15.75" customHeight="1">
      <c r="B434" s="153"/>
      <c r="D434" s="140" t="s">
        <v>542</v>
      </c>
      <c r="E434" s="154"/>
      <c r="F434" s="155" t="s">
        <v>546</v>
      </c>
      <c r="H434" s="156">
        <v>15</v>
      </c>
      <c r="L434" s="153"/>
      <c r="M434" s="157"/>
      <c r="T434" s="158"/>
      <c r="AT434" s="154" t="s">
        <v>542</v>
      </c>
      <c r="AU434" s="154" t="s">
        <v>447</v>
      </c>
      <c r="AV434" s="159" t="s">
        <v>538</v>
      </c>
      <c r="AW434" s="159" t="s">
        <v>506</v>
      </c>
      <c r="AX434" s="159" t="s">
        <v>390</v>
      </c>
      <c r="AY434" s="154" t="s">
        <v>532</v>
      </c>
    </row>
    <row r="435" spans="2:65" s="6" customFormat="1" ht="15.75" customHeight="1">
      <c r="B435" s="22"/>
      <c r="C435" s="160" t="s">
        <v>771</v>
      </c>
      <c r="D435" s="160" t="s">
        <v>635</v>
      </c>
      <c r="E435" s="161" t="s">
        <v>772</v>
      </c>
      <c r="F435" s="162" t="s">
        <v>773</v>
      </c>
      <c r="G435" s="163" t="s">
        <v>729</v>
      </c>
      <c r="H435" s="164">
        <v>15</v>
      </c>
      <c r="I435" s="165"/>
      <c r="J435" s="166">
        <f>ROUND($I$435*$H$435,2)</f>
        <v>0</v>
      </c>
      <c r="K435" s="162"/>
      <c r="L435" s="167"/>
      <c r="M435" s="168"/>
      <c r="N435" s="169" t="s">
        <v>410</v>
      </c>
      <c r="Q435" s="134">
        <v>0.067</v>
      </c>
      <c r="R435" s="134">
        <f>$Q$435*$H$435</f>
        <v>1.0050000000000001</v>
      </c>
      <c r="S435" s="134">
        <v>0</v>
      </c>
      <c r="T435" s="135">
        <f>$S$435*$H$435</f>
        <v>0</v>
      </c>
      <c r="AR435" s="85" t="s">
        <v>601</v>
      </c>
      <c r="AT435" s="85" t="s">
        <v>635</v>
      </c>
      <c r="AU435" s="85" t="s">
        <v>447</v>
      </c>
      <c r="AY435" s="6" t="s">
        <v>532</v>
      </c>
      <c r="BE435" s="136">
        <f>IF($N$435="základní",$J$435,0)</f>
        <v>0</v>
      </c>
      <c r="BF435" s="136">
        <f>IF($N$435="snížená",$J$435,0)</f>
        <v>0</v>
      </c>
      <c r="BG435" s="136">
        <f>IF($N$435="zákl. přenesená",$J$435,0)</f>
        <v>0</v>
      </c>
      <c r="BH435" s="136">
        <f>IF($N$435="sníž. přenesená",$J$435,0)</f>
        <v>0</v>
      </c>
      <c r="BI435" s="136">
        <f>IF($N$435="nulová",$J$435,0)</f>
        <v>0</v>
      </c>
      <c r="BJ435" s="85" t="s">
        <v>390</v>
      </c>
      <c r="BK435" s="136">
        <f>ROUND($I$435*$H$435,2)</f>
        <v>0</v>
      </c>
      <c r="BL435" s="85" t="s">
        <v>538</v>
      </c>
      <c r="BM435" s="85" t="s">
        <v>774</v>
      </c>
    </row>
    <row r="436" spans="2:47" s="6" customFormat="1" ht="27" customHeight="1">
      <c r="B436" s="22"/>
      <c r="D436" s="137" t="s">
        <v>540</v>
      </c>
      <c r="F436" s="138" t="s">
        <v>775</v>
      </c>
      <c r="L436" s="22"/>
      <c r="M436" s="49"/>
      <c r="T436" s="50"/>
      <c r="AT436" s="6" t="s">
        <v>540</v>
      </c>
      <c r="AU436" s="6" t="s">
        <v>447</v>
      </c>
    </row>
    <row r="437" spans="2:51" s="6" customFormat="1" ht="15.75" customHeight="1">
      <c r="B437" s="139"/>
      <c r="D437" s="140" t="s">
        <v>542</v>
      </c>
      <c r="E437" s="141"/>
      <c r="F437" s="142" t="s">
        <v>586</v>
      </c>
      <c r="H437" s="141"/>
      <c r="L437" s="139"/>
      <c r="M437" s="143"/>
      <c r="T437" s="144"/>
      <c r="AT437" s="141" t="s">
        <v>542</v>
      </c>
      <c r="AU437" s="141" t="s">
        <v>447</v>
      </c>
      <c r="AV437" s="145" t="s">
        <v>390</v>
      </c>
      <c r="AW437" s="145" t="s">
        <v>506</v>
      </c>
      <c r="AX437" s="145" t="s">
        <v>439</v>
      </c>
      <c r="AY437" s="141" t="s">
        <v>532</v>
      </c>
    </row>
    <row r="438" spans="2:51" s="6" customFormat="1" ht="15.75" customHeight="1">
      <c r="B438" s="139"/>
      <c r="D438" s="140" t="s">
        <v>542</v>
      </c>
      <c r="E438" s="141"/>
      <c r="F438" s="142" t="s">
        <v>587</v>
      </c>
      <c r="H438" s="141"/>
      <c r="L438" s="139"/>
      <c r="M438" s="143"/>
      <c r="T438" s="144"/>
      <c r="AT438" s="141" t="s">
        <v>542</v>
      </c>
      <c r="AU438" s="141" t="s">
        <v>447</v>
      </c>
      <c r="AV438" s="145" t="s">
        <v>390</v>
      </c>
      <c r="AW438" s="145" t="s">
        <v>506</v>
      </c>
      <c r="AX438" s="145" t="s">
        <v>439</v>
      </c>
      <c r="AY438" s="141" t="s">
        <v>532</v>
      </c>
    </row>
    <row r="439" spans="2:51" s="6" customFormat="1" ht="15.75" customHeight="1">
      <c r="B439" s="146"/>
      <c r="D439" s="140" t="s">
        <v>542</v>
      </c>
      <c r="E439" s="147"/>
      <c r="F439" s="148" t="s">
        <v>377</v>
      </c>
      <c r="H439" s="149">
        <v>15</v>
      </c>
      <c r="L439" s="146"/>
      <c r="M439" s="150"/>
      <c r="T439" s="151"/>
      <c r="AT439" s="147" t="s">
        <v>542</v>
      </c>
      <c r="AU439" s="147" t="s">
        <v>447</v>
      </c>
      <c r="AV439" s="152" t="s">
        <v>447</v>
      </c>
      <c r="AW439" s="152" t="s">
        <v>506</v>
      </c>
      <c r="AX439" s="152" t="s">
        <v>439</v>
      </c>
      <c r="AY439" s="147" t="s">
        <v>532</v>
      </c>
    </row>
    <row r="440" spans="2:51" s="6" customFormat="1" ht="15.75" customHeight="1">
      <c r="B440" s="153"/>
      <c r="D440" s="140" t="s">
        <v>542</v>
      </c>
      <c r="E440" s="154"/>
      <c r="F440" s="155" t="s">
        <v>546</v>
      </c>
      <c r="H440" s="156">
        <v>15</v>
      </c>
      <c r="L440" s="153"/>
      <c r="M440" s="157"/>
      <c r="T440" s="158"/>
      <c r="AT440" s="154" t="s">
        <v>542</v>
      </c>
      <c r="AU440" s="154" t="s">
        <v>447</v>
      </c>
      <c r="AV440" s="159" t="s">
        <v>538</v>
      </c>
      <c r="AW440" s="159" t="s">
        <v>506</v>
      </c>
      <c r="AX440" s="159" t="s">
        <v>390</v>
      </c>
      <c r="AY440" s="154" t="s">
        <v>532</v>
      </c>
    </row>
    <row r="441" spans="2:65" s="6" customFormat="1" ht="15.75" customHeight="1">
      <c r="B441" s="22"/>
      <c r="C441" s="125" t="s">
        <v>776</v>
      </c>
      <c r="D441" s="125" t="s">
        <v>534</v>
      </c>
      <c r="E441" s="126" t="s">
        <v>777</v>
      </c>
      <c r="F441" s="127" t="s">
        <v>778</v>
      </c>
      <c r="G441" s="128" t="s">
        <v>729</v>
      </c>
      <c r="H441" s="129">
        <v>15</v>
      </c>
      <c r="I441" s="130"/>
      <c r="J441" s="131">
        <f>ROUND($I$441*$H$441,2)</f>
        <v>0</v>
      </c>
      <c r="K441" s="127" t="s">
        <v>537</v>
      </c>
      <c r="L441" s="22"/>
      <c r="M441" s="132"/>
      <c r="N441" s="133" t="s">
        <v>410</v>
      </c>
      <c r="Q441" s="134">
        <v>0.00936</v>
      </c>
      <c r="R441" s="134">
        <f>$Q$441*$H$441</f>
        <v>0.1404</v>
      </c>
      <c r="S441" s="134">
        <v>0</v>
      </c>
      <c r="T441" s="135">
        <f>$S$441*$H$441</f>
        <v>0</v>
      </c>
      <c r="AR441" s="85" t="s">
        <v>538</v>
      </c>
      <c r="AT441" s="85" t="s">
        <v>534</v>
      </c>
      <c r="AU441" s="85" t="s">
        <v>447</v>
      </c>
      <c r="AY441" s="6" t="s">
        <v>532</v>
      </c>
      <c r="BE441" s="136">
        <f>IF($N$441="základní",$J$441,0)</f>
        <v>0</v>
      </c>
      <c r="BF441" s="136">
        <f>IF($N$441="snížená",$J$441,0)</f>
        <v>0</v>
      </c>
      <c r="BG441" s="136">
        <f>IF($N$441="zákl. přenesená",$J$441,0)</f>
        <v>0</v>
      </c>
      <c r="BH441" s="136">
        <f>IF($N$441="sníž. přenesená",$J$441,0)</f>
        <v>0</v>
      </c>
      <c r="BI441" s="136">
        <f>IF($N$441="nulová",$J$441,0)</f>
        <v>0</v>
      </c>
      <c r="BJ441" s="85" t="s">
        <v>390</v>
      </c>
      <c r="BK441" s="136">
        <f>ROUND($I$441*$H$441,2)</f>
        <v>0</v>
      </c>
      <c r="BL441" s="85" t="s">
        <v>538</v>
      </c>
      <c r="BM441" s="85" t="s">
        <v>779</v>
      </c>
    </row>
    <row r="442" spans="2:47" s="6" customFormat="1" ht="16.5" customHeight="1">
      <c r="B442" s="22"/>
      <c r="D442" s="137" t="s">
        <v>540</v>
      </c>
      <c r="F442" s="138" t="s">
        <v>780</v>
      </c>
      <c r="L442" s="22"/>
      <c r="M442" s="49"/>
      <c r="T442" s="50"/>
      <c r="AT442" s="6" t="s">
        <v>540</v>
      </c>
      <c r="AU442" s="6" t="s">
        <v>447</v>
      </c>
    </row>
    <row r="443" spans="2:51" s="6" customFormat="1" ht="15.75" customHeight="1">
      <c r="B443" s="139"/>
      <c r="D443" s="140" t="s">
        <v>542</v>
      </c>
      <c r="E443" s="141"/>
      <c r="F443" s="142" t="s">
        <v>586</v>
      </c>
      <c r="H443" s="141"/>
      <c r="L443" s="139"/>
      <c r="M443" s="143"/>
      <c r="T443" s="144"/>
      <c r="AT443" s="141" t="s">
        <v>542</v>
      </c>
      <c r="AU443" s="141" t="s">
        <v>447</v>
      </c>
      <c r="AV443" s="145" t="s">
        <v>390</v>
      </c>
      <c r="AW443" s="145" t="s">
        <v>506</v>
      </c>
      <c r="AX443" s="145" t="s">
        <v>439</v>
      </c>
      <c r="AY443" s="141" t="s">
        <v>532</v>
      </c>
    </row>
    <row r="444" spans="2:51" s="6" customFormat="1" ht="15.75" customHeight="1">
      <c r="B444" s="139"/>
      <c r="D444" s="140" t="s">
        <v>542</v>
      </c>
      <c r="E444" s="141"/>
      <c r="F444" s="142" t="s">
        <v>587</v>
      </c>
      <c r="H444" s="141"/>
      <c r="L444" s="139"/>
      <c r="M444" s="143"/>
      <c r="T444" s="144"/>
      <c r="AT444" s="141" t="s">
        <v>542</v>
      </c>
      <c r="AU444" s="141" t="s">
        <v>447</v>
      </c>
      <c r="AV444" s="145" t="s">
        <v>390</v>
      </c>
      <c r="AW444" s="145" t="s">
        <v>506</v>
      </c>
      <c r="AX444" s="145" t="s">
        <v>439</v>
      </c>
      <c r="AY444" s="141" t="s">
        <v>532</v>
      </c>
    </row>
    <row r="445" spans="2:51" s="6" customFormat="1" ht="15.75" customHeight="1">
      <c r="B445" s="146"/>
      <c r="D445" s="140" t="s">
        <v>542</v>
      </c>
      <c r="E445" s="147"/>
      <c r="F445" s="148" t="s">
        <v>377</v>
      </c>
      <c r="H445" s="149">
        <v>15</v>
      </c>
      <c r="L445" s="146"/>
      <c r="M445" s="150"/>
      <c r="T445" s="151"/>
      <c r="AT445" s="147" t="s">
        <v>542</v>
      </c>
      <c r="AU445" s="147" t="s">
        <v>447</v>
      </c>
      <c r="AV445" s="152" t="s">
        <v>447</v>
      </c>
      <c r="AW445" s="152" t="s">
        <v>506</v>
      </c>
      <c r="AX445" s="152" t="s">
        <v>439</v>
      </c>
      <c r="AY445" s="147" t="s">
        <v>532</v>
      </c>
    </row>
    <row r="446" spans="2:51" s="6" customFormat="1" ht="15.75" customHeight="1">
      <c r="B446" s="153"/>
      <c r="D446" s="140" t="s">
        <v>542</v>
      </c>
      <c r="E446" s="154"/>
      <c r="F446" s="155" t="s">
        <v>546</v>
      </c>
      <c r="H446" s="156">
        <v>15</v>
      </c>
      <c r="L446" s="153"/>
      <c r="M446" s="157"/>
      <c r="T446" s="158"/>
      <c r="AT446" s="154" t="s">
        <v>542</v>
      </c>
      <c r="AU446" s="154" t="s">
        <v>447</v>
      </c>
      <c r="AV446" s="159" t="s">
        <v>538</v>
      </c>
      <c r="AW446" s="159" t="s">
        <v>506</v>
      </c>
      <c r="AX446" s="159" t="s">
        <v>390</v>
      </c>
      <c r="AY446" s="154" t="s">
        <v>532</v>
      </c>
    </row>
    <row r="447" spans="2:65" s="6" customFormat="1" ht="15.75" customHeight="1">
      <c r="B447" s="22"/>
      <c r="C447" s="160" t="s">
        <v>781</v>
      </c>
      <c r="D447" s="160" t="s">
        <v>635</v>
      </c>
      <c r="E447" s="161" t="s">
        <v>782</v>
      </c>
      <c r="F447" s="162" t="s">
        <v>783</v>
      </c>
      <c r="G447" s="163" t="s">
        <v>729</v>
      </c>
      <c r="H447" s="164">
        <v>15</v>
      </c>
      <c r="I447" s="165"/>
      <c r="J447" s="166">
        <f>ROUND($I$447*$H$447,2)</f>
        <v>0</v>
      </c>
      <c r="K447" s="162"/>
      <c r="L447" s="167"/>
      <c r="M447" s="168"/>
      <c r="N447" s="169" t="s">
        <v>410</v>
      </c>
      <c r="Q447" s="134">
        <v>0.0065</v>
      </c>
      <c r="R447" s="134">
        <f>$Q$447*$H$447</f>
        <v>0.09749999999999999</v>
      </c>
      <c r="S447" s="134">
        <v>0</v>
      </c>
      <c r="T447" s="135">
        <f>$S$447*$H$447</f>
        <v>0</v>
      </c>
      <c r="AR447" s="85" t="s">
        <v>601</v>
      </c>
      <c r="AT447" s="85" t="s">
        <v>635</v>
      </c>
      <c r="AU447" s="85" t="s">
        <v>447</v>
      </c>
      <c r="AY447" s="6" t="s">
        <v>532</v>
      </c>
      <c r="BE447" s="136">
        <f>IF($N$447="základní",$J$447,0)</f>
        <v>0</v>
      </c>
      <c r="BF447" s="136">
        <f>IF($N$447="snížená",$J$447,0)</f>
        <v>0</v>
      </c>
      <c r="BG447" s="136">
        <f>IF($N$447="zákl. přenesená",$J$447,0)</f>
        <v>0</v>
      </c>
      <c r="BH447" s="136">
        <f>IF($N$447="sníž. přenesená",$J$447,0)</f>
        <v>0</v>
      </c>
      <c r="BI447" s="136">
        <f>IF($N$447="nulová",$J$447,0)</f>
        <v>0</v>
      </c>
      <c r="BJ447" s="85" t="s">
        <v>390</v>
      </c>
      <c r="BK447" s="136">
        <f>ROUND($I$447*$H$447,2)</f>
        <v>0</v>
      </c>
      <c r="BL447" s="85" t="s">
        <v>538</v>
      </c>
      <c r="BM447" s="85" t="s">
        <v>784</v>
      </c>
    </row>
    <row r="448" spans="2:47" s="6" customFormat="1" ht="16.5" customHeight="1">
      <c r="B448" s="22"/>
      <c r="D448" s="137" t="s">
        <v>540</v>
      </c>
      <c r="F448" s="138" t="s">
        <v>785</v>
      </c>
      <c r="L448" s="22"/>
      <c r="M448" s="49"/>
      <c r="T448" s="50"/>
      <c r="AT448" s="6" t="s">
        <v>540</v>
      </c>
      <c r="AU448" s="6" t="s">
        <v>447</v>
      </c>
    </row>
    <row r="449" spans="2:51" s="6" customFormat="1" ht="15.75" customHeight="1">
      <c r="B449" s="139"/>
      <c r="D449" s="140" t="s">
        <v>542</v>
      </c>
      <c r="E449" s="141"/>
      <c r="F449" s="142" t="s">
        <v>586</v>
      </c>
      <c r="H449" s="141"/>
      <c r="L449" s="139"/>
      <c r="M449" s="143"/>
      <c r="T449" s="144"/>
      <c r="AT449" s="141" t="s">
        <v>542</v>
      </c>
      <c r="AU449" s="141" t="s">
        <v>447</v>
      </c>
      <c r="AV449" s="145" t="s">
        <v>390</v>
      </c>
      <c r="AW449" s="145" t="s">
        <v>506</v>
      </c>
      <c r="AX449" s="145" t="s">
        <v>439</v>
      </c>
      <c r="AY449" s="141" t="s">
        <v>532</v>
      </c>
    </row>
    <row r="450" spans="2:51" s="6" customFormat="1" ht="15.75" customHeight="1">
      <c r="B450" s="139"/>
      <c r="D450" s="140" t="s">
        <v>542</v>
      </c>
      <c r="E450" s="141"/>
      <c r="F450" s="142" t="s">
        <v>587</v>
      </c>
      <c r="H450" s="141"/>
      <c r="L450" s="139"/>
      <c r="M450" s="143"/>
      <c r="T450" s="144"/>
      <c r="AT450" s="141" t="s">
        <v>542</v>
      </c>
      <c r="AU450" s="141" t="s">
        <v>447</v>
      </c>
      <c r="AV450" s="145" t="s">
        <v>390</v>
      </c>
      <c r="AW450" s="145" t="s">
        <v>506</v>
      </c>
      <c r="AX450" s="145" t="s">
        <v>439</v>
      </c>
      <c r="AY450" s="141" t="s">
        <v>532</v>
      </c>
    </row>
    <row r="451" spans="2:51" s="6" customFormat="1" ht="15.75" customHeight="1">
      <c r="B451" s="146"/>
      <c r="D451" s="140" t="s">
        <v>542</v>
      </c>
      <c r="E451" s="147"/>
      <c r="F451" s="148" t="s">
        <v>377</v>
      </c>
      <c r="H451" s="149">
        <v>15</v>
      </c>
      <c r="L451" s="146"/>
      <c r="M451" s="150"/>
      <c r="T451" s="151"/>
      <c r="AT451" s="147" t="s">
        <v>542</v>
      </c>
      <c r="AU451" s="147" t="s">
        <v>447</v>
      </c>
      <c r="AV451" s="152" t="s">
        <v>447</v>
      </c>
      <c r="AW451" s="152" t="s">
        <v>506</v>
      </c>
      <c r="AX451" s="152" t="s">
        <v>439</v>
      </c>
      <c r="AY451" s="147" t="s">
        <v>532</v>
      </c>
    </row>
    <row r="452" spans="2:51" s="6" customFormat="1" ht="15.75" customHeight="1">
      <c r="B452" s="153"/>
      <c r="D452" s="140" t="s">
        <v>542</v>
      </c>
      <c r="E452" s="154"/>
      <c r="F452" s="155" t="s">
        <v>546</v>
      </c>
      <c r="H452" s="156">
        <v>15</v>
      </c>
      <c r="L452" s="153"/>
      <c r="M452" s="157"/>
      <c r="T452" s="158"/>
      <c r="AT452" s="154" t="s">
        <v>542</v>
      </c>
      <c r="AU452" s="154" t="s">
        <v>447</v>
      </c>
      <c r="AV452" s="159" t="s">
        <v>538</v>
      </c>
      <c r="AW452" s="159" t="s">
        <v>506</v>
      </c>
      <c r="AX452" s="159" t="s">
        <v>390</v>
      </c>
      <c r="AY452" s="154" t="s">
        <v>532</v>
      </c>
    </row>
    <row r="453" spans="2:65" s="6" customFormat="1" ht="15.75" customHeight="1">
      <c r="B453" s="22"/>
      <c r="C453" s="160" t="s">
        <v>786</v>
      </c>
      <c r="D453" s="160" t="s">
        <v>635</v>
      </c>
      <c r="E453" s="161" t="s">
        <v>787</v>
      </c>
      <c r="F453" s="162" t="s">
        <v>788</v>
      </c>
      <c r="G453" s="163" t="s">
        <v>729</v>
      </c>
      <c r="H453" s="164">
        <v>15</v>
      </c>
      <c r="I453" s="165"/>
      <c r="J453" s="166">
        <f>ROUND($I$453*$H$453,2)</f>
        <v>0</v>
      </c>
      <c r="K453" s="162"/>
      <c r="L453" s="167"/>
      <c r="M453" s="168"/>
      <c r="N453" s="169" t="s">
        <v>410</v>
      </c>
      <c r="Q453" s="134">
        <v>0.109</v>
      </c>
      <c r="R453" s="134">
        <f>$Q$453*$H$453</f>
        <v>1.635</v>
      </c>
      <c r="S453" s="134">
        <v>0</v>
      </c>
      <c r="T453" s="135">
        <f>$S$453*$H$453</f>
        <v>0</v>
      </c>
      <c r="AR453" s="85" t="s">
        <v>601</v>
      </c>
      <c r="AT453" s="85" t="s">
        <v>635</v>
      </c>
      <c r="AU453" s="85" t="s">
        <v>447</v>
      </c>
      <c r="AY453" s="6" t="s">
        <v>532</v>
      </c>
      <c r="BE453" s="136">
        <f>IF($N$453="základní",$J$453,0)</f>
        <v>0</v>
      </c>
      <c r="BF453" s="136">
        <f>IF($N$453="snížená",$J$453,0)</f>
        <v>0</v>
      </c>
      <c r="BG453" s="136">
        <f>IF($N$453="zákl. přenesená",$J$453,0)</f>
        <v>0</v>
      </c>
      <c r="BH453" s="136">
        <f>IF($N$453="sníž. přenesená",$J$453,0)</f>
        <v>0</v>
      </c>
      <c r="BI453" s="136">
        <f>IF($N$453="nulová",$J$453,0)</f>
        <v>0</v>
      </c>
      <c r="BJ453" s="85" t="s">
        <v>390</v>
      </c>
      <c r="BK453" s="136">
        <f>ROUND($I$453*$H$453,2)</f>
        <v>0</v>
      </c>
      <c r="BL453" s="85" t="s">
        <v>538</v>
      </c>
      <c r="BM453" s="85" t="s">
        <v>789</v>
      </c>
    </row>
    <row r="454" spans="2:47" s="6" customFormat="1" ht="27" customHeight="1">
      <c r="B454" s="22"/>
      <c r="D454" s="137" t="s">
        <v>540</v>
      </c>
      <c r="F454" s="138" t="s">
        <v>790</v>
      </c>
      <c r="L454" s="22"/>
      <c r="M454" s="49"/>
      <c r="T454" s="50"/>
      <c r="AT454" s="6" t="s">
        <v>540</v>
      </c>
      <c r="AU454" s="6" t="s">
        <v>447</v>
      </c>
    </row>
    <row r="455" spans="2:51" s="6" customFormat="1" ht="15.75" customHeight="1">
      <c r="B455" s="139"/>
      <c r="D455" s="140" t="s">
        <v>542</v>
      </c>
      <c r="E455" s="141"/>
      <c r="F455" s="142" t="s">
        <v>586</v>
      </c>
      <c r="H455" s="141"/>
      <c r="L455" s="139"/>
      <c r="M455" s="143"/>
      <c r="T455" s="144"/>
      <c r="AT455" s="141" t="s">
        <v>542</v>
      </c>
      <c r="AU455" s="141" t="s">
        <v>447</v>
      </c>
      <c r="AV455" s="145" t="s">
        <v>390</v>
      </c>
      <c r="AW455" s="145" t="s">
        <v>506</v>
      </c>
      <c r="AX455" s="145" t="s">
        <v>439</v>
      </c>
      <c r="AY455" s="141" t="s">
        <v>532</v>
      </c>
    </row>
    <row r="456" spans="2:51" s="6" customFormat="1" ht="15.75" customHeight="1">
      <c r="B456" s="139"/>
      <c r="D456" s="140" t="s">
        <v>542</v>
      </c>
      <c r="E456" s="141"/>
      <c r="F456" s="142" t="s">
        <v>587</v>
      </c>
      <c r="H456" s="141"/>
      <c r="L456" s="139"/>
      <c r="M456" s="143"/>
      <c r="T456" s="144"/>
      <c r="AT456" s="141" t="s">
        <v>542</v>
      </c>
      <c r="AU456" s="141" t="s">
        <v>447</v>
      </c>
      <c r="AV456" s="145" t="s">
        <v>390</v>
      </c>
      <c r="AW456" s="145" t="s">
        <v>506</v>
      </c>
      <c r="AX456" s="145" t="s">
        <v>439</v>
      </c>
      <c r="AY456" s="141" t="s">
        <v>532</v>
      </c>
    </row>
    <row r="457" spans="2:51" s="6" customFormat="1" ht="15.75" customHeight="1">
      <c r="B457" s="146"/>
      <c r="D457" s="140" t="s">
        <v>542</v>
      </c>
      <c r="E457" s="147"/>
      <c r="F457" s="148" t="s">
        <v>377</v>
      </c>
      <c r="H457" s="149">
        <v>15</v>
      </c>
      <c r="L457" s="146"/>
      <c r="M457" s="150"/>
      <c r="T457" s="151"/>
      <c r="AT457" s="147" t="s">
        <v>542</v>
      </c>
      <c r="AU457" s="147" t="s">
        <v>447</v>
      </c>
      <c r="AV457" s="152" t="s">
        <v>447</v>
      </c>
      <c r="AW457" s="152" t="s">
        <v>506</v>
      </c>
      <c r="AX457" s="152" t="s">
        <v>439</v>
      </c>
      <c r="AY457" s="147" t="s">
        <v>532</v>
      </c>
    </row>
    <row r="458" spans="2:51" s="6" customFormat="1" ht="15.75" customHeight="1">
      <c r="B458" s="153"/>
      <c r="D458" s="140" t="s">
        <v>542</v>
      </c>
      <c r="E458" s="154"/>
      <c r="F458" s="155" t="s">
        <v>546</v>
      </c>
      <c r="H458" s="156">
        <v>15</v>
      </c>
      <c r="L458" s="153"/>
      <c r="M458" s="157"/>
      <c r="T458" s="158"/>
      <c r="AT458" s="154" t="s">
        <v>542</v>
      </c>
      <c r="AU458" s="154" t="s">
        <v>447</v>
      </c>
      <c r="AV458" s="159" t="s">
        <v>538</v>
      </c>
      <c r="AW458" s="159" t="s">
        <v>506</v>
      </c>
      <c r="AX458" s="159" t="s">
        <v>390</v>
      </c>
      <c r="AY458" s="154" t="s">
        <v>532</v>
      </c>
    </row>
    <row r="459" spans="2:65" s="6" customFormat="1" ht="15.75" customHeight="1">
      <c r="B459" s="22"/>
      <c r="C459" s="125" t="s">
        <v>791</v>
      </c>
      <c r="D459" s="125" t="s">
        <v>534</v>
      </c>
      <c r="E459" s="126" t="s">
        <v>792</v>
      </c>
      <c r="F459" s="127" t="s">
        <v>793</v>
      </c>
      <c r="G459" s="128" t="s">
        <v>553</v>
      </c>
      <c r="H459" s="129">
        <v>10.35</v>
      </c>
      <c r="I459" s="130"/>
      <c r="J459" s="131">
        <f>ROUND($I$459*$H$459,2)</f>
        <v>0</v>
      </c>
      <c r="K459" s="127" t="s">
        <v>537</v>
      </c>
      <c r="L459" s="22"/>
      <c r="M459" s="132"/>
      <c r="N459" s="133" t="s">
        <v>410</v>
      </c>
      <c r="Q459" s="134">
        <v>0</v>
      </c>
      <c r="R459" s="134">
        <f>$Q$459*$H$459</f>
        <v>0</v>
      </c>
      <c r="S459" s="134">
        <v>0</v>
      </c>
      <c r="T459" s="135">
        <f>$S$459*$H$459</f>
        <v>0</v>
      </c>
      <c r="AR459" s="85" t="s">
        <v>538</v>
      </c>
      <c r="AT459" s="85" t="s">
        <v>534</v>
      </c>
      <c r="AU459" s="85" t="s">
        <v>447</v>
      </c>
      <c r="AY459" s="6" t="s">
        <v>532</v>
      </c>
      <c r="BE459" s="136">
        <f>IF($N$459="základní",$J$459,0)</f>
        <v>0</v>
      </c>
      <c r="BF459" s="136">
        <f>IF($N$459="snížená",$J$459,0)</f>
        <v>0</v>
      </c>
      <c r="BG459" s="136">
        <f>IF($N$459="zákl. přenesená",$J$459,0)</f>
        <v>0</v>
      </c>
      <c r="BH459" s="136">
        <f>IF($N$459="sníž. přenesená",$J$459,0)</f>
        <v>0</v>
      </c>
      <c r="BI459" s="136">
        <f>IF($N$459="nulová",$J$459,0)</f>
        <v>0</v>
      </c>
      <c r="BJ459" s="85" t="s">
        <v>390</v>
      </c>
      <c r="BK459" s="136">
        <f>ROUND($I$459*$H$459,2)</f>
        <v>0</v>
      </c>
      <c r="BL459" s="85" t="s">
        <v>538</v>
      </c>
      <c r="BM459" s="85" t="s">
        <v>794</v>
      </c>
    </row>
    <row r="460" spans="2:47" s="6" customFormat="1" ht="16.5" customHeight="1">
      <c r="B460" s="22"/>
      <c r="D460" s="137" t="s">
        <v>540</v>
      </c>
      <c r="F460" s="138" t="s">
        <v>795</v>
      </c>
      <c r="L460" s="22"/>
      <c r="M460" s="49"/>
      <c r="T460" s="50"/>
      <c r="AT460" s="6" t="s">
        <v>540</v>
      </c>
      <c r="AU460" s="6" t="s">
        <v>447</v>
      </c>
    </row>
    <row r="461" spans="2:51" s="6" customFormat="1" ht="15.75" customHeight="1">
      <c r="B461" s="139"/>
      <c r="D461" s="140" t="s">
        <v>542</v>
      </c>
      <c r="E461" s="141"/>
      <c r="F461" s="142" t="s">
        <v>586</v>
      </c>
      <c r="H461" s="141"/>
      <c r="L461" s="139"/>
      <c r="M461" s="143"/>
      <c r="T461" s="144"/>
      <c r="AT461" s="141" t="s">
        <v>542</v>
      </c>
      <c r="AU461" s="141" t="s">
        <v>447</v>
      </c>
      <c r="AV461" s="145" t="s">
        <v>390</v>
      </c>
      <c r="AW461" s="145" t="s">
        <v>506</v>
      </c>
      <c r="AX461" s="145" t="s">
        <v>439</v>
      </c>
      <c r="AY461" s="141" t="s">
        <v>532</v>
      </c>
    </row>
    <row r="462" spans="2:51" s="6" customFormat="1" ht="15.75" customHeight="1">
      <c r="B462" s="139"/>
      <c r="D462" s="140" t="s">
        <v>542</v>
      </c>
      <c r="E462" s="141"/>
      <c r="F462" s="142" t="s">
        <v>587</v>
      </c>
      <c r="H462" s="141"/>
      <c r="L462" s="139"/>
      <c r="M462" s="143"/>
      <c r="T462" s="144"/>
      <c r="AT462" s="141" t="s">
        <v>542</v>
      </c>
      <c r="AU462" s="141" t="s">
        <v>447</v>
      </c>
      <c r="AV462" s="145" t="s">
        <v>390</v>
      </c>
      <c r="AW462" s="145" t="s">
        <v>506</v>
      </c>
      <c r="AX462" s="145" t="s">
        <v>439</v>
      </c>
      <c r="AY462" s="141" t="s">
        <v>532</v>
      </c>
    </row>
    <row r="463" spans="2:51" s="6" customFormat="1" ht="15.75" customHeight="1">
      <c r="B463" s="139"/>
      <c r="D463" s="140" t="s">
        <v>542</v>
      </c>
      <c r="E463" s="141"/>
      <c r="F463" s="142" t="s">
        <v>796</v>
      </c>
      <c r="H463" s="141"/>
      <c r="L463" s="139"/>
      <c r="M463" s="143"/>
      <c r="T463" s="144"/>
      <c r="AT463" s="141" t="s">
        <v>542</v>
      </c>
      <c r="AU463" s="141" t="s">
        <v>447</v>
      </c>
      <c r="AV463" s="145" t="s">
        <v>390</v>
      </c>
      <c r="AW463" s="145" t="s">
        <v>506</v>
      </c>
      <c r="AX463" s="145" t="s">
        <v>439</v>
      </c>
      <c r="AY463" s="141" t="s">
        <v>532</v>
      </c>
    </row>
    <row r="464" spans="2:51" s="6" customFormat="1" ht="15.75" customHeight="1">
      <c r="B464" s="146"/>
      <c r="D464" s="140" t="s">
        <v>542</v>
      </c>
      <c r="E464" s="147"/>
      <c r="F464" s="148" t="s">
        <v>797</v>
      </c>
      <c r="H464" s="149">
        <v>10.35</v>
      </c>
      <c r="L464" s="146"/>
      <c r="M464" s="150"/>
      <c r="T464" s="151"/>
      <c r="AT464" s="147" t="s">
        <v>542</v>
      </c>
      <c r="AU464" s="147" t="s">
        <v>447</v>
      </c>
      <c r="AV464" s="152" t="s">
        <v>447</v>
      </c>
      <c r="AW464" s="152" t="s">
        <v>506</v>
      </c>
      <c r="AX464" s="152" t="s">
        <v>439</v>
      </c>
      <c r="AY464" s="147" t="s">
        <v>532</v>
      </c>
    </row>
    <row r="465" spans="2:51" s="6" customFormat="1" ht="15.75" customHeight="1">
      <c r="B465" s="153"/>
      <c r="D465" s="140" t="s">
        <v>542</v>
      </c>
      <c r="E465" s="154"/>
      <c r="F465" s="155" t="s">
        <v>546</v>
      </c>
      <c r="H465" s="156">
        <v>10.35</v>
      </c>
      <c r="L465" s="153"/>
      <c r="M465" s="157"/>
      <c r="T465" s="158"/>
      <c r="AT465" s="154" t="s">
        <v>542</v>
      </c>
      <c r="AU465" s="154" t="s">
        <v>447</v>
      </c>
      <c r="AV465" s="159" t="s">
        <v>538</v>
      </c>
      <c r="AW465" s="159" t="s">
        <v>506</v>
      </c>
      <c r="AX465" s="159" t="s">
        <v>390</v>
      </c>
      <c r="AY465" s="154" t="s">
        <v>532</v>
      </c>
    </row>
    <row r="466" spans="2:63" s="114" customFormat="1" ht="30.75" customHeight="1">
      <c r="B466" s="115"/>
      <c r="D466" s="116" t="s">
        <v>438</v>
      </c>
      <c r="E466" s="123" t="s">
        <v>607</v>
      </c>
      <c r="F466" s="123" t="s">
        <v>798</v>
      </c>
      <c r="J466" s="124">
        <f>$BK$466</f>
        <v>0</v>
      </c>
      <c r="L466" s="115"/>
      <c r="M466" s="119"/>
      <c r="P466" s="120">
        <f>SUM($P$467:$P$658)</f>
        <v>0</v>
      </c>
      <c r="R466" s="120">
        <f>SUM($R$467:$R$658)</f>
        <v>608.2019542262</v>
      </c>
      <c r="T466" s="121">
        <f>SUM($T$467:$T$658)</f>
        <v>0</v>
      </c>
      <c r="AR466" s="116" t="s">
        <v>390</v>
      </c>
      <c r="AT466" s="116" t="s">
        <v>438</v>
      </c>
      <c r="AU466" s="116" t="s">
        <v>390</v>
      </c>
      <c r="AY466" s="116" t="s">
        <v>532</v>
      </c>
      <c r="BK466" s="122">
        <f>SUM($BK$467:$BK$658)</f>
        <v>0</v>
      </c>
    </row>
    <row r="467" spans="2:65" s="6" customFormat="1" ht="15.75" customHeight="1">
      <c r="B467" s="22"/>
      <c r="C467" s="125" t="s">
        <v>799</v>
      </c>
      <c r="D467" s="125" t="s">
        <v>534</v>
      </c>
      <c r="E467" s="126" t="s">
        <v>800</v>
      </c>
      <c r="F467" s="127" t="s">
        <v>801</v>
      </c>
      <c r="G467" s="128" t="s">
        <v>729</v>
      </c>
      <c r="H467" s="129">
        <v>3</v>
      </c>
      <c r="I467" s="130"/>
      <c r="J467" s="131">
        <f>ROUND($I$467*$H$467,2)</f>
        <v>0</v>
      </c>
      <c r="K467" s="127" t="s">
        <v>537</v>
      </c>
      <c r="L467" s="22"/>
      <c r="M467" s="132"/>
      <c r="N467" s="133" t="s">
        <v>410</v>
      </c>
      <c r="Q467" s="134">
        <v>0</v>
      </c>
      <c r="R467" s="134">
        <f>$Q$467*$H$467</f>
        <v>0</v>
      </c>
      <c r="S467" s="134">
        <v>0</v>
      </c>
      <c r="T467" s="135">
        <f>$S$467*$H$467</f>
        <v>0</v>
      </c>
      <c r="AR467" s="85" t="s">
        <v>538</v>
      </c>
      <c r="AT467" s="85" t="s">
        <v>534</v>
      </c>
      <c r="AU467" s="85" t="s">
        <v>447</v>
      </c>
      <c r="AY467" s="6" t="s">
        <v>532</v>
      </c>
      <c r="BE467" s="136">
        <f>IF($N$467="základní",$J$467,0)</f>
        <v>0</v>
      </c>
      <c r="BF467" s="136">
        <f>IF($N$467="snížená",$J$467,0)</f>
        <v>0</v>
      </c>
      <c r="BG467" s="136">
        <f>IF($N$467="zákl. přenesená",$J$467,0)</f>
        <v>0</v>
      </c>
      <c r="BH467" s="136">
        <f>IF($N$467="sníž. přenesená",$J$467,0)</f>
        <v>0</v>
      </c>
      <c r="BI467" s="136">
        <f>IF($N$467="nulová",$J$467,0)</f>
        <v>0</v>
      </c>
      <c r="BJ467" s="85" t="s">
        <v>390</v>
      </c>
      <c r="BK467" s="136">
        <f>ROUND($I$467*$H$467,2)</f>
        <v>0</v>
      </c>
      <c r="BL467" s="85" t="s">
        <v>538</v>
      </c>
      <c r="BM467" s="85" t="s">
        <v>802</v>
      </c>
    </row>
    <row r="468" spans="2:47" s="6" customFormat="1" ht="16.5" customHeight="1">
      <c r="B468" s="22"/>
      <c r="D468" s="137" t="s">
        <v>540</v>
      </c>
      <c r="F468" s="138" t="s">
        <v>803</v>
      </c>
      <c r="L468" s="22"/>
      <c r="M468" s="49"/>
      <c r="T468" s="50"/>
      <c r="AT468" s="6" t="s">
        <v>540</v>
      </c>
      <c r="AU468" s="6" t="s">
        <v>447</v>
      </c>
    </row>
    <row r="469" spans="2:51" s="6" customFormat="1" ht="15.75" customHeight="1">
      <c r="B469" s="139"/>
      <c r="D469" s="140" t="s">
        <v>542</v>
      </c>
      <c r="E469" s="141"/>
      <c r="F469" s="142" t="s">
        <v>804</v>
      </c>
      <c r="H469" s="141"/>
      <c r="L469" s="139"/>
      <c r="M469" s="143"/>
      <c r="T469" s="144"/>
      <c r="AT469" s="141" t="s">
        <v>542</v>
      </c>
      <c r="AU469" s="141" t="s">
        <v>447</v>
      </c>
      <c r="AV469" s="145" t="s">
        <v>390</v>
      </c>
      <c r="AW469" s="145" t="s">
        <v>506</v>
      </c>
      <c r="AX469" s="145" t="s">
        <v>439</v>
      </c>
      <c r="AY469" s="141" t="s">
        <v>532</v>
      </c>
    </row>
    <row r="470" spans="2:51" s="6" customFormat="1" ht="15.75" customHeight="1">
      <c r="B470" s="139"/>
      <c r="D470" s="140" t="s">
        <v>542</v>
      </c>
      <c r="E470" s="141"/>
      <c r="F470" s="142" t="s">
        <v>805</v>
      </c>
      <c r="H470" s="141"/>
      <c r="L470" s="139"/>
      <c r="M470" s="143"/>
      <c r="T470" s="144"/>
      <c r="AT470" s="141" t="s">
        <v>542</v>
      </c>
      <c r="AU470" s="141" t="s">
        <v>447</v>
      </c>
      <c r="AV470" s="145" t="s">
        <v>390</v>
      </c>
      <c r="AW470" s="145" t="s">
        <v>506</v>
      </c>
      <c r="AX470" s="145" t="s">
        <v>439</v>
      </c>
      <c r="AY470" s="141" t="s">
        <v>532</v>
      </c>
    </row>
    <row r="471" spans="2:51" s="6" customFormat="1" ht="15.75" customHeight="1">
      <c r="B471" s="139"/>
      <c r="D471" s="140" t="s">
        <v>542</v>
      </c>
      <c r="E471" s="141"/>
      <c r="F471" s="142" t="s">
        <v>806</v>
      </c>
      <c r="H471" s="141"/>
      <c r="L471" s="139"/>
      <c r="M471" s="143"/>
      <c r="T471" s="144"/>
      <c r="AT471" s="141" t="s">
        <v>542</v>
      </c>
      <c r="AU471" s="141" t="s">
        <v>447</v>
      </c>
      <c r="AV471" s="145" t="s">
        <v>390</v>
      </c>
      <c r="AW471" s="145" t="s">
        <v>506</v>
      </c>
      <c r="AX471" s="145" t="s">
        <v>439</v>
      </c>
      <c r="AY471" s="141" t="s">
        <v>532</v>
      </c>
    </row>
    <row r="472" spans="2:51" s="6" customFormat="1" ht="15.75" customHeight="1">
      <c r="B472" s="146"/>
      <c r="D472" s="140" t="s">
        <v>542</v>
      </c>
      <c r="E472" s="147"/>
      <c r="F472" s="148" t="s">
        <v>807</v>
      </c>
      <c r="H472" s="149">
        <v>3</v>
      </c>
      <c r="L472" s="146"/>
      <c r="M472" s="150"/>
      <c r="T472" s="151"/>
      <c r="AT472" s="147" t="s">
        <v>542</v>
      </c>
      <c r="AU472" s="147" t="s">
        <v>447</v>
      </c>
      <c r="AV472" s="152" t="s">
        <v>447</v>
      </c>
      <c r="AW472" s="152" t="s">
        <v>506</v>
      </c>
      <c r="AX472" s="152" t="s">
        <v>439</v>
      </c>
      <c r="AY472" s="147" t="s">
        <v>532</v>
      </c>
    </row>
    <row r="473" spans="2:51" s="6" customFormat="1" ht="15.75" customHeight="1">
      <c r="B473" s="153"/>
      <c r="D473" s="140" t="s">
        <v>542</v>
      </c>
      <c r="E473" s="154"/>
      <c r="F473" s="155" t="s">
        <v>546</v>
      </c>
      <c r="H473" s="156">
        <v>3</v>
      </c>
      <c r="L473" s="153"/>
      <c r="M473" s="157"/>
      <c r="T473" s="158"/>
      <c r="AT473" s="154" t="s">
        <v>542</v>
      </c>
      <c r="AU473" s="154" t="s">
        <v>447</v>
      </c>
      <c r="AV473" s="159" t="s">
        <v>538</v>
      </c>
      <c r="AW473" s="159" t="s">
        <v>506</v>
      </c>
      <c r="AX473" s="159" t="s">
        <v>390</v>
      </c>
      <c r="AY473" s="154" t="s">
        <v>532</v>
      </c>
    </row>
    <row r="474" spans="2:65" s="6" customFormat="1" ht="15.75" customHeight="1">
      <c r="B474" s="22"/>
      <c r="C474" s="125" t="s">
        <v>808</v>
      </c>
      <c r="D474" s="125" t="s">
        <v>534</v>
      </c>
      <c r="E474" s="126" t="s">
        <v>809</v>
      </c>
      <c r="F474" s="127" t="s">
        <v>810</v>
      </c>
      <c r="G474" s="128" t="s">
        <v>729</v>
      </c>
      <c r="H474" s="129">
        <v>90</v>
      </c>
      <c r="I474" s="130"/>
      <c r="J474" s="131">
        <f>ROUND($I$474*$H$474,2)</f>
        <v>0</v>
      </c>
      <c r="K474" s="127" t="s">
        <v>537</v>
      </c>
      <c r="L474" s="22"/>
      <c r="M474" s="132"/>
      <c r="N474" s="133" t="s">
        <v>410</v>
      </c>
      <c r="Q474" s="134">
        <v>0</v>
      </c>
      <c r="R474" s="134">
        <f>$Q$474*$H$474</f>
        <v>0</v>
      </c>
      <c r="S474" s="134">
        <v>0</v>
      </c>
      <c r="T474" s="135">
        <f>$S$474*$H$474</f>
        <v>0</v>
      </c>
      <c r="AR474" s="85" t="s">
        <v>538</v>
      </c>
      <c r="AT474" s="85" t="s">
        <v>534</v>
      </c>
      <c r="AU474" s="85" t="s">
        <v>447</v>
      </c>
      <c r="AY474" s="6" t="s">
        <v>532</v>
      </c>
      <c r="BE474" s="136">
        <f>IF($N$474="základní",$J$474,0)</f>
        <v>0</v>
      </c>
      <c r="BF474" s="136">
        <f>IF($N$474="snížená",$J$474,0)</f>
        <v>0</v>
      </c>
      <c r="BG474" s="136">
        <f>IF($N$474="zákl. přenesená",$J$474,0)</f>
        <v>0</v>
      </c>
      <c r="BH474" s="136">
        <f>IF($N$474="sníž. přenesená",$J$474,0)</f>
        <v>0</v>
      </c>
      <c r="BI474" s="136">
        <f>IF($N$474="nulová",$J$474,0)</f>
        <v>0</v>
      </c>
      <c r="BJ474" s="85" t="s">
        <v>390</v>
      </c>
      <c r="BK474" s="136">
        <f>ROUND($I$474*$H$474,2)</f>
        <v>0</v>
      </c>
      <c r="BL474" s="85" t="s">
        <v>538</v>
      </c>
      <c r="BM474" s="85" t="s">
        <v>811</v>
      </c>
    </row>
    <row r="475" spans="2:47" s="6" customFormat="1" ht="27" customHeight="1">
      <c r="B475" s="22"/>
      <c r="D475" s="137" t="s">
        <v>540</v>
      </c>
      <c r="F475" s="138" t="s">
        <v>812</v>
      </c>
      <c r="L475" s="22"/>
      <c r="M475" s="49"/>
      <c r="T475" s="50"/>
      <c r="AT475" s="6" t="s">
        <v>540</v>
      </c>
      <c r="AU475" s="6" t="s">
        <v>447</v>
      </c>
    </row>
    <row r="476" spans="2:51" s="6" customFormat="1" ht="15.75" customHeight="1">
      <c r="B476" s="139"/>
      <c r="D476" s="140" t="s">
        <v>542</v>
      </c>
      <c r="E476" s="141"/>
      <c r="F476" s="142" t="s">
        <v>804</v>
      </c>
      <c r="H476" s="141"/>
      <c r="L476" s="139"/>
      <c r="M476" s="143"/>
      <c r="T476" s="144"/>
      <c r="AT476" s="141" t="s">
        <v>542</v>
      </c>
      <c r="AU476" s="141" t="s">
        <v>447</v>
      </c>
      <c r="AV476" s="145" t="s">
        <v>390</v>
      </c>
      <c r="AW476" s="145" t="s">
        <v>506</v>
      </c>
      <c r="AX476" s="145" t="s">
        <v>439</v>
      </c>
      <c r="AY476" s="141" t="s">
        <v>532</v>
      </c>
    </row>
    <row r="477" spans="2:51" s="6" customFormat="1" ht="15.75" customHeight="1">
      <c r="B477" s="139"/>
      <c r="D477" s="140" t="s">
        <v>542</v>
      </c>
      <c r="E477" s="141"/>
      <c r="F477" s="142" t="s">
        <v>805</v>
      </c>
      <c r="H477" s="141"/>
      <c r="L477" s="139"/>
      <c r="M477" s="143"/>
      <c r="T477" s="144"/>
      <c r="AT477" s="141" t="s">
        <v>542</v>
      </c>
      <c r="AU477" s="141" t="s">
        <v>447</v>
      </c>
      <c r="AV477" s="145" t="s">
        <v>390</v>
      </c>
      <c r="AW477" s="145" t="s">
        <v>506</v>
      </c>
      <c r="AX477" s="145" t="s">
        <v>439</v>
      </c>
      <c r="AY477" s="141" t="s">
        <v>532</v>
      </c>
    </row>
    <row r="478" spans="2:51" s="6" customFormat="1" ht="15.75" customHeight="1">
      <c r="B478" s="139"/>
      <c r="D478" s="140" t="s">
        <v>542</v>
      </c>
      <c r="E478" s="141"/>
      <c r="F478" s="142" t="s">
        <v>806</v>
      </c>
      <c r="H478" s="141"/>
      <c r="L478" s="139"/>
      <c r="M478" s="143"/>
      <c r="T478" s="144"/>
      <c r="AT478" s="141" t="s">
        <v>542</v>
      </c>
      <c r="AU478" s="141" t="s">
        <v>447</v>
      </c>
      <c r="AV478" s="145" t="s">
        <v>390</v>
      </c>
      <c r="AW478" s="145" t="s">
        <v>506</v>
      </c>
      <c r="AX478" s="145" t="s">
        <v>439</v>
      </c>
      <c r="AY478" s="141" t="s">
        <v>532</v>
      </c>
    </row>
    <row r="479" spans="2:51" s="6" customFormat="1" ht="15.75" customHeight="1">
      <c r="B479" s="146"/>
      <c r="D479" s="140" t="s">
        <v>542</v>
      </c>
      <c r="E479" s="147"/>
      <c r="F479" s="148" t="s">
        <v>807</v>
      </c>
      <c r="H479" s="149">
        <v>3</v>
      </c>
      <c r="L479" s="146"/>
      <c r="M479" s="150"/>
      <c r="T479" s="151"/>
      <c r="AT479" s="147" t="s">
        <v>542</v>
      </c>
      <c r="AU479" s="147" t="s">
        <v>447</v>
      </c>
      <c r="AV479" s="152" t="s">
        <v>447</v>
      </c>
      <c r="AW479" s="152" t="s">
        <v>506</v>
      </c>
      <c r="AX479" s="152" t="s">
        <v>439</v>
      </c>
      <c r="AY479" s="147" t="s">
        <v>532</v>
      </c>
    </row>
    <row r="480" spans="2:51" s="6" customFormat="1" ht="15.75" customHeight="1">
      <c r="B480" s="153"/>
      <c r="D480" s="140" t="s">
        <v>542</v>
      </c>
      <c r="E480" s="154"/>
      <c r="F480" s="155" t="s">
        <v>546</v>
      </c>
      <c r="H480" s="156">
        <v>3</v>
      </c>
      <c r="L480" s="153"/>
      <c r="M480" s="157"/>
      <c r="T480" s="158"/>
      <c r="AT480" s="154" t="s">
        <v>542</v>
      </c>
      <c r="AU480" s="154" t="s">
        <v>447</v>
      </c>
      <c r="AV480" s="159" t="s">
        <v>538</v>
      </c>
      <c r="AW480" s="159" t="s">
        <v>506</v>
      </c>
      <c r="AX480" s="159" t="s">
        <v>390</v>
      </c>
      <c r="AY480" s="154" t="s">
        <v>532</v>
      </c>
    </row>
    <row r="481" spans="2:51" s="6" customFormat="1" ht="15.75" customHeight="1">
      <c r="B481" s="146"/>
      <c r="D481" s="140" t="s">
        <v>542</v>
      </c>
      <c r="F481" s="148" t="s">
        <v>813</v>
      </c>
      <c r="H481" s="149">
        <v>90</v>
      </c>
      <c r="L481" s="146"/>
      <c r="M481" s="150"/>
      <c r="T481" s="151"/>
      <c r="AT481" s="147" t="s">
        <v>542</v>
      </c>
      <c r="AU481" s="147" t="s">
        <v>447</v>
      </c>
      <c r="AV481" s="152" t="s">
        <v>447</v>
      </c>
      <c r="AW481" s="152" t="s">
        <v>439</v>
      </c>
      <c r="AX481" s="152" t="s">
        <v>390</v>
      </c>
      <c r="AY481" s="147" t="s">
        <v>532</v>
      </c>
    </row>
    <row r="482" spans="2:65" s="6" customFormat="1" ht="15.75" customHeight="1">
      <c r="B482" s="22"/>
      <c r="C482" s="125" t="s">
        <v>814</v>
      </c>
      <c r="D482" s="125" t="s">
        <v>534</v>
      </c>
      <c r="E482" s="126" t="s">
        <v>815</v>
      </c>
      <c r="F482" s="127" t="s">
        <v>816</v>
      </c>
      <c r="G482" s="128" t="s">
        <v>729</v>
      </c>
      <c r="H482" s="129">
        <v>18</v>
      </c>
      <c r="I482" s="130"/>
      <c r="J482" s="131">
        <f>ROUND($I$482*$H$482,2)</f>
        <v>0</v>
      </c>
      <c r="K482" s="127" t="s">
        <v>537</v>
      </c>
      <c r="L482" s="22"/>
      <c r="M482" s="132"/>
      <c r="N482" s="133" t="s">
        <v>410</v>
      </c>
      <c r="Q482" s="134">
        <v>0</v>
      </c>
      <c r="R482" s="134">
        <f>$Q$482*$H$482</f>
        <v>0</v>
      </c>
      <c r="S482" s="134">
        <v>0</v>
      </c>
      <c r="T482" s="135">
        <f>$S$482*$H$482</f>
        <v>0</v>
      </c>
      <c r="AR482" s="85" t="s">
        <v>538</v>
      </c>
      <c r="AT482" s="85" t="s">
        <v>534</v>
      </c>
      <c r="AU482" s="85" t="s">
        <v>447</v>
      </c>
      <c r="AY482" s="6" t="s">
        <v>532</v>
      </c>
      <c r="BE482" s="136">
        <f>IF($N$482="základní",$J$482,0)</f>
        <v>0</v>
      </c>
      <c r="BF482" s="136">
        <f>IF($N$482="snížená",$J$482,0)</f>
        <v>0</v>
      </c>
      <c r="BG482" s="136">
        <f>IF($N$482="zákl. přenesená",$J$482,0)</f>
        <v>0</v>
      </c>
      <c r="BH482" s="136">
        <f>IF($N$482="sníž. přenesená",$J$482,0)</f>
        <v>0</v>
      </c>
      <c r="BI482" s="136">
        <f>IF($N$482="nulová",$J$482,0)</f>
        <v>0</v>
      </c>
      <c r="BJ482" s="85" t="s">
        <v>390</v>
      </c>
      <c r="BK482" s="136">
        <f>ROUND($I$482*$H$482,2)</f>
        <v>0</v>
      </c>
      <c r="BL482" s="85" t="s">
        <v>538</v>
      </c>
      <c r="BM482" s="85" t="s">
        <v>817</v>
      </c>
    </row>
    <row r="483" spans="2:47" s="6" customFormat="1" ht="16.5" customHeight="1">
      <c r="B483" s="22"/>
      <c r="D483" s="137" t="s">
        <v>540</v>
      </c>
      <c r="F483" s="138" t="s">
        <v>818</v>
      </c>
      <c r="L483" s="22"/>
      <c r="M483" s="49"/>
      <c r="T483" s="50"/>
      <c r="AT483" s="6" t="s">
        <v>540</v>
      </c>
      <c r="AU483" s="6" t="s">
        <v>447</v>
      </c>
    </row>
    <row r="484" spans="2:51" s="6" customFormat="1" ht="15.75" customHeight="1">
      <c r="B484" s="139"/>
      <c r="D484" s="140" t="s">
        <v>542</v>
      </c>
      <c r="E484" s="141"/>
      <c r="F484" s="142" t="s">
        <v>804</v>
      </c>
      <c r="H484" s="141"/>
      <c r="L484" s="139"/>
      <c r="M484" s="143"/>
      <c r="T484" s="144"/>
      <c r="AT484" s="141" t="s">
        <v>542</v>
      </c>
      <c r="AU484" s="141" t="s">
        <v>447</v>
      </c>
      <c r="AV484" s="145" t="s">
        <v>390</v>
      </c>
      <c r="AW484" s="145" t="s">
        <v>506</v>
      </c>
      <c r="AX484" s="145" t="s">
        <v>439</v>
      </c>
      <c r="AY484" s="141" t="s">
        <v>532</v>
      </c>
    </row>
    <row r="485" spans="2:51" s="6" customFormat="1" ht="15.75" customHeight="1">
      <c r="B485" s="139"/>
      <c r="D485" s="140" t="s">
        <v>542</v>
      </c>
      <c r="E485" s="141"/>
      <c r="F485" s="142" t="s">
        <v>805</v>
      </c>
      <c r="H485" s="141"/>
      <c r="L485" s="139"/>
      <c r="M485" s="143"/>
      <c r="T485" s="144"/>
      <c r="AT485" s="141" t="s">
        <v>542</v>
      </c>
      <c r="AU485" s="141" t="s">
        <v>447</v>
      </c>
      <c r="AV485" s="145" t="s">
        <v>390</v>
      </c>
      <c r="AW485" s="145" t="s">
        <v>506</v>
      </c>
      <c r="AX485" s="145" t="s">
        <v>439</v>
      </c>
      <c r="AY485" s="141" t="s">
        <v>532</v>
      </c>
    </row>
    <row r="486" spans="2:51" s="6" customFormat="1" ht="15.75" customHeight="1">
      <c r="B486" s="139"/>
      <c r="D486" s="140" t="s">
        <v>542</v>
      </c>
      <c r="E486" s="141"/>
      <c r="F486" s="142" t="s">
        <v>819</v>
      </c>
      <c r="H486" s="141"/>
      <c r="L486" s="139"/>
      <c r="M486" s="143"/>
      <c r="T486" s="144"/>
      <c r="AT486" s="141" t="s">
        <v>542</v>
      </c>
      <c r="AU486" s="141" t="s">
        <v>447</v>
      </c>
      <c r="AV486" s="145" t="s">
        <v>390</v>
      </c>
      <c r="AW486" s="145" t="s">
        <v>506</v>
      </c>
      <c r="AX486" s="145" t="s">
        <v>439</v>
      </c>
      <c r="AY486" s="141" t="s">
        <v>532</v>
      </c>
    </row>
    <row r="487" spans="2:51" s="6" customFormat="1" ht="15.75" customHeight="1">
      <c r="B487" s="146"/>
      <c r="D487" s="140" t="s">
        <v>542</v>
      </c>
      <c r="E487" s="147"/>
      <c r="F487" s="148" t="s">
        <v>820</v>
      </c>
      <c r="H487" s="149">
        <v>18</v>
      </c>
      <c r="L487" s="146"/>
      <c r="M487" s="150"/>
      <c r="T487" s="151"/>
      <c r="AT487" s="147" t="s">
        <v>542</v>
      </c>
      <c r="AU487" s="147" t="s">
        <v>447</v>
      </c>
      <c r="AV487" s="152" t="s">
        <v>447</v>
      </c>
      <c r="AW487" s="152" t="s">
        <v>506</v>
      </c>
      <c r="AX487" s="152" t="s">
        <v>439</v>
      </c>
      <c r="AY487" s="147" t="s">
        <v>532</v>
      </c>
    </row>
    <row r="488" spans="2:51" s="6" customFormat="1" ht="15.75" customHeight="1">
      <c r="B488" s="153"/>
      <c r="D488" s="140" t="s">
        <v>542</v>
      </c>
      <c r="E488" s="154"/>
      <c r="F488" s="155" t="s">
        <v>546</v>
      </c>
      <c r="H488" s="156">
        <v>18</v>
      </c>
      <c r="L488" s="153"/>
      <c r="M488" s="157"/>
      <c r="T488" s="158"/>
      <c r="AT488" s="154" t="s">
        <v>542</v>
      </c>
      <c r="AU488" s="154" t="s">
        <v>447</v>
      </c>
      <c r="AV488" s="159" t="s">
        <v>538</v>
      </c>
      <c r="AW488" s="159" t="s">
        <v>506</v>
      </c>
      <c r="AX488" s="159" t="s">
        <v>390</v>
      </c>
      <c r="AY488" s="154" t="s">
        <v>532</v>
      </c>
    </row>
    <row r="489" spans="2:65" s="6" customFormat="1" ht="15.75" customHeight="1">
      <c r="B489" s="22"/>
      <c r="C489" s="125" t="s">
        <v>821</v>
      </c>
      <c r="D489" s="125" t="s">
        <v>534</v>
      </c>
      <c r="E489" s="126" t="s">
        <v>822</v>
      </c>
      <c r="F489" s="127" t="s">
        <v>823</v>
      </c>
      <c r="G489" s="128" t="s">
        <v>729</v>
      </c>
      <c r="H489" s="129">
        <v>540</v>
      </c>
      <c r="I489" s="130"/>
      <c r="J489" s="131">
        <f>ROUND($I$489*$H$489,2)</f>
        <v>0</v>
      </c>
      <c r="K489" s="127" t="s">
        <v>537</v>
      </c>
      <c r="L489" s="22"/>
      <c r="M489" s="132"/>
      <c r="N489" s="133" t="s">
        <v>410</v>
      </c>
      <c r="Q489" s="134">
        <v>0</v>
      </c>
      <c r="R489" s="134">
        <f>$Q$489*$H$489</f>
        <v>0</v>
      </c>
      <c r="S489" s="134">
        <v>0</v>
      </c>
      <c r="T489" s="135">
        <f>$S$489*$H$489</f>
        <v>0</v>
      </c>
      <c r="AR489" s="85" t="s">
        <v>538</v>
      </c>
      <c r="AT489" s="85" t="s">
        <v>534</v>
      </c>
      <c r="AU489" s="85" t="s">
        <v>447</v>
      </c>
      <c r="AY489" s="6" t="s">
        <v>532</v>
      </c>
      <c r="BE489" s="136">
        <f>IF($N$489="základní",$J$489,0)</f>
        <v>0</v>
      </c>
      <c r="BF489" s="136">
        <f>IF($N$489="snížená",$J$489,0)</f>
        <v>0</v>
      </c>
      <c r="BG489" s="136">
        <f>IF($N$489="zákl. přenesená",$J$489,0)</f>
        <v>0</v>
      </c>
      <c r="BH489" s="136">
        <f>IF($N$489="sníž. přenesená",$J$489,0)</f>
        <v>0</v>
      </c>
      <c r="BI489" s="136">
        <f>IF($N$489="nulová",$J$489,0)</f>
        <v>0</v>
      </c>
      <c r="BJ489" s="85" t="s">
        <v>390</v>
      </c>
      <c r="BK489" s="136">
        <f>ROUND($I$489*$H$489,2)</f>
        <v>0</v>
      </c>
      <c r="BL489" s="85" t="s">
        <v>538</v>
      </c>
      <c r="BM489" s="85" t="s">
        <v>824</v>
      </c>
    </row>
    <row r="490" spans="2:47" s="6" customFormat="1" ht="27" customHeight="1">
      <c r="B490" s="22"/>
      <c r="D490" s="137" t="s">
        <v>540</v>
      </c>
      <c r="F490" s="138" t="s">
        <v>825</v>
      </c>
      <c r="L490" s="22"/>
      <c r="M490" s="49"/>
      <c r="T490" s="50"/>
      <c r="AT490" s="6" t="s">
        <v>540</v>
      </c>
      <c r="AU490" s="6" t="s">
        <v>447</v>
      </c>
    </row>
    <row r="491" spans="2:51" s="6" customFormat="1" ht="15.75" customHeight="1">
      <c r="B491" s="139"/>
      <c r="D491" s="140" t="s">
        <v>542</v>
      </c>
      <c r="E491" s="141"/>
      <c r="F491" s="142" t="s">
        <v>804</v>
      </c>
      <c r="H491" s="141"/>
      <c r="L491" s="139"/>
      <c r="M491" s="143"/>
      <c r="T491" s="144"/>
      <c r="AT491" s="141" t="s">
        <v>542</v>
      </c>
      <c r="AU491" s="141" t="s">
        <v>447</v>
      </c>
      <c r="AV491" s="145" t="s">
        <v>390</v>
      </c>
      <c r="AW491" s="145" t="s">
        <v>506</v>
      </c>
      <c r="AX491" s="145" t="s">
        <v>439</v>
      </c>
      <c r="AY491" s="141" t="s">
        <v>532</v>
      </c>
    </row>
    <row r="492" spans="2:51" s="6" customFormat="1" ht="15.75" customHeight="1">
      <c r="B492" s="139"/>
      <c r="D492" s="140" t="s">
        <v>542</v>
      </c>
      <c r="E492" s="141"/>
      <c r="F492" s="142" t="s">
        <v>805</v>
      </c>
      <c r="H492" s="141"/>
      <c r="L492" s="139"/>
      <c r="M492" s="143"/>
      <c r="T492" s="144"/>
      <c r="AT492" s="141" t="s">
        <v>542</v>
      </c>
      <c r="AU492" s="141" t="s">
        <v>447</v>
      </c>
      <c r="AV492" s="145" t="s">
        <v>390</v>
      </c>
      <c r="AW492" s="145" t="s">
        <v>506</v>
      </c>
      <c r="AX492" s="145" t="s">
        <v>439</v>
      </c>
      <c r="AY492" s="141" t="s">
        <v>532</v>
      </c>
    </row>
    <row r="493" spans="2:51" s="6" customFormat="1" ht="15.75" customHeight="1">
      <c r="B493" s="139"/>
      <c r="D493" s="140" t="s">
        <v>542</v>
      </c>
      <c r="E493" s="141"/>
      <c r="F493" s="142" t="s">
        <v>819</v>
      </c>
      <c r="H493" s="141"/>
      <c r="L493" s="139"/>
      <c r="M493" s="143"/>
      <c r="T493" s="144"/>
      <c r="AT493" s="141" t="s">
        <v>542</v>
      </c>
      <c r="AU493" s="141" t="s">
        <v>447</v>
      </c>
      <c r="AV493" s="145" t="s">
        <v>390</v>
      </c>
      <c r="AW493" s="145" t="s">
        <v>506</v>
      </c>
      <c r="AX493" s="145" t="s">
        <v>439</v>
      </c>
      <c r="AY493" s="141" t="s">
        <v>532</v>
      </c>
    </row>
    <row r="494" spans="2:51" s="6" customFormat="1" ht="15.75" customHeight="1">
      <c r="B494" s="146"/>
      <c r="D494" s="140" t="s">
        <v>542</v>
      </c>
      <c r="E494" s="147"/>
      <c r="F494" s="148" t="s">
        <v>820</v>
      </c>
      <c r="H494" s="149">
        <v>18</v>
      </c>
      <c r="L494" s="146"/>
      <c r="M494" s="150"/>
      <c r="T494" s="151"/>
      <c r="AT494" s="147" t="s">
        <v>542</v>
      </c>
      <c r="AU494" s="147" t="s">
        <v>447</v>
      </c>
      <c r="AV494" s="152" t="s">
        <v>447</v>
      </c>
      <c r="AW494" s="152" t="s">
        <v>506</v>
      </c>
      <c r="AX494" s="152" t="s">
        <v>439</v>
      </c>
      <c r="AY494" s="147" t="s">
        <v>532</v>
      </c>
    </row>
    <row r="495" spans="2:51" s="6" customFormat="1" ht="15.75" customHeight="1">
      <c r="B495" s="153"/>
      <c r="D495" s="140" t="s">
        <v>542</v>
      </c>
      <c r="E495" s="154"/>
      <c r="F495" s="155" t="s">
        <v>546</v>
      </c>
      <c r="H495" s="156">
        <v>18</v>
      </c>
      <c r="L495" s="153"/>
      <c r="M495" s="157"/>
      <c r="T495" s="158"/>
      <c r="AT495" s="154" t="s">
        <v>542</v>
      </c>
      <c r="AU495" s="154" t="s">
        <v>447</v>
      </c>
      <c r="AV495" s="159" t="s">
        <v>538</v>
      </c>
      <c r="AW495" s="159" t="s">
        <v>506</v>
      </c>
      <c r="AX495" s="159" t="s">
        <v>390</v>
      </c>
      <c r="AY495" s="154" t="s">
        <v>532</v>
      </c>
    </row>
    <row r="496" spans="2:51" s="6" customFormat="1" ht="15.75" customHeight="1">
      <c r="B496" s="146"/>
      <c r="D496" s="140" t="s">
        <v>542</v>
      </c>
      <c r="F496" s="148" t="s">
        <v>826</v>
      </c>
      <c r="H496" s="149">
        <v>540</v>
      </c>
      <c r="L496" s="146"/>
      <c r="M496" s="150"/>
      <c r="T496" s="151"/>
      <c r="AT496" s="147" t="s">
        <v>542</v>
      </c>
      <c r="AU496" s="147" t="s">
        <v>447</v>
      </c>
      <c r="AV496" s="152" t="s">
        <v>447</v>
      </c>
      <c r="AW496" s="152" t="s">
        <v>439</v>
      </c>
      <c r="AX496" s="152" t="s">
        <v>390</v>
      </c>
      <c r="AY496" s="147" t="s">
        <v>532</v>
      </c>
    </row>
    <row r="497" spans="2:65" s="6" customFormat="1" ht="15.75" customHeight="1">
      <c r="B497" s="22"/>
      <c r="C497" s="125" t="s">
        <v>827</v>
      </c>
      <c r="D497" s="125" t="s">
        <v>534</v>
      </c>
      <c r="E497" s="126" t="s">
        <v>828</v>
      </c>
      <c r="F497" s="127" t="s">
        <v>829</v>
      </c>
      <c r="G497" s="128" t="s">
        <v>729</v>
      </c>
      <c r="H497" s="129">
        <v>3</v>
      </c>
      <c r="I497" s="130"/>
      <c r="J497" s="131">
        <f>ROUND($I$497*$H$497,2)</f>
        <v>0</v>
      </c>
      <c r="K497" s="127" t="s">
        <v>537</v>
      </c>
      <c r="L497" s="22"/>
      <c r="M497" s="132"/>
      <c r="N497" s="133" t="s">
        <v>410</v>
      </c>
      <c r="Q497" s="134">
        <v>0</v>
      </c>
      <c r="R497" s="134">
        <f>$Q$497*$H$497</f>
        <v>0</v>
      </c>
      <c r="S497" s="134">
        <v>0</v>
      </c>
      <c r="T497" s="135">
        <f>$S$497*$H$497</f>
        <v>0</v>
      </c>
      <c r="AR497" s="85" t="s">
        <v>538</v>
      </c>
      <c r="AT497" s="85" t="s">
        <v>534</v>
      </c>
      <c r="AU497" s="85" t="s">
        <v>447</v>
      </c>
      <c r="AY497" s="6" t="s">
        <v>532</v>
      </c>
      <c r="BE497" s="136">
        <f>IF($N$497="základní",$J$497,0)</f>
        <v>0</v>
      </c>
      <c r="BF497" s="136">
        <f>IF($N$497="snížená",$J$497,0)</f>
        <v>0</v>
      </c>
      <c r="BG497" s="136">
        <f>IF($N$497="zákl. přenesená",$J$497,0)</f>
        <v>0</v>
      </c>
      <c r="BH497" s="136">
        <f>IF($N$497="sníž. přenesená",$J$497,0)</f>
        <v>0</v>
      </c>
      <c r="BI497" s="136">
        <f>IF($N$497="nulová",$J$497,0)</f>
        <v>0</v>
      </c>
      <c r="BJ497" s="85" t="s">
        <v>390</v>
      </c>
      <c r="BK497" s="136">
        <f>ROUND($I$497*$H$497,2)</f>
        <v>0</v>
      </c>
      <c r="BL497" s="85" t="s">
        <v>538</v>
      </c>
      <c r="BM497" s="85" t="s">
        <v>830</v>
      </c>
    </row>
    <row r="498" spans="2:47" s="6" customFormat="1" ht="16.5" customHeight="1">
      <c r="B498" s="22"/>
      <c r="D498" s="137" t="s">
        <v>540</v>
      </c>
      <c r="F498" s="138" t="s">
        <v>831</v>
      </c>
      <c r="L498" s="22"/>
      <c r="M498" s="49"/>
      <c r="T498" s="50"/>
      <c r="AT498" s="6" t="s">
        <v>540</v>
      </c>
      <c r="AU498" s="6" t="s">
        <v>447</v>
      </c>
    </row>
    <row r="499" spans="2:51" s="6" customFormat="1" ht="15.75" customHeight="1">
      <c r="B499" s="139"/>
      <c r="D499" s="140" t="s">
        <v>542</v>
      </c>
      <c r="E499" s="141"/>
      <c r="F499" s="142" t="s">
        <v>804</v>
      </c>
      <c r="H499" s="141"/>
      <c r="L499" s="139"/>
      <c r="M499" s="143"/>
      <c r="T499" s="144"/>
      <c r="AT499" s="141" t="s">
        <v>542</v>
      </c>
      <c r="AU499" s="141" t="s">
        <v>447</v>
      </c>
      <c r="AV499" s="145" t="s">
        <v>390</v>
      </c>
      <c r="AW499" s="145" t="s">
        <v>506</v>
      </c>
      <c r="AX499" s="145" t="s">
        <v>439</v>
      </c>
      <c r="AY499" s="141" t="s">
        <v>532</v>
      </c>
    </row>
    <row r="500" spans="2:51" s="6" customFormat="1" ht="15.75" customHeight="1">
      <c r="B500" s="139"/>
      <c r="D500" s="140" t="s">
        <v>542</v>
      </c>
      <c r="E500" s="141"/>
      <c r="F500" s="142" t="s">
        <v>805</v>
      </c>
      <c r="H500" s="141"/>
      <c r="L500" s="139"/>
      <c r="M500" s="143"/>
      <c r="T500" s="144"/>
      <c r="AT500" s="141" t="s">
        <v>542</v>
      </c>
      <c r="AU500" s="141" t="s">
        <v>447</v>
      </c>
      <c r="AV500" s="145" t="s">
        <v>390</v>
      </c>
      <c r="AW500" s="145" t="s">
        <v>506</v>
      </c>
      <c r="AX500" s="145" t="s">
        <v>439</v>
      </c>
      <c r="AY500" s="141" t="s">
        <v>532</v>
      </c>
    </row>
    <row r="501" spans="2:51" s="6" customFormat="1" ht="15.75" customHeight="1">
      <c r="B501" s="139"/>
      <c r="D501" s="140" t="s">
        <v>542</v>
      </c>
      <c r="E501" s="141"/>
      <c r="F501" s="142" t="s">
        <v>832</v>
      </c>
      <c r="H501" s="141"/>
      <c r="L501" s="139"/>
      <c r="M501" s="143"/>
      <c r="T501" s="144"/>
      <c r="AT501" s="141" t="s">
        <v>542</v>
      </c>
      <c r="AU501" s="141" t="s">
        <v>447</v>
      </c>
      <c r="AV501" s="145" t="s">
        <v>390</v>
      </c>
      <c r="AW501" s="145" t="s">
        <v>506</v>
      </c>
      <c r="AX501" s="145" t="s">
        <v>439</v>
      </c>
      <c r="AY501" s="141" t="s">
        <v>532</v>
      </c>
    </row>
    <row r="502" spans="2:51" s="6" customFormat="1" ht="15.75" customHeight="1">
      <c r="B502" s="146"/>
      <c r="D502" s="140" t="s">
        <v>542</v>
      </c>
      <c r="E502" s="147"/>
      <c r="F502" s="148" t="s">
        <v>833</v>
      </c>
      <c r="H502" s="149">
        <v>3</v>
      </c>
      <c r="L502" s="146"/>
      <c r="M502" s="150"/>
      <c r="T502" s="151"/>
      <c r="AT502" s="147" t="s">
        <v>542</v>
      </c>
      <c r="AU502" s="147" t="s">
        <v>447</v>
      </c>
      <c r="AV502" s="152" t="s">
        <v>447</v>
      </c>
      <c r="AW502" s="152" t="s">
        <v>506</v>
      </c>
      <c r="AX502" s="152" t="s">
        <v>439</v>
      </c>
      <c r="AY502" s="147" t="s">
        <v>532</v>
      </c>
    </row>
    <row r="503" spans="2:51" s="6" customFormat="1" ht="15.75" customHeight="1">
      <c r="B503" s="153"/>
      <c r="D503" s="140" t="s">
        <v>542</v>
      </c>
      <c r="E503" s="154"/>
      <c r="F503" s="155" t="s">
        <v>546</v>
      </c>
      <c r="H503" s="156">
        <v>3</v>
      </c>
      <c r="L503" s="153"/>
      <c r="M503" s="157"/>
      <c r="T503" s="158"/>
      <c r="AT503" s="154" t="s">
        <v>542</v>
      </c>
      <c r="AU503" s="154" t="s">
        <v>447</v>
      </c>
      <c r="AV503" s="159" t="s">
        <v>538</v>
      </c>
      <c r="AW503" s="159" t="s">
        <v>506</v>
      </c>
      <c r="AX503" s="159" t="s">
        <v>390</v>
      </c>
      <c r="AY503" s="154" t="s">
        <v>532</v>
      </c>
    </row>
    <row r="504" spans="2:65" s="6" customFormat="1" ht="15.75" customHeight="1">
      <c r="B504" s="22"/>
      <c r="C504" s="125" t="s">
        <v>834</v>
      </c>
      <c r="D504" s="125" t="s">
        <v>534</v>
      </c>
      <c r="E504" s="126" t="s">
        <v>835</v>
      </c>
      <c r="F504" s="127" t="s">
        <v>836</v>
      </c>
      <c r="G504" s="128" t="s">
        <v>729</v>
      </c>
      <c r="H504" s="129">
        <v>90</v>
      </c>
      <c r="I504" s="130"/>
      <c r="J504" s="131">
        <f>ROUND($I$504*$H$504,2)</f>
        <v>0</v>
      </c>
      <c r="K504" s="127" t="s">
        <v>537</v>
      </c>
      <c r="L504" s="22"/>
      <c r="M504" s="132"/>
      <c r="N504" s="133" t="s">
        <v>410</v>
      </c>
      <c r="Q504" s="134">
        <v>0</v>
      </c>
      <c r="R504" s="134">
        <f>$Q$504*$H$504</f>
        <v>0</v>
      </c>
      <c r="S504" s="134">
        <v>0</v>
      </c>
      <c r="T504" s="135">
        <f>$S$504*$H$504</f>
        <v>0</v>
      </c>
      <c r="AR504" s="85" t="s">
        <v>538</v>
      </c>
      <c r="AT504" s="85" t="s">
        <v>534</v>
      </c>
      <c r="AU504" s="85" t="s">
        <v>447</v>
      </c>
      <c r="AY504" s="6" t="s">
        <v>532</v>
      </c>
      <c r="BE504" s="136">
        <f>IF($N$504="základní",$J$504,0)</f>
        <v>0</v>
      </c>
      <c r="BF504" s="136">
        <f>IF($N$504="snížená",$J$504,0)</f>
        <v>0</v>
      </c>
      <c r="BG504" s="136">
        <f>IF($N$504="zákl. přenesená",$J$504,0)</f>
        <v>0</v>
      </c>
      <c r="BH504" s="136">
        <f>IF($N$504="sníž. přenesená",$J$504,0)</f>
        <v>0</v>
      </c>
      <c r="BI504" s="136">
        <f>IF($N$504="nulová",$J$504,0)</f>
        <v>0</v>
      </c>
      <c r="BJ504" s="85" t="s">
        <v>390</v>
      </c>
      <c r="BK504" s="136">
        <f>ROUND($I$504*$H$504,2)</f>
        <v>0</v>
      </c>
      <c r="BL504" s="85" t="s">
        <v>538</v>
      </c>
      <c r="BM504" s="85" t="s">
        <v>837</v>
      </c>
    </row>
    <row r="505" spans="2:47" s="6" customFormat="1" ht="27" customHeight="1">
      <c r="B505" s="22"/>
      <c r="D505" s="137" t="s">
        <v>540</v>
      </c>
      <c r="F505" s="138" t="s">
        <v>838</v>
      </c>
      <c r="L505" s="22"/>
      <c r="M505" s="49"/>
      <c r="T505" s="50"/>
      <c r="AT505" s="6" t="s">
        <v>540</v>
      </c>
      <c r="AU505" s="6" t="s">
        <v>447</v>
      </c>
    </row>
    <row r="506" spans="2:51" s="6" customFormat="1" ht="15.75" customHeight="1">
      <c r="B506" s="139"/>
      <c r="D506" s="140" t="s">
        <v>542</v>
      </c>
      <c r="E506" s="141"/>
      <c r="F506" s="142" t="s">
        <v>804</v>
      </c>
      <c r="H506" s="141"/>
      <c r="L506" s="139"/>
      <c r="M506" s="143"/>
      <c r="T506" s="144"/>
      <c r="AT506" s="141" t="s">
        <v>542</v>
      </c>
      <c r="AU506" s="141" t="s">
        <v>447</v>
      </c>
      <c r="AV506" s="145" t="s">
        <v>390</v>
      </c>
      <c r="AW506" s="145" t="s">
        <v>506</v>
      </c>
      <c r="AX506" s="145" t="s">
        <v>439</v>
      </c>
      <c r="AY506" s="141" t="s">
        <v>532</v>
      </c>
    </row>
    <row r="507" spans="2:51" s="6" customFormat="1" ht="15.75" customHeight="1">
      <c r="B507" s="139"/>
      <c r="D507" s="140" t="s">
        <v>542</v>
      </c>
      <c r="E507" s="141"/>
      <c r="F507" s="142" t="s">
        <v>805</v>
      </c>
      <c r="H507" s="141"/>
      <c r="L507" s="139"/>
      <c r="M507" s="143"/>
      <c r="T507" s="144"/>
      <c r="AT507" s="141" t="s">
        <v>542</v>
      </c>
      <c r="AU507" s="141" t="s">
        <v>447</v>
      </c>
      <c r="AV507" s="145" t="s">
        <v>390</v>
      </c>
      <c r="AW507" s="145" t="s">
        <v>506</v>
      </c>
      <c r="AX507" s="145" t="s">
        <v>439</v>
      </c>
      <c r="AY507" s="141" t="s">
        <v>532</v>
      </c>
    </row>
    <row r="508" spans="2:51" s="6" customFormat="1" ht="15.75" customHeight="1">
      <c r="B508" s="139"/>
      <c r="D508" s="140" t="s">
        <v>542</v>
      </c>
      <c r="E508" s="141"/>
      <c r="F508" s="142" t="s">
        <v>832</v>
      </c>
      <c r="H508" s="141"/>
      <c r="L508" s="139"/>
      <c r="M508" s="143"/>
      <c r="T508" s="144"/>
      <c r="AT508" s="141" t="s">
        <v>542</v>
      </c>
      <c r="AU508" s="141" t="s">
        <v>447</v>
      </c>
      <c r="AV508" s="145" t="s">
        <v>390</v>
      </c>
      <c r="AW508" s="145" t="s">
        <v>506</v>
      </c>
      <c r="AX508" s="145" t="s">
        <v>439</v>
      </c>
      <c r="AY508" s="141" t="s">
        <v>532</v>
      </c>
    </row>
    <row r="509" spans="2:51" s="6" customFormat="1" ht="15.75" customHeight="1">
      <c r="B509" s="146"/>
      <c r="D509" s="140" t="s">
        <v>542</v>
      </c>
      <c r="E509" s="147"/>
      <c r="F509" s="148" t="s">
        <v>833</v>
      </c>
      <c r="H509" s="149">
        <v>3</v>
      </c>
      <c r="L509" s="146"/>
      <c r="M509" s="150"/>
      <c r="T509" s="151"/>
      <c r="AT509" s="147" t="s">
        <v>542</v>
      </c>
      <c r="AU509" s="147" t="s">
        <v>447</v>
      </c>
      <c r="AV509" s="152" t="s">
        <v>447</v>
      </c>
      <c r="AW509" s="152" t="s">
        <v>506</v>
      </c>
      <c r="AX509" s="152" t="s">
        <v>439</v>
      </c>
      <c r="AY509" s="147" t="s">
        <v>532</v>
      </c>
    </row>
    <row r="510" spans="2:51" s="6" customFormat="1" ht="15.75" customHeight="1">
      <c r="B510" s="153"/>
      <c r="D510" s="140" t="s">
        <v>542</v>
      </c>
      <c r="E510" s="154"/>
      <c r="F510" s="155" t="s">
        <v>546</v>
      </c>
      <c r="H510" s="156">
        <v>3</v>
      </c>
      <c r="L510" s="153"/>
      <c r="M510" s="157"/>
      <c r="T510" s="158"/>
      <c r="AT510" s="154" t="s">
        <v>542</v>
      </c>
      <c r="AU510" s="154" t="s">
        <v>447</v>
      </c>
      <c r="AV510" s="159" t="s">
        <v>538</v>
      </c>
      <c r="AW510" s="159" t="s">
        <v>506</v>
      </c>
      <c r="AX510" s="159" t="s">
        <v>390</v>
      </c>
      <c r="AY510" s="154" t="s">
        <v>532</v>
      </c>
    </row>
    <row r="511" spans="2:51" s="6" customFormat="1" ht="15.75" customHeight="1">
      <c r="B511" s="146"/>
      <c r="D511" s="140" t="s">
        <v>542</v>
      </c>
      <c r="F511" s="148" t="s">
        <v>813</v>
      </c>
      <c r="H511" s="149">
        <v>90</v>
      </c>
      <c r="L511" s="146"/>
      <c r="M511" s="150"/>
      <c r="T511" s="151"/>
      <c r="AT511" s="147" t="s">
        <v>542</v>
      </c>
      <c r="AU511" s="147" t="s">
        <v>447</v>
      </c>
      <c r="AV511" s="152" t="s">
        <v>447</v>
      </c>
      <c r="AW511" s="152" t="s">
        <v>439</v>
      </c>
      <c r="AX511" s="152" t="s">
        <v>390</v>
      </c>
      <c r="AY511" s="147" t="s">
        <v>532</v>
      </c>
    </row>
    <row r="512" spans="2:65" s="6" customFormat="1" ht="15.75" customHeight="1">
      <c r="B512" s="22"/>
      <c r="C512" s="125" t="s">
        <v>839</v>
      </c>
      <c r="D512" s="125" t="s">
        <v>534</v>
      </c>
      <c r="E512" s="126" t="s">
        <v>840</v>
      </c>
      <c r="F512" s="127" t="s">
        <v>841</v>
      </c>
      <c r="G512" s="128" t="s">
        <v>729</v>
      </c>
      <c r="H512" s="129">
        <v>12</v>
      </c>
      <c r="I512" s="130"/>
      <c r="J512" s="131">
        <f>ROUND($I$512*$H$512,2)</f>
        <v>0</v>
      </c>
      <c r="K512" s="127" t="s">
        <v>537</v>
      </c>
      <c r="L512" s="22"/>
      <c r="M512" s="132"/>
      <c r="N512" s="133" t="s">
        <v>410</v>
      </c>
      <c r="Q512" s="134">
        <v>0</v>
      </c>
      <c r="R512" s="134">
        <f>$Q$512*$H$512</f>
        <v>0</v>
      </c>
      <c r="S512" s="134">
        <v>0</v>
      </c>
      <c r="T512" s="135">
        <f>$S$512*$H$512</f>
        <v>0</v>
      </c>
      <c r="AR512" s="85" t="s">
        <v>538</v>
      </c>
      <c r="AT512" s="85" t="s">
        <v>534</v>
      </c>
      <c r="AU512" s="85" t="s">
        <v>447</v>
      </c>
      <c r="AY512" s="6" t="s">
        <v>532</v>
      </c>
      <c r="BE512" s="136">
        <f>IF($N$512="základní",$J$512,0)</f>
        <v>0</v>
      </c>
      <c r="BF512" s="136">
        <f>IF($N$512="snížená",$J$512,0)</f>
        <v>0</v>
      </c>
      <c r="BG512" s="136">
        <f>IF($N$512="zákl. přenesená",$J$512,0)</f>
        <v>0</v>
      </c>
      <c r="BH512" s="136">
        <f>IF($N$512="sníž. přenesená",$J$512,0)</f>
        <v>0</v>
      </c>
      <c r="BI512" s="136">
        <f>IF($N$512="nulová",$J$512,0)</f>
        <v>0</v>
      </c>
      <c r="BJ512" s="85" t="s">
        <v>390</v>
      </c>
      <c r="BK512" s="136">
        <f>ROUND($I$512*$H$512,2)</f>
        <v>0</v>
      </c>
      <c r="BL512" s="85" t="s">
        <v>538</v>
      </c>
      <c r="BM512" s="85" t="s">
        <v>842</v>
      </c>
    </row>
    <row r="513" spans="2:47" s="6" customFormat="1" ht="16.5" customHeight="1">
      <c r="B513" s="22"/>
      <c r="D513" s="137" t="s">
        <v>540</v>
      </c>
      <c r="F513" s="138" t="s">
        <v>843</v>
      </c>
      <c r="L513" s="22"/>
      <c r="M513" s="49"/>
      <c r="T513" s="50"/>
      <c r="AT513" s="6" t="s">
        <v>540</v>
      </c>
      <c r="AU513" s="6" t="s">
        <v>447</v>
      </c>
    </row>
    <row r="514" spans="2:51" s="6" customFormat="1" ht="15.75" customHeight="1">
      <c r="B514" s="139"/>
      <c r="D514" s="140" t="s">
        <v>542</v>
      </c>
      <c r="E514" s="141"/>
      <c r="F514" s="142" t="s">
        <v>804</v>
      </c>
      <c r="H514" s="141"/>
      <c r="L514" s="139"/>
      <c r="M514" s="143"/>
      <c r="T514" s="144"/>
      <c r="AT514" s="141" t="s">
        <v>542</v>
      </c>
      <c r="AU514" s="141" t="s">
        <v>447</v>
      </c>
      <c r="AV514" s="145" t="s">
        <v>390</v>
      </c>
      <c r="AW514" s="145" t="s">
        <v>506</v>
      </c>
      <c r="AX514" s="145" t="s">
        <v>439</v>
      </c>
      <c r="AY514" s="141" t="s">
        <v>532</v>
      </c>
    </row>
    <row r="515" spans="2:51" s="6" customFormat="1" ht="15.75" customHeight="1">
      <c r="B515" s="139"/>
      <c r="D515" s="140" t="s">
        <v>542</v>
      </c>
      <c r="E515" s="141"/>
      <c r="F515" s="142" t="s">
        <v>805</v>
      </c>
      <c r="H515" s="141"/>
      <c r="L515" s="139"/>
      <c r="M515" s="143"/>
      <c r="T515" s="144"/>
      <c r="AT515" s="141" t="s">
        <v>542</v>
      </c>
      <c r="AU515" s="141" t="s">
        <v>447</v>
      </c>
      <c r="AV515" s="145" t="s">
        <v>390</v>
      </c>
      <c r="AW515" s="145" t="s">
        <v>506</v>
      </c>
      <c r="AX515" s="145" t="s">
        <v>439</v>
      </c>
      <c r="AY515" s="141" t="s">
        <v>532</v>
      </c>
    </row>
    <row r="516" spans="2:51" s="6" customFormat="1" ht="15.75" customHeight="1">
      <c r="B516" s="139"/>
      <c r="D516" s="140" t="s">
        <v>542</v>
      </c>
      <c r="E516" s="141"/>
      <c r="F516" s="142" t="s">
        <v>844</v>
      </c>
      <c r="H516" s="141"/>
      <c r="L516" s="139"/>
      <c r="M516" s="143"/>
      <c r="T516" s="144"/>
      <c r="AT516" s="141" t="s">
        <v>542</v>
      </c>
      <c r="AU516" s="141" t="s">
        <v>447</v>
      </c>
      <c r="AV516" s="145" t="s">
        <v>390</v>
      </c>
      <c r="AW516" s="145" t="s">
        <v>506</v>
      </c>
      <c r="AX516" s="145" t="s">
        <v>439</v>
      </c>
      <c r="AY516" s="141" t="s">
        <v>532</v>
      </c>
    </row>
    <row r="517" spans="2:51" s="6" customFormat="1" ht="15.75" customHeight="1">
      <c r="B517" s="146"/>
      <c r="D517" s="140" t="s">
        <v>542</v>
      </c>
      <c r="E517" s="147"/>
      <c r="F517" s="148" t="s">
        <v>845</v>
      </c>
      <c r="H517" s="149">
        <v>12</v>
      </c>
      <c r="L517" s="146"/>
      <c r="M517" s="150"/>
      <c r="T517" s="151"/>
      <c r="AT517" s="147" t="s">
        <v>542</v>
      </c>
      <c r="AU517" s="147" t="s">
        <v>447</v>
      </c>
      <c r="AV517" s="152" t="s">
        <v>447</v>
      </c>
      <c r="AW517" s="152" t="s">
        <v>506</v>
      </c>
      <c r="AX517" s="152" t="s">
        <v>439</v>
      </c>
      <c r="AY517" s="147" t="s">
        <v>532</v>
      </c>
    </row>
    <row r="518" spans="2:51" s="6" customFormat="1" ht="15.75" customHeight="1">
      <c r="B518" s="153"/>
      <c r="D518" s="140" t="s">
        <v>542</v>
      </c>
      <c r="E518" s="154"/>
      <c r="F518" s="155" t="s">
        <v>546</v>
      </c>
      <c r="H518" s="156">
        <v>12</v>
      </c>
      <c r="L518" s="153"/>
      <c r="M518" s="157"/>
      <c r="T518" s="158"/>
      <c r="AT518" s="154" t="s">
        <v>542</v>
      </c>
      <c r="AU518" s="154" t="s">
        <v>447</v>
      </c>
      <c r="AV518" s="159" t="s">
        <v>538</v>
      </c>
      <c r="AW518" s="159" t="s">
        <v>506</v>
      </c>
      <c r="AX518" s="159" t="s">
        <v>390</v>
      </c>
      <c r="AY518" s="154" t="s">
        <v>532</v>
      </c>
    </row>
    <row r="519" spans="2:65" s="6" customFormat="1" ht="15.75" customHeight="1">
      <c r="B519" s="22"/>
      <c r="C519" s="125" t="s">
        <v>846</v>
      </c>
      <c r="D519" s="125" t="s">
        <v>534</v>
      </c>
      <c r="E519" s="126" t="s">
        <v>847</v>
      </c>
      <c r="F519" s="127" t="s">
        <v>848</v>
      </c>
      <c r="G519" s="128" t="s">
        <v>729</v>
      </c>
      <c r="H519" s="129">
        <v>3</v>
      </c>
      <c r="I519" s="130"/>
      <c r="J519" s="131">
        <f>ROUND($I$519*$H$519,2)</f>
        <v>0</v>
      </c>
      <c r="K519" s="127" t="s">
        <v>537</v>
      </c>
      <c r="L519" s="22"/>
      <c r="M519" s="132"/>
      <c r="N519" s="133" t="s">
        <v>410</v>
      </c>
      <c r="Q519" s="134">
        <v>0</v>
      </c>
      <c r="R519" s="134">
        <f>$Q$519*$H$519</f>
        <v>0</v>
      </c>
      <c r="S519" s="134">
        <v>0</v>
      </c>
      <c r="T519" s="135">
        <f>$S$519*$H$519</f>
        <v>0</v>
      </c>
      <c r="AR519" s="85" t="s">
        <v>538</v>
      </c>
      <c r="AT519" s="85" t="s">
        <v>534</v>
      </c>
      <c r="AU519" s="85" t="s">
        <v>447</v>
      </c>
      <c r="AY519" s="6" t="s">
        <v>532</v>
      </c>
      <c r="BE519" s="136">
        <f>IF($N$519="základní",$J$519,0)</f>
        <v>0</v>
      </c>
      <c r="BF519" s="136">
        <f>IF($N$519="snížená",$J$519,0)</f>
        <v>0</v>
      </c>
      <c r="BG519" s="136">
        <f>IF($N$519="zákl. přenesená",$J$519,0)</f>
        <v>0</v>
      </c>
      <c r="BH519" s="136">
        <f>IF($N$519="sníž. přenesená",$J$519,0)</f>
        <v>0</v>
      </c>
      <c r="BI519" s="136">
        <f>IF($N$519="nulová",$J$519,0)</f>
        <v>0</v>
      </c>
      <c r="BJ519" s="85" t="s">
        <v>390</v>
      </c>
      <c r="BK519" s="136">
        <f>ROUND($I$519*$H$519,2)</f>
        <v>0</v>
      </c>
      <c r="BL519" s="85" t="s">
        <v>538</v>
      </c>
      <c r="BM519" s="85" t="s">
        <v>849</v>
      </c>
    </row>
    <row r="520" spans="2:47" s="6" customFormat="1" ht="16.5" customHeight="1">
      <c r="B520" s="22"/>
      <c r="D520" s="137" t="s">
        <v>540</v>
      </c>
      <c r="F520" s="138" t="s">
        <v>850</v>
      </c>
      <c r="L520" s="22"/>
      <c r="M520" s="49"/>
      <c r="T520" s="50"/>
      <c r="AT520" s="6" t="s">
        <v>540</v>
      </c>
      <c r="AU520" s="6" t="s">
        <v>447</v>
      </c>
    </row>
    <row r="521" spans="2:51" s="6" customFormat="1" ht="15.75" customHeight="1">
      <c r="B521" s="139"/>
      <c r="D521" s="140" t="s">
        <v>542</v>
      </c>
      <c r="E521" s="141"/>
      <c r="F521" s="142" t="s">
        <v>804</v>
      </c>
      <c r="H521" s="141"/>
      <c r="L521" s="139"/>
      <c r="M521" s="143"/>
      <c r="T521" s="144"/>
      <c r="AT521" s="141" t="s">
        <v>542</v>
      </c>
      <c r="AU521" s="141" t="s">
        <v>447</v>
      </c>
      <c r="AV521" s="145" t="s">
        <v>390</v>
      </c>
      <c r="AW521" s="145" t="s">
        <v>506</v>
      </c>
      <c r="AX521" s="145" t="s">
        <v>439</v>
      </c>
      <c r="AY521" s="141" t="s">
        <v>532</v>
      </c>
    </row>
    <row r="522" spans="2:51" s="6" customFormat="1" ht="15.75" customHeight="1">
      <c r="B522" s="139"/>
      <c r="D522" s="140" t="s">
        <v>542</v>
      </c>
      <c r="E522" s="141"/>
      <c r="F522" s="142" t="s">
        <v>805</v>
      </c>
      <c r="H522" s="141"/>
      <c r="L522" s="139"/>
      <c r="M522" s="143"/>
      <c r="T522" s="144"/>
      <c r="AT522" s="141" t="s">
        <v>542</v>
      </c>
      <c r="AU522" s="141" t="s">
        <v>447</v>
      </c>
      <c r="AV522" s="145" t="s">
        <v>390</v>
      </c>
      <c r="AW522" s="145" t="s">
        <v>506</v>
      </c>
      <c r="AX522" s="145" t="s">
        <v>439</v>
      </c>
      <c r="AY522" s="141" t="s">
        <v>532</v>
      </c>
    </row>
    <row r="523" spans="2:51" s="6" customFormat="1" ht="15.75" customHeight="1">
      <c r="B523" s="139"/>
      <c r="D523" s="140" t="s">
        <v>542</v>
      </c>
      <c r="E523" s="141"/>
      <c r="F523" s="142" t="s">
        <v>851</v>
      </c>
      <c r="H523" s="141"/>
      <c r="L523" s="139"/>
      <c r="M523" s="143"/>
      <c r="T523" s="144"/>
      <c r="AT523" s="141" t="s">
        <v>542</v>
      </c>
      <c r="AU523" s="141" t="s">
        <v>447</v>
      </c>
      <c r="AV523" s="145" t="s">
        <v>390</v>
      </c>
      <c r="AW523" s="145" t="s">
        <v>506</v>
      </c>
      <c r="AX523" s="145" t="s">
        <v>439</v>
      </c>
      <c r="AY523" s="141" t="s">
        <v>532</v>
      </c>
    </row>
    <row r="524" spans="2:51" s="6" customFormat="1" ht="15.75" customHeight="1">
      <c r="B524" s="146"/>
      <c r="D524" s="140" t="s">
        <v>542</v>
      </c>
      <c r="E524" s="147"/>
      <c r="F524" s="148" t="s">
        <v>833</v>
      </c>
      <c r="H524" s="149">
        <v>3</v>
      </c>
      <c r="L524" s="146"/>
      <c r="M524" s="150"/>
      <c r="T524" s="151"/>
      <c r="AT524" s="147" t="s">
        <v>542</v>
      </c>
      <c r="AU524" s="147" t="s">
        <v>447</v>
      </c>
      <c r="AV524" s="152" t="s">
        <v>447</v>
      </c>
      <c r="AW524" s="152" t="s">
        <v>506</v>
      </c>
      <c r="AX524" s="152" t="s">
        <v>439</v>
      </c>
      <c r="AY524" s="147" t="s">
        <v>532</v>
      </c>
    </row>
    <row r="525" spans="2:51" s="6" customFormat="1" ht="15.75" customHeight="1">
      <c r="B525" s="153"/>
      <c r="D525" s="140" t="s">
        <v>542</v>
      </c>
      <c r="E525" s="154"/>
      <c r="F525" s="155" t="s">
        <v>546</v>
      </c>
      <c r="H525" s="156">
        <v>3</v>
      </c>
      <c r="L525" s="153"/>
      <c r="M525" s="157"/>
      <c r="T525" s="158"/>
      <c r="AT525" s="154" t="s">
        <v>542</v>
      </c>
      <c r="AU525" s="154" t="s">
        <v>447</v>
      </c>
      <c r="AV525" s="159" t="s">
        <v>538</v>
      </c>
      <c r="AW525" s="159" t="s">
        <v>506</v>
      </c>
      <c r="AX525" s="159" t="s">
        <v>390</v>
      </c>
      <c r="AY525" s="154" t="s">
        <v>532</v>
      </c>
    </row>
    <row r="526" spans="2:65" s="6" customFormat="1" ht="15.75" customHeight="1">
      <c r="B526" s="22"/>
      <c r="C526" s="125" t="s">
        <v>852</v>
      </c>
      <c r="D526" s="125" t="s">
        <v>534</v>
      </c>
      <c r="E526" s="126" t="s">
        <v>853</v>
      </c>
      <c r="F526" s="127" t="s">
        <v>854</v>
      </c>
      <c r="G526" s="128" t="s">
        <v>729</v>
      </c>
      <c r="H526" s="129">
        <v>360</v>
      </c>
      <c r="I526" s="130"/>
      <c r="J526" s="131">
        <f>ROUND($I$526*$H$526,2)</f>
        <v>0</v>
      </c>
      <c r="K526" s="127" t="s">
        <v>537</v>
      </c>
      <c r="L526" s="22"/>
      <c r="M526" s="132"/>
      <c r="N526" s="133" t="s">
        <v>410</v>
      </c>
      <c r="Q526" s="134">
        <v>0</v>
      </c>
      <c r="R526" s="134">
        <f>$Q$526*$H$526</f>
        <v>0</v>
      </c>
      <c r="S526" s="134">
        <v>0</v>
      </c>
      <c r="T526" s="135">
        <f>$S$526*$H$526</f>
        <v>0</v>
      </c>
      <c r="AR526" s="85" t="s">
        <v>538</v>
      </c>
      <c r="AT526" s="85" t="s">
        <v>534</v>
      </c>
      <c r="AU526" s="85" t="s">
        <v>447</v>
      </c>
      <c r="AY526" s="6" t="s">
        <v>532</v>
      </c>
      <c r="BE526" s="136">
        <f>IF($N$526="základní",$J$526,0)</f>
        <v>0</v>
      </c>
      <c r="BF526" s="136">
        <f>IF($N$526="snížená",$J$526,0)</f>
        <v>0</v>
      </c>
      <c r="BG526" s="136">
        <f>IF($N$526="zákl. přenesená",$J$526,0)</f>
        <v>0</v>
      </c>
      <c r="BH526" s="136">
        <f>IF($N$526="sníž. přenesená",$J$526,0)</f>
        <v>0</v>
      </c>
      <c r="BI526" s="136">
        <f>IF($N$526="nulová",$J$526,0)</f>
        <v>0</v>
      </c>
      <c r="BJ526" s="85" t="s">
        <v>390</v>
      </c>
      <c r="BK526" s="136">
        <f>ROUND($I$526*$H$526,2)</f>
        <v>0</v>
      </c>
      <c r="BL526" s="85" t="s">
        <v>538</v>
      </c>
      <c r="BM526" s="85" t="s">
        <v>855</v>
      </c>
    </row>
    <row r="527" spans="2:47" s="6" customFormat="1" ht="27" customHeight="1">
      <c r="B527" s="22"/>
      <c r="D527" s="137" t="s">
        <v>540</v>
      </c>
      <c r="F527" s="138" t="s">
        <v>856</v>
      </c>
      <c r="L527" s="22"/>
      <c r="M527" s="49"/>
      <c r="T527" s="50"/>
      <c r="AT527" s="6" t="s">
        <v>540</v>
      </c>
      <c r="AU527" s="6" t="s">
        <v>447</v>
      </c>
    </row>
    <row r="528" spans="2:51" s="6" customFormat="1" ht="15.75" customHeight="1">
      <c r="B528" s="139"/>
      <c r="D528" s="140" t="s">
        <v>542</v>
      </c>
      <c r="E528" s="141"/>
      <c r="F528" s="142" t="s">
        <v>804</v>
      </c>
      <c r="H528" s="141"/>
      <c r="L528" s="139"/>
      <c r="M528" s="143"/>
      <c r="T528" s="144"/>
      <c r="AT528" s="141" t="s">
        <v>542</v>
      </c>
      <c r="AU528" s="141" t="s">
        <v>447</v>
      </c>
      <c r="AV528" s="145" t="s">
        <v>390</v>
      </c>
      <c r="AW528" s="145" t="s">
        <v>506</v>
      </c>
      <c r="AX528" s="145" t="s">
        <v>439</v>
      </c>
      <c r="AY528" s="141" t="s">
        <v>532</v>
      </c>
    </row>
    <row r="529" spans="2:51" s="6" customFormat="1" ht="15.75" customHeight="1">
      <c r="B529" s="139"/>
      <c r="D529" s="140" t="s">
        <v>542</v>
      </c>
      <c r="E529" s="141"/>
      <c r="F529" s="142" t="s">
        <v>805</v>
      </c>
      <c r="H529" s="141"/>
      <c r="L529" s="139"/>
      <c r="M529" s="143"/>
      <c r="T529" s="144"/>
      <c r="AT529" s="141" t="s">
        <v>542</v>
      </c>
      <c r="AU529" s="141" t="s">
        <v>447</v>
      </c>
      <c r="AV529" s="145" t="s">
        <v>390</v>
      </c>
      <c r="AW529" s="145" t="s">
        <v>506</v>
      </c>
      <c r="AX529" s="145" t="s">
        <v>439</v>
      </c>
      <c r="AY529" s="141" t="s">
        <v>532</v>
      </c>
    </row>
    <row r="530" spans="2:51" s="6" customFormat="1" ht="15.75" customHeight="1">
      <c r="B530" s="139"/>
      <c r="D530" s="140" t="s">
        <v>542</v>
      </c>
      <c r="E530" s="141"/>
      <c r="F530" s="142" t="s">
        <v>844</v>
      </c>
      <c r="H530" s="141"/>
      <c r="L530" s="139"/>
      <c r="M530" s="143"/>
      <c r="T530" s="144"/>
      <c r="AT530" s="141" t="s">
        <v>542</v>
      </c>
      <c r="AU530" s="141" t="s">
        <v>447</v>
      </c>
      <c r="AV530" s="145" t="s">
        <v>390</v>
      </c>
      <c r="AW530" s="145" t="s">
        <v>506</v>
      </c>
      <c r="AX530" s="145" t="s">
        <v>439</v>
      </c>
      <c r="AY530" s="141" t="s">
        <v>532</v>
      </c>
    </row>
    <row r="531" spans="2:51" s="6" customFormat="1" ht="15.75" customHeight="1">
      <c r="B531" s="146"/>
      <c r="D531" s="140" t="s">
        <v>542</v>
      </c>
      <c r="E531" s="147"/>
      <c r="F531" s="148" t="s">
        <v>845</v>
      </c>
      <c r="H531" s="149">
        <v>12</v>
      </c>
      <c r="L531" s="146"/>
      <c r="M531" s="150"/>
      <c r="T531" s="151"/>
      <c r="AT531" s="147" t="s">
        <v>542</v>
      </c>
      <c r="AU531" s="147" t="s">
        <v>447</v>
      </c>
      <c r="AV531" s="152" t="s">
        <v>447</v>
      </c>
      <c r="AW531" s="152" t="s">
        <v>506</v>
      </c>
      <c r="AX531" s="152" t="s">
        <v>439</v>
      </c>
      <c r="AY531" s="147" t="s">
        <v>532</v>
      </c>
    </row>
    <row r="532" spans="2:51" s="6" customFormat="1" ht="15.75" customHeight="1">
      <c r="B532" s="153"/>
      <c r="D532" s="140" t="s">
        <v>542</v>
      </c>
      <c r="E532" s="154"/>
      <c r="F532" s="155" t="s">
        <v>546</v>
      </c>
      <c r="H532" s="156">
        <v>12</v>
      </c>
      <c r="L532" s="153"/>
      <c r="M532" s="157"/>
      <c r="T532" s="158"/>
      <c r="AT532" s="154" t="s">
        <v>542</v>
      </c>
      <c r="AU532" s="154" t="s">
        <v>447</v>
      </c>
      <c r="AV532" s="159" t="s">
        <v>538</v>
      </c>
      <c r="AW532" s="159" t="s">
        <v>506</v>
      </c>
      <c r="AX532" s="159" t="s">
        <v>390</v>
      </c>
      <c r="AY532" s="154" t="s">
        <v>532</v>
      </c>
    </row>
    <row r="533" spans="2:51" s="6" customFormat="1" ht="15.75" customHeight="1">
      <c r="B533" s="146"/>
      <c r="D533" s="140" t="s">
        <v>542</v>
      </c>
      <c r="F533" s="148" t="s">
        <v>857</v>
      </c>
      <c r="H533" s="149">
        <v>360</v>
      </c>
      <c r="L533" s="146"/>
      <c r="M533" s="150"/>
      <c r="T533" s="151"/>
      <c r="AT533" s="147" t="s">
        <v>542</v>
      </c>
      <c r="AU533" s="147" t="s">
        <v>447</v>
      </c>
      <c r="AV533" s="152" t="s">
        <v>447</v>
      </c>
      <c r="AW533" s="152" t="s">
        <v>439</v>
      </c>
      <c r="AX533" s="152" t="s">
        <v>390</v>
      </c>
      <c r="AY533" s="147" t="s">
        <v>532</v>
      </c>
    </row>
    <row r="534" spans="2:65" s="6" customFormat="1" ht="15.75" customHeight="1">
      <c r="B534" s="22"/>
      <c r="C534" s="125" t="s">
        <v>858</v>
      </c>
      <c r="D534" s="125" t="s">
        <v>534</v>
      </c>
      <c r="E534" s="126" t="s">
        <v>859</v>
      </c>
      <c r="F534" s="127" t="s">
        <v>860</v>
      </c>
      <c r="G534" s="128" t="s">
        <v>729</v>
      </c>
      <c r="H534" s="129">
        <v>90</v>
      </c>
      <c r="I534" s="130"/>
      <c r="J534" s="131">
        <f>ROUND($I$534*$H$534,2)</f>
        <v>0</v>
      </c>
      <c r="K534" s="127" t="s">
        <v>537</v>
      </c>
      <c r="L534" s="22"/>
      <c r="M534" s="132"/>
      <c r="N534" s="133" t="s">
        <v>410</v>
      </c>
      <c r="Q534" s="134">
        <v>0</v>
      </c>
      <c r="R534" s="134">
        <f>$Q$534*$H$534</f>
        <v>0</v>
      </c>
      <c r="S534" s="134">
        <v>0</v>
      </c>
      <c r="T534" s="135">
        <f>$S$534*$H$534</f>
        <v>0</v>
      </c>
      <c r="AR534" s="85" t="s">
        <v>538</v>
      </c>
      <c r="AT534" s="85" t="s">
        <v>534</v>
      </c>
      <c r="AU534" s="85" t="s">
        <v>447</v>
      </c>
      <c r="AY534" s="6" t="s">
        <v>532</v>
      </c>
      <c r="BE534" s="136">
        <f>IF($N$534="základní",$J$534,0)</f>
        <v>0</v>
      </c>
      <c r="BF534" s="136">
        <f>IF($N$534="snížená",$J$534,0)</f>
        <v>0</v>
      </c>
      <c r="BG534" s="136">
        <f>IF($N$534="zákl. přenesená",$J$534,0)</f>
        <v>0</v>
      </c>
      <c r="BH534" s="136">
        <f>IF($N$534="sníž. přenesená",$J$534,0)</f>
        <v>0</v>
      </c>
      <c r="BI534" s="136">
        <f>IF($N$534="nulová",$J$534,0)</f>
        <v>0</v>
      </c>
      <c r="BJ534" s="85" t="s">
        <v>390</v>
      </c>
      <c r="BK534" s="136">
        <f>ROUND($I$534*$H$534,2)</f>
        <v>0</v>
      </c>
      <c r="BL534" s="85" t="s">
        <v>538</v>
      </c>
      <c r="BM534" s="85" t="s">
        <v>861</v>
      </c>
    </row>
    <row r="535" spans="2:47" s="6" customFormat="1" ht="27" customHeight="1">
      <c r="B535" s="22"/>
      <c r="D535" s="137" t="s">
        <v>540</v>
      </c>
      <c r="F535" s="138" t="s">
        <v>862</v>
      </c>
      <c r="L535" s="22"/>
      <c r="M535" s="49"/>
      <c r="T535" s="50"/>
      <c r="AT535" s="6" t="s">
        <v>540</v>
      </c>
      <c r="AU535" s="6" t="s">
        <v>447</v>
      </c>
    </row>
    <row r="536" spans="2:51" s="6" customFormat="1" ht="15.75" customHeight="1">
      <c r="B536" s="139"/>
      <c r="D536" s="140" t="s">
        <v>542</v>
      </c>
      <c r="E536" s="141"/>
      <c r="F536" s="142" t="s">
        <v>804</v>
      </c>
      <c r="H536" s="141"/>
      <c r="L536" s="139"/>
      <c r="M536" s="143"/>
      <c r="T536" s="144"/>
      <c r="AT536" s="141" t="s">
        <v>542</v>
      </c>
      <c r="AU536" s="141" t="s">
        <v>447</v>
      </c>
      <c r="AV536" s="145" t="s">
        <v>390</v>
      </c>
      <c r="AW536" s="145" t="s">
        <v>506</v>
      </c>
      <c r="AX536" s="145" t="s">
        <v>439</v>
      </c>
      <c r="AY536" s="141" t="s">
        <v>532</v>
      </c>
    </row>
    <row r="537" spans="2:51" s="6" customFormat="1" ht="15.75" customHeight="1">
      <c r="B537" s="139"/>
      <c r="D537" s="140" t="s">
        <v>542</v>
      </c>
      <c r="E537" s="141"/>
      <c r="F537" s="142" t="s">
        <v>805</v>
      </c>
      <c r="H537" s="141"/>
      <c r="L537" s="139"/>
      <c r="M537" s="143"/>
      <c r="T537" s="144"/>
      <c r="AT537" s="141" t="s">
        <v>542</v>
      </c>
      <c r="AU537" s="141" t="s">
        <v>447</v>
      </c>
      <c r="AV537" s="145" t="s">
        <v>390</v>
      </c>
      <c r="AW537" s="145" t="s">
        <v>506</v>
      </c>
      <c r="AX537" s="145" t="s">
        <v>439</v>
      </c>
      <c r="AY537" s="141" t="s">
        <v>532</v>
      </c>
    </row>
    <row r="538" spans="2:51" s="6" customFormat="1" ht="15.75" customHeight="1">
      <c r="B538" s="139"/>
      <c r="D538" s="140" t="s">
        <v>542</v>
      </c>
      <c r="E538" s="141"/>
      <c r="F538" s="142" t="s">
        <v>851</v>
      </c>
      <c r="H538" s="141"/>
      <c r="L538" s="139"/>
      <c r="M538" s="143"/>
      <c r="T538" s="144"/>
      <c r="AT538" s="141" t="s">
        <v>542</v>
      </c>
      <c r="AU538" s="141" t="s">
        <v>447</v>
      </c>
      <c r="AV538" s="145" t="s">
        <v>390</v>
      </c>
      <c r="AW538" s="145" t="s">
        <v>506</v>
      </c>
      <c r="AX538" s="145" t="s">
        <v>439</v>
      </c>
      <c r="AY538" s="141" t="s">
        <v>532</v>
      </c>
    </row>
    <row r="539" spans="2:51" s="6" customFormat="1" ht="15.75" customHeight="1">
      <c r="B539" s="146"/>
      <c r="D539" s="140" t="s">
        <v>542</v>
      </c>
      <c r="E539" s="147"/>
      <c r="F539" s="148" t="s">
        <v>833</v>
      </c>
      <c r="H539" s="149">
        <v>3</v>
      </c>
      <c r="L539" s="146"/>
      <c r="M539" s="150"/>
      <c r="T539" s="151"/>
      <c r="AT539" s="147" t="s">
        <v>542</v>
      </c>
      <c r="AU539" s="147" t="s">
        <v>447</v>
      </c>
      <c r="AV539" s="152" t="s">
        <v>447</v>
      </c>
      <c r="AW539" s="152" t="s">
        <v>506</v>
      </c>
      <c r="AX539" s="152" t="s">
        <v>439</v>
      </c>
      <c r="AY539" s="147" t="s">
        <v>532</v>
      </c>
    </row>
    <row r="540" spans="2:51" s="6" customFormat="1" ht="15.75" customHeight="1">
      <c r="B540" s="153"/>
      <c r="D540" s="140" t="s">
        <v>542</v>
      </c>
      <c r="E540" s="154"/>
      <c r="F540" s="155" t="s">
        <v>546</v>
      </c>
      <c r="H540" s="156">
        <v>3</v>
      </c>
      <c r="L540" s="153"/>
      <c r="M540" s="157"/>
      <c r="T540" s="158"/>
      <c r="AT540" s="154" t="s">
        <v>542</v>
      </c>
      <c r="AU540" s="154" t="s">
        <v>447</v>
      </c>
      <c r="AV540" s="159" t="s">
        <v>538</v>
      </c>
      <c r="AW540" s="159" t="s">
        <v>506</v>
      </c>
      <c r="AX540" s="159" t="s">
        <v>390</v>
      </c>
      <c r="AY540" s="154" t="s">
        <v>532</v>
      </c>
    </row>
    <row r="541" spans="2:51" s="6" customFormat="1" ht="15.75" customHeight="1">
      <c r="B541" s="146"/>
      <c r="D541" s="140" t="s">
        <v>542</v>
      </c>
      <c r="F541" s="148" t="s">
        <v>813</v>
      </c>
      <c r="H541" s="149">
        <v>90</v>
      </c>
      <c r="L541" s="146"/>
      <c r="M541" s="150"/>
      <c r="T541" s="151"/>
      <c r="AT541" s="147" t="s">
        <v>542</v>
      </c>
      <c r="AU541" s="147" t="s">
        <v>447</v>
      </c>
      <c r="AV541" s="152" t="s">
        <v>447</v>
      </c>
      <c r="AW541" s="152" t="s">
        <v>439</v>
      </c>
      <c r="AX541" s="152" t="s">
        <v>390</v>
      </c>
      <c r="AY541" s="147" t="s">
        <v>532</v>
      </c>
    </row>
    <row r="542" spans="2:65" s="6" customFormat="1" ht="15.75" customHeight="1">
      <c r="B542" s="22"/>
      <c r="C542" s="125" t="s">
        <v>863</v>
      </c>
      <c r="D542" s="125" t="s">
        <v>534</v>
      </c>
      <c r="E542" s="126" t="s">
        <v>864</v>
      </c>
      <c r="F542" s="127" t="s">
        <v>865</v>
      </c>
      <c r="G542" s="128" t="s">
        <v>729</v>
      </c>
      <c r="H542" s="129">
        <v>18</v>
      </c>
      <c r="I542" s="130"/>
      <c r="J542" s="131">
        <f>ROUND($I$542*$H$542,2)</f>
        <v>0</v>
      </c>
      <c r="K542" s="127" t="s">
        <v>537</v>
      </c>
      <c r="L542" s="22"/>
      <c r="M542" s="132"/>
      <c r="N542" s="133" t="s">
        <v>410</v>
      </c>
      <c r="Q542" s="134">
        <v>0.0007</v>
      </c>
      <c r="R542" s="134">
        <f>$Q$542*$H$542</f>
        <v>0.0126</v>
      </c>
      <c r="S542" s="134">
        <v>0</v>
      </c>
      <c r="T542" s="135">
        <f>$S$542*$H$542</f>
        <v>0</v>
      </c>
      <c r="AR542" s="85" t="s">
        <v>538</v>
      </c>
      <c r="AT542" s="85" t="s">
        <v>534</v>
      </c>
      <c r="AU542" s="85" t="s">
        <v>447</v>
      </c>
      <c r="AY542" s="6" t="s">
        <v>532</v>
      </c>
      <c r="BE542" s="136">
        <f>IF($N$542="základní",$J$542,0)</f>
        <v>0</v>
      </c>
      <c r="BF542" s="136">
        <f>IF($N$542="snížená",$J$542,0)</f>
        <v>0</v>
      </c>
      <c r="BG542" s="136">
        <f>IF($N$542="zákl. přenesená",$J$542,0)</f>
        <v>0</v>
      </c>
      <c r="BH542" s="136">
        <f>IF($N$542="sníž. přenesená",$J$542,0)</f>
        <v>0</v>
      </c>
      <c r="BI542" s="136">
        <f>IF($N$542="nulová",$J$542,0)</f>
        <v>0</v>
      </c>
      <c r="BJ542" s="85" t="s">
        <v>390</v>
      </c>
      <c r="BK542" s="136">
        <f>ROUND($I$542*$H$542,2)</f>
        <v>0</v>
      </c>
      <c r="BL542" s="85" t="s">
        <v>538</v>
      </c>
      <c r="BM542" s="85" t="s">
        <v>866</v>
      </c>
    </row>
    <row r="543" spans="2:47" s="6" customFormat="1" ht="16.5" customHeight="1">
      <c r="B543" s="22"/>
      <c r="D543" s="137" t="s">
        <v>540</v>
      </c>
      <c r="F543" s="138" t="s">
        <v>867</v>
      </c>
      <c r="L543" s="22"/>
      <c r="M543" s="49"/>
      <c r="T543" s="50"/>
      <c r="AT543" s="6" t="s">
        <v>540</v>
      </c>
      <c r="AU543" s="6" t="s">
        <v>447</v>
      </c>
    </row>
    <row r="544" spans="2:51" s="6" customFormat="1" ht="15.75" customHeight="1">
      <c r="B544" s="139"/>
      <c r="D544" s="140" t="s">
        <v>542</v>
      </c>
      <c r="E544" s="141"/>
      <c r="F544" s="142" t="s">
        <v>868</v>
      </c>
      <c r="H544" s="141"/>
      <c r="L544" s="139"/>
      <c r="M544" s="143"/>
      <c r="T544" s="144"/>
      <c r="AT544" s="141" t="s">
        <v>542</v>
      </c>
      <c r="AU544" s="141" t="s">
        <v>447</v>
      </c>
      <c r="AV544" s="145" t="s">
        <v>390</v>
      </c>
      <c r="AW544" s="145" t="s">
        <v>506</v>
      </c>
      <c r="AX544" s="145" t="s">
        <v>439</v>
      </c>
      <c r="AY544" s="141" t="s">
        <v>532</v>
      </c>
    </row>
    <row r="545" spans="2:51" s="6" customFormat="1" ht="15.75" customHeight="1">
      <c r="B545" s="139"/>
      <c r="D545" s="140" t="s">
        <v>542</v>
      </c>
      <c r="E545" s="141"/>
      <c r="F545" s="142" t="s">
        <v>869</v>
      </c>
      <c r="H545" s="141"/>
      <c r="L545" s="139"/>
      <c r="M545" s="143"/>
      <c r="T545" s="144"/>
      <c r="AT545" s="141" t="s">
        <v>542</v>
      </c>
      <c r="AU545" s="141" t="s">
        <v>447</v>
      </c>
      <c r="AV545" s="145" t="s">
        <v>390</v>
      </c>
      <c r="AW545" s="145" t="s">
        <v>506</v>
      </c>
      <c r="AX545" s="145" t="s">
        <v>439</v>
      </c>
      <c r="AY545" s="141" t="s">
        <v>532</v>
      </c>
    </row>
    <row r="546" spans="2:51" s="6" customFormat="1" ht="15.75" customHeight="1">
      <c r="B546" s="146"/>
      <c r="D546" s="140" t="s">
        <v>542</v>
      </c>
      <c r="E546" s="147"/>
      <c r="F546" s="148" t="s">
        <v>870</v>
      </c>
      <c r="H546" s="149">
        <v>18</v>
      </c>
      <c r="L546" s="146"/>
      <c r="M546" s="150"/>
      <c r="T546" s="151"/>
      <c r="AT546" s="147" t="s">
        <v>542</v>
      </c>
      <c r="AU546" s="147" t="s">
        <v>447</v>
      </c>
      <c r="AV546" s="152" t="s">
        <v>447</v>
      </c>
      <c r="AW546" s="152" t="s">
        <v>506</v>
      </c>
      <c r="AX546" s="152" t="s">
        <v>439</v>
      </c>
      <c r="AY546" s="147" t="s">
        <v>532</v>
      </c>
    </row>
    <row r="547" spans="2:51" s="6" customFormat="1" ht="15.75" customHeight="1">
      <c r="B547" s="153"/>
      <c r="D547" s="140" t="s">
        <v>542</v>
      </c>
      <c r="E547" s="154"/>
      <c r="F547" s="155" t="s">
        <v>546</v>
      </c>
      <c r="H547" s="156">
        <v>18</v>
      </c>
      <c r="L547" s="153"/>
      <c r="M547" s="157"/>
      <c r="T547" s="158"/>
      <c r="AT547" s="154" t="s">
        <v>542</v>
      </c>
      <c r="AU547" s="154" t="s">
        <v>447</v>
      </c>
      <c r="AV547" s="159" t="s">
        <v>538</v>
      </c>
      <c r="AW547" s="159" t="s">
        <v>506</v>
      </c>
      <c r="AX547" s="159" t="s">
        <v>390</v>
      </c>
      <c r="AY547" s="154" t="s">
        <v>532</v>
      </c>
    </row>
    <row r="548" spans="2:65" s="6" customFormat="1" ht="15.75" customHeight="1">
      <c r="B548" s="22"/>
      <c r="C548" s="160" t="s">
        <v>871</v>
      </c>
      <c r="D548" s="160" t="s">
        <v>635</v>
      </c>
      <c r="E548" s="161" t="s">
        <v>872</v>
      </c>
      <c r="F548" s="162" t="s">
        <v>873</v>
      </c>
      <c r="G548" s="163" t="s">
        <v>729</v>
      </c>
      <c r="H548" s="164">
        <v>2</v>
      </c>
      <c r="I548" s="165"/>
      <c r="J548" s="166">
        <f>ROUND($I$548*$H$548,2)</f>
        <v>0</v>
      </c>
      <c r="K548" s="162" t="s">
        <v>537</v>
      </c>
      <c r="L548" s="167"/>
      <c r="M548" s="168"/>
      <c r="N548" s="169" t="s">
        <v>410</v>
      </c>
      <c r="Q548" s="134">
        <v>0.004</v>
      </c>
      <c r="R548" s="134">
        <f>$Q$548*$H$548</f>
        <v>0.008</v>
      </c>
      <c r="S548" s="134">
        <v>0</v>
      </c>
      <c r="T548" s="135">
        <f>$S$548*$H$548</f>
        <v>0</v>
      </c>
      <c r="AR548" s="85" t="s">
        <v>601</v>
      </c>
      <c r="AT548" s="85" t="s">
        <v>635</v>
      </c>
      <c r="AU548" s="85" t="s">
        <v>447</v>
      </c>
      <c r="AY548" s="6" t="s">
        <v>532</v>
      </c>
      <c r="BE548" s="136">
        <f>IF($N$548="základní",$J$548,0)</f>
        <v>0</v>
      </c>
      <c r="BF548" s="136">
        <f>IF($N$548="snížená",$J$548,0)</f>
        <v>0</v>
      </c>
      <c r="BG548" s="136">
        <f>IF($N$548="zákl. přenesená",$J$548,0)</f>
        <v>0</v>
      </c>
      <c r="BH548" s="136">
        <f>IF($N$548="sníž. přenesená",$J$548,0)</f>
        <v>0</v>
      </c>
      <c r="BI548" s="136">
        <f>IF($N$548="nulová",$J$548,0)</f>
        <v>0</v>
      </c>
      <c r="BJ548" s="85" t="s">
        <v>390</v>
      </c>
      <c r="BK548" s="136">
        <f>ROUND($I$548*$H$548,2)</f>
        <v>0</v>
      </c>
      <c r="BL548" s="85" t="s">
        <v>538</v>
      </c>
      <c r="BM548" s="85" t="s">
        <v>874</v>
      </c>
    </row>
    <row r="549" spans="2:47" s="6" customFormat="1" ht="38.25" customHeight="1">
      <c r="B549" s="22"/>
      <c r="D549" s="137" t="s">
        <v>540</v>
      </c>
      <c r="F549" s="138" t="s">
        <v>875</v>
      </c>
      <c r="L549" s="22"/>
      <c r="M549" s="49"/>
      <c r="T549" s="50"/>
      <c r="AT549" s="6" t="s">
        <v>540</v>
      </c>
      <c r="AU549" s="6" t="s">
        <v>447</v>
      </c>
    </row>
    <row r="550" spans="2:51" s="6" customFormat="1" ht="15.75" customHeight="1">
      <c r="B550" s="139"/>
      <c r="D550" s="140" t="s">
        <v>542</v>
      </c>
      <c r="E550" s="141"/>
      <c r="F550" s="142" t="s">
        <v>868</v>
      </c>
      <c r="H550" s="141"/>
      <c r="L550" s="139"/>
      <c r="M550" s="143"/>
      <c r="T550" s="144"/>
      <c r="AT550" s="141" t="s">
        <v>542</v>
      </c>
      <c r="AU550" s="141" t="s">
        <v>447</v>
      </c>
      <c r="AV550" s="145" t="s">
        <v>390</v>
      </c>
      <c r="AW550" s="145" t="s">
        <v>506</v>
      </c>
      <c r="AX550" s="145" t="s">
        <v>439</v>
      </c>
      <c r="AY550" s="141" t="s">
        <v>532</v>
      </c>
    </row>
    <row r="551" spans="2:51" s="6" customFormat="1" ht="15.75" customHeight="1">
      <c r="B551" s="139"/>
      <c r="D551" s="140" t="s">
        <v>542</v>
      </c>
      <c r="E551" s="141"/>
      <c r="F551" s="142" t="s">
        <v>876</v>
      </c>
      <c r="H551" s="141"/>
      <c r="L551" s="139"/>
      <c r="M551" s="143"/>
      <c r="T551" s="144"/>
      <c r="AT551" s="141" t="s">
        <v>542</v>
      </c>
      <c r="AU551" s="141" t="s">
        <v>447</v>
      </c>
      <c r="AV551" s="145" t="s">
        <v>390</v>
      </c>
      <c r="AW551" s="145" t="s">
        <v>506</v>
      </c>
      <c r="AX551" s="145" t="s">
        <v>439</v>
      </c>
      <c r="AY551" s="141" t="s">
        <v>532</v>
      </c>
    </row>
    <row r="552" spans="2:51" s="6" customFormat="1" ht="15.75" customHeight="1">
      <c r="B552" s="146"/>
      <c r="D552" s="140" t="s">
        <v>542</v>
      </c>
      <c r="E552" s="147"/>
      <c r="F552" s="148" t="s">
        <v>447</v>
      </c>
      <c r="H552" s="149">
        <v>2</v>
      </c>
      <c r="L552" s="146"/>
      <c r="M552" s="150"/>
      <c r="T552" s="151"/>
      <c r="AT552" s="147" t="s">
        <v>542</v>
      </c>
      <c r="AU552" s="147" t="s">
        <v>447</v>
      </c>
      <c r="AV552" s="152" t="s">
        <v>447</v>
      </c>
      <c r="AW552" s="152" t="s">
        <v>506</v>
      </c>
      <c r="AX552" s="152" t="s">
        <v>439</v>
      </c>
      <c r="AY552" s="147" t="s">
        <v>532</v>
      </c>
    </row>
    <row r="553" spans="2:51" s="6" customFormat="1" ht="15.75" customHeight="1">
      <c r="B553" s="153"/>
      <c r="D553" s="140" t="s">
        <v>542</v>
      </c>
      <c r="E553" s="154"/>
      <c r="F553" s="155" t="s">
        <v>546</v>
      </c>
      <c r="H553" s="156">
        <v>2</v>
      </c>
      <c r="L553" s="153"/>
      <c r="M553" s="157"/>
      <c r="T553" s="158"/>
      <c r="AT553" s="154" t="s">
        <v>542</v>
      </c>
      <c r="AU553" s="154" t="s">
        <v>447</v>
      </c>
      <c r="AV553" s="159" t="s">
        <v>538</v>
      </c>
      <c r="AW553" s="159" t="s">
        <v>506</v>
      </c>
      <c r="AX553" s="159" t="s">
        <v>390</v>
      </c>
      <c r="AY553" s="154" t="s">
        <v>532</v>
      </c>
    </row>
    <row r="554" spans="2:65" s="6" customFormat="1" ht="15.75" customHeight="1">
      <c r="B554" s="22"/>
      <c r="C554" s="160" t="s">
        <v>877</v>
      </c>
      <c r="D554" s="160" t="s">
        <v>635</v>
      </c>
      <c r="E554" s="161" t="s">
        <v>878</v>
      </c>
      <c r="F554" s="162" t="s">
        <v>879</v>
      </c>
      <c r="G554" s="163" t="s">
        <v>729</v>
      </c>
      <c r="H554" s="164">
        <v>2</v>
      </c>
      <c r="I554" s="165"/>
      <c r="J554" s="166">
        <f>ROUND($I$554*$H$554,2)</f>
        <v>0</v>
      </c>
      <c r="K554" s="162" t="s">
        <v>537</v>
      </c>
      <c r="L554" s="167"/>
      <c r="M554" s="168"/>
      <c r="N554" s="169" t="s">
        <v>410</v>
      </c>
      <c r="Q554" s="134">
        <v>0.004</v>
      </c>
      <c r="R554" s="134">
        <f>$Q$554*$H$554</f>
        <v>0.008</v>
      </c>
      <c r="S554" s="134">
        <v>0</v>
      </c>
      <c r="T554" s="135">
        <f>$S$554*$H$554</f>
        <v>0</v>
      </c>
      <c r="AR554" s="85" t="s">
        <v>601</v>
      </c>
      <c r="AT554" s="85" t="s">
        <v>635</v>
      </c>
      <c r="AU554" s="85" t="s">
        <v>447</v>
      </c>
      <c r="AY554" s="6" t="s">
        <v>532</v>
      </c>
      <c r="BE554" s="136">
        <f>IF($N$554="základní",$J$554,0)</f>
        <v>0</v>
      </c>
      <c r="BF554" s="136">
        <f>IF($N$554="snížená",$J$554,0)</f>
        <v>0</v>
      </c>
      <c r="BG554" s="136">
        <f>IF($N$554="zákl. přenesená",$J$554,0)</f>
        <v>0</v>
      </c>
      <c r="BH554" s="136">
        <f>IF($N$554="sníž. přenesená",$J$554,0)</f>
        <v>0</v>
      </c>
      <c r="BI554" s="136">
        <f>IF($N$554="nulová",$J$554,0)</f>
        <v>0</v>
      </c>
      <c r="BJ554" s="85" t="s">
        <v>390</v>
      </c>
      <c r="BK554" s="136">
        <f>ROUND($I$554*$H$554,2)</f>
        <v>0</v>
      </c>
      <c r="BL554" s="85" t="s">
        <v>538</v>
      </c>
      <c r="BM554" s="85" t="s">
        <v>880</v>
      </c>
    </row>
    <row r="555" spans="2:47" s="6" customFormat="1" ht="27" customHeight="1">
      <c r="B555" s="22"/>
      <c r="D555" s="137" t="s">
        <v>540</v>
      </c>
      <c r="F555" s="138" t="s">
        <v>881</v>
      </c>
      <c r="L555" s="22"/>
      <c r="M555" s="49"/>
      <c r="T555" s="50"/>
      <c r="AT555" s="6" t="s">
        <v>540</v>
      </c>
      <c r="AU555" s="6" t="s">
        <v>447</v>
      </c>
    </row>
    <row r="556" spans="2:51" s="6" customFormat="1" ht="15.75" customHeight="1">
      <c r="B556" s="139"/>
      <c r="D556" s="140" t="s">
        <v>542</v>
      </c>
      <c r="E556" s="141"/>
      <c r="F556" s="142" t="s">
        <v>868</v>
      </c>
      <c r="H556" s="141"/>
      <c r="L556" s="139"/>
      <c r="M556" s="143"/>
      <c r="T556" s="144"/>
      <c r="AT556" s="141" t="s">
        <v>542</v>
      </c>
      <c r="AU556" s="141" t="s">
        <v>447</v>
      </c>
      <c r="AV556" s="145" t="s">
        <v>390</v>
      </c>
      <c r="AW556" s="145" t="s">
        <v>506</v>
      </c>
      <c r="AX556" s="145" t="s">
        <v>439</v>
      </c>
      <c r="AY556" s="141" t="s">
        <v>532</v>
      </c>
    </row>
    <row r="557" spans="2:51" s="6" customFormat="1" ht="15.75" customHeight="1">
      <c r="B557" s="139"/>
      <c r="D557" s="140" t="s">
        <v>542</v>
      </c>
      <c r="E557" s="141"/>
      <c r="F557" s="142" t="s">
        <v>882</v>
      </c>
      <c r="H557" s="141"/>
      <c r="L557" s="139"/>
      <c r="M557" s="143"/>
      <c r="T557" s="144"/>
      <c r="AT557" s="141" t="s">
        <v>542</v>
      </c>
      <c r="AU557" s="141" t="s">
        <v>447</v>
      </c>
      <c r="AV557" s="145" t="s">
        <v>390</v>
      </c>
      <c r="AW557" s="145" t="s">
        <v>506</v>
      </c>
      <c r="AX557" s="145" t="s">
        <v>439</v>
      </c>
      <c r="AY557" s="141" t="s">
        <v>532</v>
      </c>
    </row>
    <row r="558" spans="2:51" s="6" customFormat="1" ht="15.75" customHeight="1">
      <c r="B558" s="146"/>
      <c r="D558" s="140" t="s">
        <v>542</v>
      </c>
      <c r="E558" s="147"/>
      <c r="F558" s="148" t="s">
        <v>447</v>
      </c>
      <c r="H558" s="149">
        <v>2</v>
      </c>
      <c r="L558" s="146"/>
      <c r="M558" s="150"/>
      <c r="T558" s="151"/>
      <c r="AT558" s="147" t="s">
        <v>542</v>
      </c>
      <c r="AU558" s="147" t="s">
        <v>447</v>
      </c>
      <c r="AV558" s="152" t="s">
        <v>447</v>
      </c>
      <c r="AW558" s="152" t="s">
        <v>506</v>
      </c>
      <c r="AX558" s="152" t="s">
        <v>439</v>
      </c>
      <c r="AY558" s="147" t="s">
        <v>532</v>
      </c>
    </row>
    <row r="559" spans="2:51" s="6" customFormat="1" ht="15.75" customHeight="1">
      <c r="B559" s="153"/>
      <c r="D559" s="140" t="s">
        <v>542</v>
      </c>
      <c r="E559" s="154"/>
      <c r="F559" s="155" t="s">
        <v>546</v>
      </c>
      <c r="H559" s="156">
        <v>2</v>
      </c>
      <c r="L559" s="153"/>
      <c r="M559" s="157"/>
      <c r="T559" s="158"/>
      <c r="AT559" s="154" t="s">
        <v>542</v>
      </c>
      <c r="AU559" s="154" t="s">
        <v>447</v>
      </c>
      <c r="AV559" s="159" t="s">
        <v>538</v>
      </c>
      <c r="AW559" s="159" t="s">
        <v>506</v>
      </c>
      <c r="AX559" s="159" t="s">
        <v>390</v>
      </c>
      <c r="AY559" s="154" t="s">
        <v>532</v>
      </c>
    </row>
    <row r="560" spans="2:65" s="6" customFormat="1" ht="15.75" customHeight="1">
      <c r="B560" s="22"/>
      <c r="C560" s="160" t="s">
        <v>883</v>
      </c>
      <c r="D560" s="160" t="s">
        <v>635</v>
      </c>
      <c r="E560" s="161" t="s">
        <v>884</v>
      </c>
      <c r="F560" s="162" t="s">
        <v>885</v>
      </c>
      <c r="G560" s="163" t="s">
        <v>729</v>
      </c>
      <c r="H560" s="164">
        <v>2</v>
      </c>
      <c r="I560" s="165"/>
      <c r="J560" s="166">
        <f>ROUND($I$560*$H$560,2)</f>
        <v>0</v>
      </c>
      <c r="K560" s="162" t="s">
        <v>537</v>
      </c>
      <c r="L560" s="167"/>
      <c r="M560" s="168"/>
      <c r="N560" s="169" t="s">
        <v>410</v>
      </c>
      <c r="Q560" s="134">
        <v>0.0014</v>
      </c>
      <c r="R560" s="134">
        <f>$Q$560*$H$560</f>
        <v>0.0028</v>
      </c>
      <c r="S560" s="134">
        <v>0</v>
      </c>
      <c r="T560" s="135">
        <f>$S$560*$H$560</f>
        <v>0</v>
      </c>
      <c r="AR560" s="85" t="s">
        <v>601</v>
      </c>
      <c r="AT560" s="85" t="s">
        <v>635</v>
      </c>
      <c r="AU560" s="85" t="s">
        <v>447</v>
      </c>
      <c r="AY560" s="6" t="s">
        <v>532</v>
      </c>
      <c r="BE560" s="136">
        <f>IF($N$560="základní",$J$560,0)</f>
        <v>0</v>
      </c>
      <c r="BF560" s="136">
        <f>IF($N$560="snížená",$J$560,0)</f>
        <v>0</v>
      </c>
      <c r="BG560" s="136">
        <f>IF($N$560="zákl. přenesená",$J$560,0)</f>
        <v>0</v>
      </c>
      <c r="BH560" s="136">
        <f>IF($N$560="sníž. přenesená",$J$560,0)</f>
        <v>0</v>
      </c>
      <c r="BI560" s="136">
        <f>IF($N$560="nulová",$J$560,0)</f>
        <v>0</v>
      </c>
      <c r="BJ560" s="85" t="s">
        <v>390</v>
      </c>
      <c r="BK560" s="136">
        <f>ROUND($I$560*$H$560,2)</f>
        <v>0</v>
      </c>
      <c r="BL560" s="85" t="s">
        <v>538</v>
      </c>
      <c r="BM560" s="85" t="s">
        <v>886</v>
      </c>
    </row>
    <row r="561" spans="2:47" s="6" customFormat="1" ht="38.25" customHeight="1">
      <c r="B561" s="22"/>
      <c r="D561" s="137" t="s">
        <v>540</v>
      </c>
      <c r="F561" s="138" t="s">
        <v>887</v>
      </c>
      <c r="L561" s="22"/>
      <c r="M561" s="49"/>
      <c r="T561" s="50"/>
      <c r="AT561" s="6" t="s">
        <v>540</v>
      </c>
      <c r="AU561" s="6" t="s">
        <v>447</v>
      </c>
    </row>
    <row r="562" spans="2:51" s="6" customFormat="1" ht="15.75" customHeight="1">
      <c r="B562" s="139"/>
      <c r="D562" s="140" t="s">
        <v>542</v>
      </c>
      <c r="E562" s="141"/>
      <c r="F562" s="142" t="s">
        <v>868</v>
      </c>
      <c r="H562" s="141"/>
      <c r="L562" s="139"/>
      <c r="M562" s="143"/>
      <c r="T562" s="144"/>
      <c r="AT562" s="141" t="s">
        <v>542</v>
      </c>
      <c r="AU562" s="141" t="s">
        <v>447</v>
      </c>
      <c r="AV562" s="145" t="s">
        <v>390</v>
      </c>
      <c r="AW562" s="145" t="s">
        <v>506</v>
      </c>
      <c r="AX562" s="145" t="s">
        <v>439</v>
      </c>
      <c r="AY562" s="141" t="s">
        <v>532</v>
      </c>
    </row>
    <row r="563" spans="2:51" s="6" customFormat="1" ht="15.75" customHeight="1">
      <c r="B563" s="139"/>
      <c r="D563" s="140" t="s">
        <v>542</v>
      </c>
      <c r="E563" s="141"/>
      <c r="F563" s="142" t="s">
        <v>888</v>
      </c>
      <c r="H563" s="141"/>
      <c r="L563" s="139"/>
      <c r="M563" s="143"/>
      <c r="T563" s="144"/>
      <c r="AT563" s="141" t="s">
        <v>542</v>
      </c>
      <c r="AU563" s="141" t="s">
        <v>447</v>
      </c>
      <c r="AV563" s="145" t="s">
        <v>390</v>
      </c>
      <c r="AW563" s="145" t="s">
        <v>506</v>
      </c>
      <c r="AX563" s="145" t="s">
        <v>439</v>
      </c>
      <c r="AY563" s="141" t="s">
        <v>532</v>
      </c>
    </row>
    <row r="564" spans="2:51" s="6" customFormat="1" ht="15.75" customHeight="1">
      <c r="B564" s="146"/>
      <c r="D564" s="140" t="s">
        <v>542</v>
      </c>
      <c r="E564" s="147"/>
      <c r="F564" s="148" t="s">
        <v>447</v>
      </c>
      <c r="H564" s="149">
        <v>2</v>
      </c>
      <c r="L564" s="146"/>
      <c r="M564" s="150"/>
      <c r="T564" s="151"/>
      <c r="AT564" s="147" t="s">
        <v>542</v>
      </c>
      <c r="AU564" s="147" t="s">
        <v>447</v>
      </c>
      <c r="AV564" s="152" t="s">
        <v>447</v>
      </c>
      <c r="AW564" s="152" t="s">
        <v>506</v>
      </c>
      <c r="AX564" s="152" t="s">
        <v>439</v>
      </c>
      <c r="AY564" s="147" t="s">
        <v>532</v>
      </c>
    </row>
    <row r="565" spans="2:51" s="6" customFormat="1" ht="15.75" customHeight="1">
      <c r="B565" s="153"/>
      <c r="D565" s="140" t="s">
        <v>542</v>
      </c>
      <c r="E565" s="154"/>
      <c r="F565" s="155" t="s">
        <v>546</v>
      </c>
      <c r="H565" s="156">
        <v>2</v>
      </c>
      <c r="L565" s="153"/>
      <c r="M565" s="157"/>
      <c r="T565" s="158"/>
      <c r="AT565" s="154" t="s">
        <v>542</v>
      </c>
      <c r="AU565" s="154" t="s">
        <v>447</v>
      </c>
      <c r="AV565" s="159" t="s">
        <v>538</v>
      </c>
      <c r="AW565" s="159" t="s">
        <v>506</v>
      </c>
      <c r="AX565" s="159" t="s">
        <v>390</v>
      </c>
      <c r="AY565" s="154" t="s">
        <v>532</v>
      </c>
    </row>
    <row r="566" spans="2:65" s="6" customFormat="1" ht="15.75" customHeight="1">
      <c r="B566" s="22"/>
      <c r="C566" s="160" t="s">
        <v>889</v>
      </c>
      <c r="D566" s="160" t="s">
        <v>635</v>
      </c>
      <c r="E566" s="161" t="s">
        <v>890</v>
      </c>
      <c r="F566" s="162" t="s">
        <v>891</v>
      </c>
      <c r="G566" s="163" t="s">
        <v>729</v>
      </c>
      <c r="H566" s="164">
        <v>4</v>
      </c>
      <c r="I566" s="165"/>
      <c r="J566" s="166">
        <f>ROUND($I$566*$H$566,2)</f>
        <v>0</v>
      </c>
      <c r="K566" s="162" t="s">
        <v>537</v>
      </c>
      <c r="L566" s="167"/>
      <c r="M566" s="168"/>
      <c r="N566" s="169" t="s">
        <v>410</v>
      </c>
      <c r="Q566" s="134">
        <v>0.0031</v>
      </c>
      <c r="R566" s="134">
        <f>$Q$566*$H$566</f>
        <v>0.0124</v>
      </c>
      <c r="S566" s="134">
        <v>0</v>
      </c>
      <c r="T566" s="135">
        <f>$S$566*$H$566</f>
        <v>0</v>
      </c>
      <c r="AR566" s="85" t="s">
        <v>601</v>
      </c>
      <c r="AT566" s="85" t="s">
        <v>635</v>
      </c>
      <c r="AU566" s="85" t="s">
        <v>447</v>
      </c>
      <c r="AY566" s="6" t="s">
        <v>532</v>
      </c>
      <c r="BE566" s="136">
        <f>IF($N$566="základní",$J$566,0)</f>
        <v>0</v>
      </c>
      <c r="BF566" s="136">
        <f>IF($N$566="snížená",$J$566,0)</f>
        <v>0</v>
      </c>
      <c r="BG566" s="136">
        <f>IF($N$566="zákl. přenesená",$J$566,0)</f>
        <v>0</v>
      </c>
      <c r="BH566" s="136">
        <f>IF($N$566="sníž. přenesená",$J$566,0)</f>
        <v>0</v>
      </c>
      <c r="BI566" s="136">
        <f>IF($N$566="nulová",$J$566,0)</f>
        <v>0</v>
      </c>
      <c r="BJ566" s="85" t="s">
        <v>390</v>
      </c>
      <c r="BK566" s="136">
        <f>ROUND($I$566*$H$566,2)</f>
        <v>0</v>
      </c>
      <c r="BL566" s="85" t="s">
        <v>538</v>
      </c>
      <c r="BM566" s="85" t="s">
        <v>892</v>
      </c>
    </row>
    <row r="567" spans="2:47" s="6" customFormat="1" ht="38.25" customHeight="1">
      <c r="B567" s="22"/>
      <c r="D567" s="137" t="s">
        <v>540</v>
      </c>
      <c r="F567" s="138" t="s">
        <v>893</v>
      </c>
      <c r="L567" s="22"/>
      <c r="M567" s="49"/>
      <c r="T567" s="50"/>
      <c r="AT567" s="6" t="s">
        <v>540</v>
      </c>
      <c r="AU567" s="6" t="s">
        <v>447</v>
      </c>
    </row>
    <row r="568" spans="2:51" s="6" customFormat="1" ht="15.75" customHeight="1">
      <c r="B568" s="139"/>
      <c r="D568" s="140" t="s">
        <v>542</v>
      </c>
      <c r="E568" s="141"/>
      <c r="F568" s="142" t="s">
        <v>868</v>
      </c>
      <c r="H568" s="141"/>
      <c r="L568" s="139"/>
      <c r="M568" s="143"/>
      <c r="T568" s="144"/>
      <c r="AT568" s="141" t="s">
        <v>542</v>
      </c>
      <c r="AU568" s="141" t="s">
        <v>447</v>
      </c>
      <c r="AV568" s="145" t="s">
        <v>390</v>
      </c>
      <c r="AW568" s="145" t="s">
        <v>506</v>
      </c>
      <c r="AX568" s="145" t="s">
        <v>439</v>
      </c>
      <c r="AY568" s="141" t="s">
        <v>532</v>
      </c>
    </row>
    <row r="569" spans="2:51" s="6" customFormat="1" ht="15.75" customHeight="1">
      <c r="B569" s="139"/>
      <c r="D569" s="140" t="s">
        <v>542</v>
      </c>
      <c r="E569" s="141"/>
      <c r="F569" s="142" t="s">
        <v>894</v>
      </c>
      <c r="H569" s="141"/>
      <c r="L569" s="139"/>
      <c r="M569" s="143"/>
      <c r="T569" s="144"/>
      <c r="AT569" s="141" t="s">
        <v>542</v>
      </c>
      <c r="AU569" s="141" t="s">
        <v>447</v>
      </c>
      <c r="AV569" s="145" t="s">
        <v>390</v>
      </c>
      <c r="AW569" s="145" t="s">
        <v>506</v>
      </c>
      <c r="AX569" s="145" t="s">
        <v>439</v>
      </c>
      <c r="AY569" s="141" t="s">
        <v>532</v>
      </c>
    </row>
    <row r="570" spans="2:51" s="6" customFormat="1" ht="15.75" customHeight="1">
      <c r="B570" s="146"/>
      <c r="D570" s="140" t="s">
        <v>542</v>
      </c>
      <c r="E570" s="147"/>
      <c r="F570" s="148" t="s">
        <v>895</v>
      </c>
      <c r="H570" s="149">
        <v>4</v>
      </c>
      <c r="L570" s="146"/>
      <c r="M570" s="150"/>
      <c r="T570" s="151"/>
      <c r="AT570" s="147" t="s">
        <v>542</v>
      </c>
      <c r="AU570" s="147" t="s">
        <v>447</v>
      </c>
      <c r="AV570" s="152" t="s">
        <v>447</v>
      </c>
      <c r="AW570" s="152" t="s">
        <v>506</v>
      </c>
      <c r="AX570" s="152" t="s">
        <v>439</v>
      </c>
      <c r="AY570" s="147" t="s">
        <v>532</v>
      </c>
    </row>
    <row r="571" spans="2:51" s="6" customFormat="1" ht="15.75" customHeight="1">
      <c r="B571" s="153"/>
      <c r="D571" s="140" t="s">
        <v>542</v>
      </c>
      <c r="E571" s="154"/>
      <c r="F571" s="155" t="s">
        <v>546</v>
      </c>
      <c r="H571" s="156">
        <v>4</v>
      </c>
      <c r="L571" s="153"/>
      <c r="M571" s="157"/>
      <c r="T571" s="158"/>
      <c r="AT571" s="154" t="s">
        <v>542</v>
      </c>
      <c r="AU571" s="154" t="s">
        <v>447</v>
      </c>
      <c r="AV571" s="159" t="s">
        <v>538</v>
      </c>
      <c r="AW571" s="159" t="s">
        <v>506</v>
      </c>
      <c r="AX571" s="159" t="s">
        <v>390</v>
      </c>
      <c r="AY571" s="154" t="s">
        <v>532</v>
      </c>
    </row>
    <row r="572" spans="2:65" s="6" customFormat="1" ht="15.75" customHeight="1">
      <c r="B572" s="22"/>
      <c r="C572" s="160" t="s">
        <v>896</v>
      </c>
      <c r="D572" s="160" t="s">
        <v>635</v>
      </c>
      <c r="E572" s="161" t="s">
        <v>897</v>
      </c>
      <c r="F572" s="162" t="s">
        <v>898</v>
      </c>
      <c r="G572" s="163" t="s">
        <v>729</v>
      </c>
      <c r="H572" s="164">
        <v>8</v>
      </c>
      <c r="I572" s="165"/>
      <c r="J572" s="166">
        <f>ROUND($I$572*$H$572,2)</f>
        <v>0</v>
      </c>
      <c r="K572" s="162" t="s">
        <v>537</v>
      </c>
      <c r="L572" s="167"/>
      <c r="M572" s="168"/>
      <c r="N572" s="169" t="s">
        <v>410</v>
      </c>
      <c r="Q572" s="134">
        <v>0.004</v>
      </c>
      <c r="R572" s="134">
        <f>$Q$572*$H$572</f>
        <v>0.032</v>
      </c>
      <c r="S572" s="134">
        <v>0</v>
      </c>
      <c r="T572" s="135">
        <f>$S$572*$H$572</f>
        <v>0</v>
      </c>
      <c r="AR572" s="85" t="s">
        <v>601</v>
      </c>
      <c r="AT572" s="85" t="s">
        <v>635</v>
      </c>
      <c r="AU572" s="85" t="s">
        <v>447</v>
      </c>
      <c r="AY572" s="6" t="s">
        <v>532</v>
      </c>
      <c r="BE572" s="136">
        <f>IF($N$572="základní",$J$572,0)</f>
        <v>0</v>
      </c>
      <c r="BF572" s="136">
        <f>IF($N$572="snížená",$J$572,0)</f>
        <v>0</v>
      </c>
      <c r="BG572" s="136">
        <f>IF($N$572="zákl. přenesená",$J$572,0)</f>
        <v>0</v>
      </c>
      <c r="BH572" s="136">
        <f>IF($N$572="sníž. přenesená",$J$572,0)</f>
        <v>0</v>
      </c>
      <c r="BI572" s="136">
        <f>IF($N$572="nulová",$J$572,0)</f>
        <v>0</v>
      </c>
      <c r="BJ572" s="85" t="s">
        <v>390</v>
      </c>
      <c r="BK572" s="136">
        <f>ROUND($I$572*$H$572,2)</f>
        <v>0</v>
      </c>
      <c r="BL572" s="85" t="s">
        <v>538</v>
      </c>
      <c r="BM572" s="85" t="s">
        <v>899</v>
      </c>
    </row>
    <row r="573" spans="2:47" s="6" customFormat="1" ht="27" customHeight="1">
      <c r="B573" s="22"/>
      <c r="D573" s="137" t="s">
        <v>540</v>
      </c>
      <c r="F573" s="138" t="s">
        <v>900</v>
      </c>
      <c r="L573" s="22"/>
      <c r="M573" s="49"/>
      <c r="T573" s="50"/>
      <c r="AT573" s="6" t="s">
        <v>540</v>
      </c>
      <c r="AU573" s="6" t="s">
        <v>447</v>
      </c>
    </row>
    <row r="574" spans="2:51" s="6" customFormat="1" ht="15.75" customHeight="1">
      <c r="B574" s="139"/>
      <c r="D574" s="140" t="s">
        <v>542</v>
      </c>
      <c r="E574" s="141"/>
      <c r="F574" s="142" t="s">
        <v>868</v>
      </c>
      <c r="H574" s="141"/>
      <c r="L574" s="139"/>
      <c r="M574" s="143"/>
      <c r="T574" s="144"/>
      <c r="AT574" s="141" t="s">
        <v>542</v>
      </c>
      <c r="AU574" s="141" t="s">
        <v>447</v>
      </c>
      <c r="AV574" s="145" t="s">
        <v>390</v>
      </c>
      <c r="AW574" s="145" t="s">
        <v>506</v>
      </c>
      <c r="AX574" s="145" t="s">
        <v>439</v>
      </c>
      <c r="AY574" s="141" t="s">
        <v>532</v>
      </c>
    </row>
    <row r="575" spans="2:51" s="6" customFormat="1" ht="15.75" customHeight="1">
      <c r="B575" s="139"/>
      <c r="D575" s="140" t="s">
        <v>542</v>
      </c>
      <c r="E575" s="141"/>
      <c r="F575" s="142" t="s">
        <v>901</v>
      </c>
      <c r="H575" s="141"/>
      <c r="L575" s="139"/>
      <c r="M575" s="143"/>
      <c r="T575" s="144"/>
      <c r="AT575" s="141" t="s">
        <v>542</v>
      </c>
      <c r="AU575" s="141" t="s">
        <v>447</v>
      </c>
      <c r="AV575" s="145" t="s">
        <v>390</v>
      </c>
      <c r="AW575" s="145" t="s">
        <v>506</v>
      </c>
      <c r="AX575" s="145" t="s">
        <v>439</v>
      </c>
      <c r="AY575" s="141" t="s">
        <v>532</v>
      </c>
    </row>
    <row r="576" spans="2:51" s="6" customFormat="1" ht="15.75" customHeight="1">
      <c r="B576" s="146"/>
      <c r="D576" s="140" t="s">
        <v>542</v>
      </c>
      <c r="E576" s="147"/>
      <c r="F576" s="148" t="s">
        <v>902</v>
      </c>
      <c r="H576" s="149">
        <v>8</v>
      </c>
      <c r="L576" s="146"/>
      <c r="M576" s="150"/>
      <c r="T576" s="151"/>
      <c r="AT576" s="147" t="s">
        <v>542</v>
      </c>
      <c r="AU576" s="147" t="s">
        <v>447</v>
      </c>
      <c r="AV576" s="152" t="s">
        <v>447</v>
      </c>
      <c r="AW576" s="152" t="s">
        <v>506</v>
      </c>
      <c r="AX576" s="152" t="s">
        <v>439</v>
      </c>
      <c r="AY576" s="147" t="s">
        <v>532</v>
      </c>
    </row>
    <row r="577" spans="2:51" s="6" customFormat="1" ht="15.75" customHeight="1">
      <c r="B577" s="153"/>
      <c r="D577" s="140" t="s">
        <v>542</v>
      </c>
      <c r="E577" s="154"/>
      <c r="F577" s="155" t="s">
        <v>546</v>
      </c>
      <c r="H577" s="156">
        <v>8</v>
      </c>
      <c r="L577" s="153"/>
      <c r="M577" s="157"/>
      <c r="T577" s="158"/>
      <c r="AT577" s="154" t="s">
        <v>542</v>
      </c>
      <c r="AU577" s="154" t="s">
        <v>447</v>
      </c>
      <c r="AV577" s="159" t="s">
        <v>538</v>
      </c>
      <c r="AW577" s="159" t="s">
        <v>506</v>
      </c>
      <c r="AX577" s="159" t="s">
        <v>390</v>
      </c>
      <c r="AY577" s="154" t="s">
        <v>532</v>
      </c>
    </row>
    <row r="578" spans="2:65" s="6" customFormat="1" ht="15.75" customHeight="1">
      <c r="B578" s="22"/>
      <c r="C578" s="125" t="s">
        <v>903</v>
      </c>
      <c r="D578" s="125" t="s">
        <v>534</v>
      </c>
      <c r="E578" s="126" t="s">
        <v>904</v>
      </c>
      <c r="F578" s="127" t="s">
        <v>905</v>
      </c>
      <c r="G578" s="128" t="s">
        <v>729</v>
      </c>
      <c r="H578" s="129">
        <v>14</v>
      </c>
      <c r="I578" s="130"/>
      <c r="J578" s="131">
        <f>ROUND($I$578*$H$578,2)</f>
        <v>0</v>
      </c>
      <c r="K578" s="127" t="s">
        <v>537</v>
      </c>
      <c r="L578" s="22"/>
      <c r="M578" s="132"/>
      <c r="N578" s="133" t="s">
        <v>410</v>
      </c>
      <c r="Q578" s="134">
        <v>0.109405</v>
      </c>
      <c r="R578" s="134">
        <f>$Q$578*$H$578</f>
        <v>1.53167</v>
      </c>
      <c r="S578" s="134">
        <v>0</v>
      </c>
      <c r="T578" s="135">
        <f>$S$578*$H$578</f>
        <v>0</v>
      </c>
      <c r="AR578" s="85" t="s">
        <v>538</v>
      </c>
      <c r="AT578" s="85" t="s">
        <v>534</v>
      </c>
      <c r="AU578" s="85" t="s">
        <v>447</v>
      </c>
      <c r="AY578" s="6" t="s">
        <v>532</v>
      </c>
      <c r="BE578" s="136">
        <f>IF($N$578="základní",$J$578,0)</f>
        <v>0</v>
      </c>
      <c r="BF578" s="136">
        <f>IF($N$578="snížená",$J$578,0)</f>
        <v>0</v>
      </c>
      <c r="BG578" s="136">
        <f>IF($N$578="zákl. přenesená",$J$578,0)</f>
        <v>0</v>
      </c>
      <c r="BH578" s="136">
        <f>IF($N$578="sníž. přenesená",$J$578,0)</f>
        <v>0</v>
      </c>
      <c r="BI578" s="136">
        <f>IF($N$578="nulová",$J$578,0)</f>
        <v>0</v>
      </c>
      <c r="BJ578" s="85" t="s">
        <v>390</v>
      </c>
      <c r="BK578" s="136">
        <f>ROUND($I$578*$H$578,2)</f>
        <v>0</v>
      </c>
      <c r="BL578" s="85" t="s">
        <v>538</v>
      </c>
      <c r="BM578" s="85" t="s">
        <v>906</v>
      </c>
    </row>
    <row r="579" spans="2:47" s="6" customFormat="1" ht="16.5" customHeight="1">
      <c r="B579" s="22"/>
      <c r="D579" s="137" t="s">
        <v>540</v>
      </c>
      <c r="F579" s="138" t="s">
        <v>907</v>
      </c>
      <c r="L579" s="22"/>
      <c r="M579" s="49"/>
      <c r="T579" s="50"/>
      <c r="AT579" s="6" t="s">
        <v>540</v>
      </c>
      <c r="AU579" s="6" t="s">
        <v>447</v>
      </c>
    </row>
    <row r="580" spans="2:51" s="6" customFormat="1" ht="15.75" customHeight="1">
      <c r="B580" s="139"/>
      <c r="D580" s="140" t="s">
        <v>542</v>
      </c>
      <c r="E580" s="141"/>
      <c r="F580" s="142" t="s">
        <v>868</v>
      </c>
      <c r="H580" s="141"/>
      <c r="L580" s="139"/>
      <c r="M580" s="143"/>
      <c r="T580" s="144"/>
      <c r="AT580" s="141" t="s">
        <v>542</v>
      </c>
      <c r="AU580" s="141" t="s">
        <v>447</v>
      </c>
      <c r="AV580" s="145" t="s">
        <v>390</v>
      </c>
      <c r="AW580" s="145" t="s">
        <v>506</v>
      </c>
      <c r="AX580" s="145" t="s">
        <v>439</v>
      </c>
      <c r="AY580" s="141" t="s">
        <v>532</v>
      </c>
    </row>
    <row r="581" spans="2:51" s="6" customFormat="1" ht="15.75" customHeight="1">
      <c r="B581" s="139"/>
      <c r="D581" s="140" t="s">
        <v>542</v>
      </c>
      <c r="E581" s="141"/>
      <c r="F581" s="142" t="s">
        <v>908</v>
      </c>
      <c r="H581" s="141"/>
      <c r="L581" s="139"/>
      <c r="M581" s="143"/>
      <c r="T581" s="144"/>
      <c r="AT581" s="141" t="s">
        <v>542</v>
      </c>
      <c r="AU581" s="141" t="s">
        <v>447</v>
      </c>
      <c r="AV581" s="145" t="s">
        <v>390</v>
      </c>
      <c r="AW581" s="145" t="s">
        <v>506</v>
      </c>
      <c r="AX581" s="145" t="s">
        <v>439</v>
      </c>
      <c r="AY581" s="141" t="s">
        <v>532</v>
      </c>
    </row>
    <row r="582" spans="2:51" s="6" customFormat="1" ht="15.75" customHeight="1">
      <c r="B582" s="146"/>
      <c r="D582" s="140" t="s">
        <v>542</v>
      </c>
      <c r="E582" s="147"/>
      <c r="F582" s="148" t="s">
        <v>909</v>
      </c>
      <c r="H582" s="149">
        <v>14</v>
      </c>
      <c r="L582" s="146"/>
      <c r="M582" s="150"/>
      <c r="T582" s="151"/>
      <c r="AT582" s="147" t="s">
        <v>542</v>
      </c>
      <c r="AU582" s="147" t="s">
        <v>447</v>
      </c>
      <c r="AV582" s="152" t="s">
        <v>447</v>
      </c>
      <c r="AW582" s="152" t="s">
        <v>506</v>
      </c>
      <c r="AX582" s="152" t="s">
        <v>439</v>
      </c>
      <c r="AY582" s="147" t="s">
        <v>532</v>
      </c>
    </row>
    <row r="583" spans="2:51" s="6" customFormat="1" ht="15.75" customHeight="1">
      <c r="B583" s="153"/>
      <c r="D583" s="140" t="s">
        <v>542</v>
      </c>
      <c r="E583" s="154"/>
      <c r="F583" s="155" t="s">
        <v>546</v>
      </c>
      <c r="H583" s="156">
        <v>14</v>
      </c>
      <c r="L583" s="153"/>
      <c r="M583" s="157"/>
      <c r="T583" s="158"/>
      <c r="AT583" s="154" t="s">
        <v>542</v>
      </c>
      <c r="AU583" s="154" t="s">
        <v>447</v>
      </c>
      <c r="AV583" s="159" t="s">
        <v>538</v>
      </c>
      <c r="AW583" s="159" t="s">
        <v>506</v>
      </c>
      <c r="AX583" s="159" t="s">
        <v>390</v>
      </c>
      <c r="AY583" s="154" t="s">
        <v>532</v>
      </c>
    </row>
    <row r="584" spans="2:65" s="6" customFormat="1" ht="15.75" customHeight="1">
      <c r="B584" s="22"/>
      <c r="C584" s="160" t="s">
        <v>910</v>
      </c>
      <c r="D584" s="160" t="s">
        <v>635</v>
      </c>
      <c r="E584" s="161" t="s">
        <v>911</v>
      </c>
      <c r="F584" s="162" t="s">
        <v>912</v>
      </c>
      <c r="G584" s="163" t="s">
        <v>729</v>
      </c>
      <c r="H584" s="164">
        <v>14</v>
      </c>
      <c r="I584" s="165"/>
      <c r="J584" s="166">
        <f>ROUND($I$584*$H$584,2)</f>
        <v>0</v>
      </c>
      <c r="K584" s="162" t="s">
        <v>537</v>
      </c>
      <c r="L584" s="167"/>
      <c r="M584" s="168"/>
      <c r="N584" s="169" t="s">
        <v>410</v>
      </c>
      <c r="Q584" s="134">
        <v>0.0061</v>
      </c>
      <c r="R584" s="134">
        <f>$Q$584*$H$584</f>
        <v>0.0854</v>
      </c>
      <c r="S584" s="134">
        <v>0</v>
      </c>
      <c r="T584" s="135">
        <f>$S$584*$H$584</f>
        <v>0</v>
      </c>
      <c r="AR584" s="85" t="s">
        <v>601</v>
      </c>
      <c r="AT584" s="85" t="s">
        <v>635</v>
      </c>
      <c r="AU584" s="85" t="s">
        <v>447</v>
      </c>
      <c r="AY584" s="6" t="s">
        <v>532</v>
      </c>
      <c r="BE584" s="136">
        <f>IF($N$584="základní",$J$584,0)</f>
        <v>0</v>
      </c>
      <c r="BF584" s="136">
        <f>IF($N$584="snížená",$J$584,0)</f>
        <v>0</v>
      </c>
      <c r="BG584" s="136">
        <f>IF($N$584="zákl. přenesená",$J$584,0)</f>
        <v>0</v>
      </c>
      <c r="BH584" s="136">
        <f>IF($N$584="sníž. přenesená",$J$584,0)</f>
        <v>0</v>
      </c>
      <c r="BI584" s="136">
        <f>IF($N$584="nulová",$J$584,0)</f>
        <v>0</v>
      </c>
      <c r="BJ584" s="85" t="s">
        <v>390</v>
      </c>
      <c r="BK584" s="136">
        <f>ROUND($I$584*$H$584,2)</f>
        <v>0</v>
      </c>
      <c r="BL584" s="85" t="s">
        <v>538</v>
      </c>
      <c r="BM584" s="85" t="s">
        <v>913</v>
      </c>
    </row>
    <row r="585" spans="2:47" s="6" customFormat="1" ht="16.5" customHeight="1">
      <c r="B585" s="22"/>
      <c r="D585" s="137" t="s">
        <v>540</v>
      </c>
      <c r="F585" s="138" t="s">
        <v>914</v>
      </c>
      <c r="L585" s="22"/>
      <c r="M585" s="49"/>
      <c r="T585" s="50"/>
      <c r="AT585" s="6" t="s">
        <v>540</v>
      </c>
      <c r="AU585" s="6" t="s">
        <v>447</v>
      </c>
    </row>
    <row r="586" spans="2:51" s="6" customFormat="1" ht="15.75" customHeight="1">
      <c r="B586" s="139"/>
      <c r="D586" s="140" t="s">
        <v>542</v>
      </c>
      <c r="E586" s="141"/>
      <c r="F586" s="142" t="s">
        <v>868</v>
      </c>
      <c r="H586" s="141"/>
      <c r="L586" s="139"/>
      <c r="M586" s="143"/>
      <c r="T586" s="144"/>
      <c r="AT586" s="141" t="s">
        <v>542</v>
      </c>
      <c r="AU586" s="141" t="s">
        <v>447</v>
      </c>
      <c r="AV586" s="145" t="s">
        <v>390</v>
      </c>
      <c r="AW586" s="145" t="s">
        <v>506</v>
      </c>
      <c r="AX586" s="145" t="s">
        <v>439</v>
      </c>
      <c r="AY586" s="141" t="s">
        <v>532</v>
      </c>
    </row>
    <row r="587" spans="2:51" s="6" customFormat="1" ht="15.75" customHeight="1">
      <c r="B587" s="139"/>
      <c r="D587" s="140" t="s">
        <v>542</v>
      </c>
      <c r="E587" s="141"/>
      <c r="F587" s="142" t="s">
        <v>908</v>
      </c>
      <c r="H587" s="141"/>
      <c r="L587" s="139"/>
      <c r="M587" s="143"/>
      <c r="T587" s="144"/>
      <c r="AT587" s="141" t="s">
        <v>542</v>
      </c>
      <c r="AU587" s="141" t="s">
        <v>447</v>
      </c>
      <c r="AV587" s="145" t="s">
        <v>390</v>
      </c>
      <c r="AW587" s="145" t="s">
        <v>506</v>
      </c>
      <c r="AX587" s="145" t="s">
        <v>439</v>
      </c>
      <c r="AY587" s="141" t="s">
        <v>532</v>
      </c>
    </row>
    <row r="588" spans="2:51" s="6" customFormat="1" ht="15.75" customHeight="1">
      <c r="B588" s="146"/>
      <c r="D588" s="140" t="s">
        <v>542</v>
      </c>
      <c r="E588" s="147"/>
      <c r="F588" s="148" t="s">
        <v>909</v>
      </c>
      <c r="H588" s="149">
        <v>14</v>
      </c>
      <c r="L588" s="146"/>
      <c r="M588" s="150"/>
      <c r="T588" s="151"/>
      <c r="AT588" s="147" t="s">
        <v>542</v>
      </c>
      <c r="AU588" s="147" t="s">
        <v>447</v>
      </c>
      <c r="AV588" s="152" t="s">
        <v>447</v>
      </c>
      <c r="AW588" s="152" t="s">
        <v>506</v>
      </c>
      <c r="AX588" s="152" t="s">
        <v>439</v>
      </c>
      <c r="AY588" s="147" t="s">
        <v>532</v>
      </c>
    </row>
    <row r="589" spans="2:51" s="6" customFormat="1" ht="15.75" customHeight="1">
      <c r="B589" s="153"/>
      <c r="D589" s="140" t="s">
        <v>542</v>
      </c>
      <c r="E589" s="154"/>
      <c r="F589" s="155" t="s">
        <v>546</v>
      </c>
      <c r="H589" s="156">
        <v>14</v>
      </c>
      <c r="L589" s="153"/>
      <c r="M589" s="157"/>
      <c r="T589" s="158"/>
      <c r="AT589" s="154" t="s">
        <v>542</v>
      </c>
      <c r="AU589" s="154" t="s">
        <v>447</v>
      </c>
      <c r="AV589" s="159" t="s">
        <v>538</v>
      </c>
      <c r="AW589" s="159" t="s">
        <v>506</v>
      </c>
      <c r="AX589" s="159" t="s">
        <v>390</v>
      </c>
      <c r="AY589" s="154" t="s">
        <v>532</v>
      </c>
    </row>
    <row r="590" spans="2:65" s="6" customFormat="1" ht="15.75" customHeight="1">
      <c r="B590" s="22"/>
      <c r="C590" s="125" t="s">
        <v>915</v>
      </c>
      <c r="D590" s="125" t="s">
        <v>534</v>
      </c>
      <c r="E590" s="126" t="s">
        <v>916</v>
      </c>
      <c r="F590" s="127" t="s">
        <v>917</v>
      </c>
      <c r="G590" s="128" t="s">
        <v>494</v>
      </c>
      <c r="H590" s="129">
        <v>1050.61</v>
      </c>
      <c r="I590" s="130"/>
      <c r="J590" s="131">
        <f>ROUND($I$590*$H$590,2)</f>
        <v>0</v>
      </c>
      <c r="K590" s="127" t="s">
        <v>918</v>
      </c>
      <c r="L590" s="22"/>
      <c r="M590" s="132"/>
      <c r="N590" s="133" t="s">
        <v>410</v>
      </c>
      <c r="Q590" s="134">
        <v>0.0808764</v>
      </c>
      <c r="R590" s="134">
        <f>$Q$590*$H$590</f>
        <v>84.969554604</v>
      </c>
      <c r="S590" s="134">
        <v>0</v>
      </c>
      <c r="T590" s="135">
        <f>$S$590*$H$590</f>
        <v>0</v>
      </c>
      <c r="AR590" s="85" t="s">
        <v>538</v>
      </c>
      <c r="AT590" s="85" t="s">
        <v>534</v>
      </c>
      <c r="AU590" s="85" t="s">
        <v>447</v>
      </c>
      <c r="AY590" s="6" t="s">
        <v>532</v>
      </c>
      <c r="BE590" s="136">
        <f>IF($N$590="základní",$J$590,0)</f>
        <v>0</v>
      </c>
      <c r="BF590" s="136">
        <f>IF($N$590="snížená",$J$590,0)</f>
        <v>0</v>
      </c>
      <c r="BG590" s="136">
        <f>IF($N$590="zákl. přenesená",$J$590,0)</f>
        <v>0</v>
      </c>
      <c r="BH590" s="136">
        <f>IF($N$590="sníž. přenesená",$J$590,0)</f>
        <v>0</v>
      </c>
      <c r="BI590" s="136">
        <f>IF($N$590="nulová",$J$590,0)</f>
        <v>0</v>
      </c>
      <c r="BJ590" s="85" t="s">
        <v>390</v>
      </c>
      <c r="BK590" s="136">
        <f>ROUND($I$590*$H$590,2)</f>
        <v>0</v>
      </c>
      <c r="BL590" s="85" t="s">
        <v>538</v>
      </c>
      <c r="BM590" s="85" t="s">
        <v>919</v>
      </c>
    </row>
    <row r="591" spans="2:47" s="6" customFormat="1" ht="38.25" customHeight="1">
      <c r="B591" s="22"/>
      <c r="D591" s="137" t="s">
        <v>540</v>
      </c>
      <c r="F591" s="138" t="s">
        <v>920</v>
      </c>
      <c r="L591" s="22"/>
      <c r="M591" s="49"/>
      <c r="T591" s="50"/>
      <c r="AT591" s="6" t="s">
        <v>540</v>
      </c>
      <c r="AU591" s="6" t="s">
        <v>447</v>
      </c>
    </row>
    <row r="592" spans="2:51" s="6" customFormat="1" ht="15.75" customHeight="1">
      <c r="B592" s="139"/>
      <c r="D592" s="140" t="s">
        <v>542</v>
      </c>
      <c r="E592" s="141"/>
      <c r="F592" s="142" t="s">
        <v>543</v>
      </c>
      <c r="H592" s="141"/>
      <c r="L592" s="139"/>
      <c r="M592" s="143"/>
      <c r="T592" s="144"/>
      <c r="AT592" s="141" t="s">
        <v>542</v>
      </c>
      <c r="AU592" s="141" t="s">
        <v>447</v>
      </c>
      <c r="AV592" s="145" t="s">
        <v>390</v>
      </c>
      <c r="AW592" s="145" t="s">
        <v>506</v>
      </c>
      <c r="AX592" s="145" t="s">
        <v>439</v>
      </c>
      <c r="AY592" s="141" t="s">
        <v>532</v>
      </c>
    </row>
    <row r="593" spans="2:51" s="6" customFormat="1" ht="15.75" customHeight="1">
      <c r="B593" s="139"/>
      <c r="D593" s="140" t="s">
        <v>542</v>
      </c>
      <c r="E593" s="141"/>
      <c r="F593" s="142" t="s">
        <v>921</v>
      </c>
      <c r="H593" s="141"/>
      <c r="L593" s="139"/>
      <c r="M593" s="143"/>
      <c r="T593" s="144"/>
      <c r="AT593" s="141" t="s">
        <v>542</v>
      </c>
      <c r="AU593" s="141" t="s">
        <v>447</v>
      </c>
      <c r="AV593" s="145" t="s">
        <v>390</v>
      </c>
      <c r="AW593" s="145" t="s">
        <v>506</v>
      </c>
      <c r="AX593" s="145" t="s">
        <v>439</v>
      </c>
      <c r="AY593" s="141" t="s">
        <v>532</v>
      </c>
    </row>
    <row r="594" spans="2:51" s="6" customFormat="1" ht="15.75" customHeight="1">
      <c r="B594" s="146"/>
      <c r="D594" s="140" t="s">
        <v>542</v>
      </c>
      <c r="E594" s="147"/>
      <c r="F594" s="148" t="s">
        <v>492</v>
      </c>
      <c r="H594" s="149">
        <v>1050.61</v>
      </c>
      <c r="L594" s="146"/>
      <c r="M594" s="150"/>
      <c r="T594" s="151"/>
      <c r="AT594" s="147" t="s">
        <v>542</v>
      </c>
      <c r="AU594" s="147" t="s">
        <v>447</v>
      </c>
      <c r="AV594" s="152" t="s">
        <v>447</v>
      </c>
      <c r="AW594" s="152" t="s">
        <v>506</v>
      </c>
      <c r="AX594" s="152" t="s">
        <v>439</v>
      </c>
      <c r="AY594" s="147" t="s">
        <v>532</v>
      </c>
    </row>
    <row r="595" spans="2:51" s="6" customFormat="1" ht="15.75" customHeight="1">
      <c r="B595" s="153"/>
      <c r="D595" s="140" t="s">
        <v>542</v>
      </c>
      <c r="E595" s="154"/>
      <c r="F595" s="155" t="s">
        <v>546</v>
      </c>
      <c r="H595" s="156">
        <v>1050.61</v>
      </c>
      <c r="L595" s="153"/>
      <c r="M595" s="157"/>
      <c r="T595" s="158"/>
      <c r="AT595" s="154" t="s">
        <v>542</v>
      </c>
      <c r="AU595" s="154" t="s">
        <v>447</v>
      </c>
      <c r="AV595" s="159" t="s">
        <v>538</v>
      </c>
      <c r="AW595" s="159" t="s">
        <v>506</v>
      </c>
      <c r="AX595" s="159" t="s">
        <v>390</v>
      </c>
      <c r="AY595" s="154" t="s">
        <v>532</v>
      </c>
    </row>
    <row r="596" spans="2:65" s="6" customFormat="1" ht="15.75" customHeight="1">
      <c r="B596" s="22"/>
      <c r="C596" s="160" t="s">
        <v>922</v>
      </c>
      <c r="D596" s="160" t="s">
        <v>635</v>
      </c>
      <c r="E596" s="161" t="s">
        <v>923</v>
      </c>
      <c r="F596" s="162" t="s">
        <v>924</v>
      </c>
      <c r="G596" s="163" t="s">
        <v>729</v>
      </c>
      <c r="H596" s="164">
        <v>2143.244</v>
      </c>
      <c r="I596" s="165"/>
      <c r="J596" s="166">
        <f>ROUND($I$596*$H$596,2)</f>
        <v>0</v>
      </c>
      <c r="K596" s="162"/>
      <c r="L596" s="167"/>
      <c r="M596" s="168"/>
      <c r="N596" s="169" t="s">
        <v>410</v>
      </c>
      <c r="Q596" s="134">
        <v>0.0222</v>
      </c>
      <c r="R596" s="134">
        <f>$Q$596*$H$596</f>
        <v>47.5800168</v>
      </c>
      <c r="S596" s="134">
        <v>0</v>
      </c>
      <c r="T596" s="135">
        <f>$S$596*$H$596</f>
        <v>0</v>
      </c>
      <c r="AR596" s="85" t="s">
        <v>601</v>
      </c>
      <c r="AT596" s="85" t="s">
        <v>635</v>
      </c>
      <c r="AU596" s="85" t="s">
        <v>447</v>
      </c>
      <c r="AY596" s="6" t="s">
        <v>532</v>
      </c>
      <c r="BE596" s="136">
        <f>IF($N$596="základní",$J$596,0)</f>
        <v>0</v>
      </c>
      <c r="BF596" s="136">
        <f>IF($N$596="snížená",$J$596,0)</f>
        <v>0</v>
      </c>
      <c r="BG596" s="136">
        <f>IF($N$596="zákl. přenesená",$J$596,0)</f>
        <v>0</v>
      </c>
      <c r="BH596" s="136">
        <f>IF($N$596="sníž. přenesená",$J$596,0)</f>
        <v>0</v>
      </c>
      <c r="BI596" s="136">
        <f>IF($N$596="nulová",$J$596,0)</f>
        <v>0</v>
      </c>
      <c r="BJ596" s="85" t="s">
        <v>390</v>
      </c>
      <c r="BK596" s="136">
        <f>ROUND($I$596*$H$596,2)</f>
        <v>0</v>
      </c>
      <c r="BL596" s="85" t="s">
        <v>538</v>
      </c>
      <c r="BM596" s="85" t="s">
        <v>925</v>
      </c>
    </row>
    <row r="597" spans="2:47" s="6" customFormat="1" ht="16.5" customHeight="1">
      <c r="B597" s="22"/>
      <c r="D597" s="137" t="s">
        <v>540</v>
      </c>
      <c r="F597" s="138" t="s">
        <v>926</v>
      </c>
      <c r="L597" s="22"/>
      <c r="M597" s="49"/>
      <c r="T597" s="50"/>
      <c r="AT597" s="6" t="s">
        <v>540</v>
      </c>
      <c r="AU597" s="6" t="s">
        <v>447</v>
      </c>
    </row>
    <row r="598" spans="2:51" s="6" customFormat="1" ht="15.75" customHeight="1">
      <c r="B598" s="139"/>
      <c r="D598" s="140" t="s">
        <v>542</v>
      </c>
      <c r="E598" s="141"/>
      <c r="F598" s="142" t="s">
        <v>543</v>
      </c>
      <c r="H598" s="141"/>
      <c r="L598" s="139"/>
      <c r="M598" s="143"/>
      <c r="T598" s="144"/>
      <c r="AT598" s="141" t="s">
        <v>542</v>
      </c>
      <c r="AU598" s="141" t="s">
        <v>447</v>
      </c>
      <c r="AV598" s="145" t="s">
        <v>390</v>
      </c>
      <c r="AW598" s="145" t="s">
        <v>506</v>
      </c>
      <c r="AX598" s="145" t="s">
        <v>439</v>
      </c>
      <c r="AY598" s="141" t="s">
        <v>532</v>
      </c>
    </row>
    <row r="599" spans="2:51" s="6" customFormat="1" ht="15.75" customHeight="1">
      <c r="B599" s="139"/>
      <c r="D599" s="140" t="s">
        <v>542</v>
      </c>
      <c r="E599" s="141"/>
      <c r="F599" s="142" t="s">
        <v>921</v>
      </c>
      <c r="H599" s="141"/>
      <c r="L599" s="139"/>
      <c r="M599" s="143"/>
      <c r="T599" s="144"/>
      <c r="AT599" s="141" t="s">
        <v>542</v>
      </c>
      <c r="AU599" s="141" t="s">
        <v>447</v>
      </c>
      <c r="AV599" s="145" t="s">
        <v>390</v>
      </c>
      <c r="AW599" s="145" t="s">
        <v>506</v>
      </c>
      <c r="AX599" s="145" t="s">
        <v>439</v>
      </c>
      <c r="AY599" s="141" t="s">
        <v>532</v>
      </c>
    </row>
    <row r="600" spans="2:51" s="6" customFormat="1" ht="15.75" customHeight="1">
      <c r="B600" s="146"/>
      <c r="D600" s="140" t="s">
        <v>542</v>
      </c>
      <c r="E600" s="147"/>
      <c r="F600" s="148" t="s">
        <v>927</v>
      </c>
      <c r="H600" s="149">
        <v>2101.22</v>
      </c>
      <c r="L600" s="146"/>
      <c r="M600" s="150"/>
      <c r="T600" s="151"/>
      <c r="AT600" s="147" t="s">
        <v>542</v>
      </c>
      <c r="AU600" s="147" t="s">
        <v>447</v>
      </c>
      <c r="AV600" s="152" t="s">
        <v>447</v>
      </c>
      <c r="AW600" s="152" t="s">
        <v>506</v>
      </c>
      <c r="AX600" s="152" t="s">
        <v>439</v>
      </c>
      <c r="AY600" s="147" t="s">
        <v>532</v>
      </c>
    </row>
    <row r="601" spans="2:51" s="6" customFormat="1" ht="15.75" customHeight="1">
      <c r="B601" s="153"/>
      <c r="D601" s="140" t="s">
        <v>542</v>
      </c>
      <c r="E601" s="154"/>
      <c r="F601" s="155" t="s">
        <v>546</v>
      </c>
      <c r="H601" s="156">
        <v>2101.22</v>
      </c>
      <c r="L601" s="153"/>
      <c r="M601" s="157"/>
      <c r="T601" s="158"/>
      <c r="AT601" s="154" t="s">
        <v>542</v>
      </c>
      <c r="AU601" s="154" t="s">
        <v>447</v>
      </c>
      <c r="AV601" s="159" t="s">
        <v>538</v>
      </c>
      <c r="AW601" s="159" t="s">
        <v>506</v>
      </c>
      <c r="AX601" s="159" t="s">
        <v>390</v>
      </c>
      <c r="AY601" s="154" t="s">
        <v>532</v>
      </c>
    </row>
    <row r="602" spans="2:51" s="6" customFormat="1" ht="15.75" customHeight="1">
      <c r="B602" s="146"/>
      <c r="D602" s="140" t="s">
        <v>542</v>
      </c>
      <c r="F602" s="148" t="s">
        <v>928</v>
      </c>
      <c r="H602" s="149">
        <v>2143.244</v>
      </c>
      <c r="L602" s="146"/>
      <c r="M602" s="150"/>
      <c r="T602" s="151"/>
      <c r="AT602" s="147" t="s">
        <v>542</v>
      </c>
      <c r="AU602" s="147" t="s">
        <v>447</v>
      </c>
      <c r="AV602" s="152" t="s">
        <v>447</v>
      </c>
      <c r="AW602" s="152" t="s">
        <v>439</v>
      </c>
      <c r="AX602" s="152" t="s">
        <v>390</v>
      </c>
      <c r="AY602" s="147" t="s">
        <v>532</v>
      </c>
    </row>
    <row r="603" spans="2:65" s="6" customFormat="1" ht="15.75" customHeight="1">
      <c r="B603" s="22"/>
      <c r="C603" s="125" t="s">
        <v>929</v>
      </c>
      <c r="D603" s="125" t="s">
        <v>534</v>
      </c>
      <c r="E603" s="126" t="s">
        <v>930</v>
      </c>
      <c r="F603" s="127" t="s">
        <v>931</v>
      </c>
      <c r="G603" s="128" t="s">
        <v>494</v>
      </c>
      <c r="H603" s="129">
        <v>1050.61</v>
      </c>
      <c r="I603" s="130"/>
      <c r="J603" s="131">
        <f>ROUND($I$603*$H$603,2)</f>
        <v>0</v>
      </c>
      <c r="K603" s="127" t="s">
        <v>537</v>
      </c>
      <c r="L603" s="22"/>
      <c r="M603" s="132"/>
      <c r="N603" s="133" t="s">
        <v>410</v>
      </c>
      <c r="Q603" s="134">
        <v>0.15539952</v>
      </c>
      <c r="R603" s="134">
        <f>$Q$603*$H$603</f>
        <v>163.2642897072</v>
      </c>
      <c r="S603" s="134">
        <v>0</v>
      </c>
      <c r="T603" s="135">
        <f>$S$603*$H$603</f>
        <v>0</v>
      </c>
      <c r="AR603" s="85" t="s">
        <v>538</v>
      </c>
      <c r="AT603" s="85" t="s">
        <v>534</v>
      </c>
      <c r="AU603" s="85" t="s">
        <v>447</v>
      </c>
      <c r="AY603" s="6" t="s">
        <v>532</v>
      </c>
      <c r="BE603" s="136">
        <f>IF($N$603="základní",$J$603,0)</f>
        <v>0</v>
      </c>
      <c r="BF603" s="136">
        <f>IF($N$603="snížená",$J$603,0)</f>
        <v>0</v>
      </c>
      <c r="BG603" s="136">
        <f>IF($N$603="zákl. přenesená",$J$603,0)</f>
        <v>0</v>
      </c>
      <c r="BH603" s="136">
        <f>IF($N$603="sníž. přenesená",$J$603,0)</f>
        <v>0</v>
      </c>
      <c r="BI603" s="136">
        <f>IF($N$603="nulová",$J$603,0)</f>
        <v>0</v>
      </c>
      <c r="BJ603" s="85" t="s">
        <v>390</v>
      </c>
      <c r="BK603" s="136">
        <f>ROUND($I$603*$H$603,2)</f>
        <v>0</v>
      </c>
      <c r="BL603" s="85" t="s">
        <v>538</v>
      </c>
      <c r="BM603" s="85" t="s">
        <v>932</v>
      </c>
    </row>
    <row r="604" spans="2:47" s="6" customFormat="1" ht="27" customHeight="1">
      <c r="B604" s="22"/>
      <c r="D604" s="137" t="s">
        <v>540</v>
      </c>
      <c r="F604" s="138" t="s">
        <v>933</v>
      </c>
      <c r="L604" s="22"/>
      <c r="M604" s="49"/>
      <c r="T604" s="50"/>
      <c r="AT604" s="6" t="s">
        <v>540</v>
      </c>
      <c r="AU604" s="6" t="s">
        <v>447</v>
      </c>
    </row>
    <row r="605" spans="2:51" s="6" customFormat="1" ht="15.75" customHeight="1">
      <c r="B605" s="139"/>
      <c r="D605" s="140" t="s">
        <v>542</v>
      </c>
      <c r="E605" s="141"/>
      <c r="F605" s="142" t="s">
        <v>934</v>
      </c>
      <c r="H605" s="141"/>
      <c r="L605" s="139"/>
      <c r="M605" s="143"/>
      <c r="T605" s="144"/>
      <c r="AT605" s="141" t="s">
        <v>542</v>
      </c>
      <c r="AU605" s="141" t="s">
        <v>447</v>
      </c>
      <c r="AV605" s="145" t="s">
        <v>390</v>
      </c>
      <c r="AW605" s="145" t="s">
        <v>506</v>
      </c>
      <c r="AX605" s="145" t="s">
        <v>439</v>
      </c>
      <c r="AY605" s="141" t="s">
        <v>532</v>
      </c>
    </row>
    <row r="606" spans="2:51" s="6" customFormat="1" ht="15.75" customHeight="1">
      <c r="B606" s="146"/>
      <c r="D606" s="140" t="s">
        <v>542</v>
      </c>
      <c r="E606" s="147"/>
      <c r="F606" s="148" t="s">
        <v>492</v>
      </c>
      <c r="H606" s="149">
        <v>1050.61</v>
      </c>
      <c r="L606" s="146"/>
      <c r="M606" s="150"/>
      <c r="T606" s="151"/>
      <c r="AT606" s="147" t="s">
        <v>542</v>
      </c>
      <c r="AU606" s="147" t="s">
        <v>447</v>
      </c>
      <c r="AV606" s="152" t="s">
        <v>447</v>
      </c>
      <c r="AW606" s="152" t="s">
        <v>506</v>
      </c>
      <c r="AX606" s="152" t="s">
        <v>439</v>
      </c>
      <c r="AY606" s="147" t="s">
        <v>532</v>
      </c>
    </row>
    <row r="607" spans="2:51" s="6" customFormat="1" ht="15.75" customHeight="1">
      <c r="B607" s="153"/>
      <c r="D607" s="140" t="s">
        <v>542</v>
      </c>
      <c r="E607" s="154"/>
      <c r="F607" s="155" t="s">
        <v>546</v>
      </c>
      <c r="H607" s="156">
        <v>1050.61</v>
      </c>
      <c r="L607" s="153"/>
      <c r="M607" s="157"/>
      <c r="T607" s="158"/>
      <c r="AT607" s="154" t="s">
        <v>542</v>
      </c>
      <c r="AU607" s="154" t="s">
        <v>447</v>
      </c>
      <c r="AV607" s="159" t="s">
        <v>538</v>
      </c>
      <c r="AW607" s="159" t="s">
        <v>506</v>
      </c>
      <c r="AX607" s="159" t="s">
        <v>390</v>
      </c>
      <c r="AY607" s="154" t="s">
        <v>532</v>
      </c>
    </row>
    <row r="608" spans="2:65" s="6" customFormat="1" ht="15.75" customHeight="1">
      <c r="B608" s="22"/>
      <c r="C608" s="160" t="s">
        <v>935</v>
      </c>
      <c r="D608" s="160" t="s">
        <v>635</v>
      </c>
      <c r="E608" s="161" t="s">
        <v>936</v>
      </c>
      <c r="F608" s="162" t="s">
        <v>937</v>
      </c>
      <c r="G608" s="163" t="s">
        <v>729</v>
      </c>
      <c r="H608" s="164">
        <v>1071.622</v>
      </c>
      <c r="I608" s="165"/>
      <c r="J608" s="166">
        <f>ROUND($I$608*$H$608,2)</f>
        <v>0</v>
      </c>
      <c r="K608" s="162"/>
      <c r="L608" s="167"/>
      <c r="M608" s="168"/>
      <c r="N608" s="169" t="s">
        <v>410</v>
      </c>
      <c r="Q608" s="134">
        <v>0.086</v>
      </c>
      <c r="R608" s="134">
        <f>$Q$608*$H$608</f>
        <v>92.159492</v>
      </c>
      <c r="S608" s="134">
        <v>0</v>
      </c>
      <c r="T608" s="135">
        <f>$S$608*$H$608</f>
        <v>0</v>
      </c>
      <c r="AR608" s="85" t="s">
        <v>601</v>
      </c>
      <c r="AT608" s="85" t="s">
        <v>635</v>
      </c>
      <c r="AU608" s="85" t="s">
        <v>447</v>
      </c>
      <c r="AY608" s="6" t="s">
        <v>532</v>
      </c>
      <c r="BE608" s="136">
        <f>IF($N$608="základní",$J$608,0)</f>
        <v>0</v>
      </c>
      <c r="BF608" s="136">
        <f>IF($N$608="snížená",$J$608,0)</f>
        <v>0</v>
      </c>
      <c r="BG608" s="136">
        <f>IF($N$608="zákl. přenesená",$J$608,0)</f>
        <v>0</v>
      </c>
      <c r="BH608" s="136">
        <f>IF($N$608="sníž. přenesená",$J$608,0)</f>
        <v>0</v>
      </c>
      <c r="BI608" s="136">
        <f>IF($N$608="nulová",$J$608,0)</f>
        <v>0</v>
      </c>
      <c r="BJ608" s="85" t="s">
        <v>390</v>
      </c>
      <c r="BK608" s="136">
        <f>ROUND($I$608*$H$608,2)</f>
        <v>0</v>
      </c>
      <c r="BL608" s="85" t="s">
        <v>538</v>
      </c>
      <c r="BM608" s="85" t="s">
        <v>938</v>
      </c>
    </row>
    <row r="609" spans="2:47" s="6" customFormat="1" ht="27" customHeight="1">
      <c r="B609" s="22"/>
      <c r="D609" s="137" t="s">
        <v>540</v>
      </c>
      <c r="F609" s="138" t="s">
        <v>939</v>
      </c>
      <c r="L609" s="22"/>
      <c r="M609" s="49"/>
      <c r="T609" s="50"/>
      <c r="AT609" s="6" t="s">
        <v>540</v>
      </c>
      <c r="AU609" s="6" t="s">
        <v>447</v>
      </c>
    </row>
    <row r="610" spans="2:51" s="6" customFormat="1" ht="15.75" customHeight="1">
      <c r="B610" s="139"/>
      <c r="D610" s="140" t="s">
        <v>542</v>
      </c>
      <c r="E610" s="141"/>
      <c r="F610" s="142" t="s">
        <v>934</v>
      </c>
      <c r="H610" s="141"/>
      <c r="L610" s="139"/>
      <c r="M610" s="143"/>
      <c r="T610" s="144"/>
      <c r="AT610" s="141" t="s">
        <v>542</v>
      </c>
      <c r="AU610" s="141" t="s">
        <v>447</v>
      </c>
      <c r="AV610" s="145" t="s">
        <v>390</v>
      </c>
      <c r="AW610" s="145" t="s">
        <v>506</v>
      </c>
      <c r="AX610" s="145" t="s">
        <v>439</v>
      </c>
      <c r="AY610" s="141" t="s">
        <v>532</v>
      </c>
    </row>
    <row r="611" spans="2:51" s="6" customFormat="1" ht="15.75" customHeight="1">
      <c r="B611" s="146"/>
      <c r="D611" s="140" t="s">
        <v>542</v>
      </c>
      <c r="E611" s="147"/>
      <c r="F611" s="148" t="s">
        <v>492</v>
      </c>
      <c r="H611" s="149">
        <v>1050.61</v>
      </c>
      <c r="L611" s="146"/>
      <c r="M611" s="150"/>
      <c r="T611" s="151"/>
      <c r="AT611" s="147" t="s">
        <v>542</v>
      </c>
      <c r="AU611" s="147" t="s">
        <v>447</v>
      </c>
      <c r="AV611" s="152" t="s">
        <v>447</v>
      </c>
      <c r="AW611" s="152" t="s">
        <v>506</v>
      </c>
      <c r="AX611" s="152" t="s">
        <v>439</v>
      </c>
      <c r="AY611" s="147" t="s">
        <v>532</v>
      </c>
    </row>
    <row r="612" spans="2:51" s="6" customFormat="1" ht="15.75" customHeight="1">
      <c r="B612" s="153"/>
      <c r="D612" s="140" t="s">
        <v>542</v>
      </c>
      <c r="E612" s="154"/>
      <c r="F612" s="155" t="s">
        <v>546</v>
      </c>
      <c r="H612" s="156">
        <v>1050.61</v>
      </c>
      <c r="L612" s="153"/>
      <c r="M612" s="157"/>
      <c r="T612" s="158"/>
      <c r="AT612" s="154" t="s">
        <v>542</v>
      </c>
      <c r="AU612" s="154" t="s">
        <v>447</v>
      </c>
      <c r="AV612" s="159" t="s">
        <v>538</v>
      </c>
      <c r="AW612" s="159" t="s">
        <v>506</v>
      </c>
      <c r="AX612" s="159" t="s">
        <v>390</v>
      </c>
      <c r="AY612" s="154" t="s">
        <v>532</v>
      </c>
    </row>
    <row r="613" spans="2:51" s="6" customFormat="1" ht="15.75" customHeight="1">
      <c r="B613" s="146"/>
      <c r="D613" s="140" t="s">
        <v>542</v>
      </c>
      <c r="F613" s="148" t="s">
        <v>940</v>
      </c>
      <c r="H613" s="149">
        <v>1071.622</v>
      </c>
      <c r="L613" s="146"/>
      <c r="M613" s="150"/>
      <c r="T613" s="151"/>
      <c r="AT613" s="147" t="s">
        <v>542</v>
      </c>
      <c r="AU613" s="147" t="s">
        <v>447</v>
      </c>
      <c r="AV613" s="152" t="s">
        <v>447</v>
      </c>
      <c r="AW613" s="152" t="s">
        <v>439</v>
      </c>
      <c r="AX613" s="152" t="s">
        <v>390</v>
      </c>
      <c r="AY613" s="147" t="s">
        <v>532</v>
      </c>
    </row>
    <row r="614" spans="2:65" s="6" customFormat="1" ht="15.75" customHeight="1">
      <c r="B614" s="22"/>
      <c r="C614" s="125" t="s">
        <v>941</v>
      </c>
      <c r="D614" s="125" t="s">
        <v>534</v>
      </c>
      <c r="E614" s="126" t="s">
        <v>942</v>
      </c>
      <c r="F614" s="127" t="s">
        <v>943</v>
      </c>
      <c r="G614" s="128" t="s">
        <v>494</v>
      </c>
      <c r="H614" s="129">
        <v>678.5</v>
      </c>
      <c r="I614" s="130"/>
      <c r="J614" s="131">
        <f>ROUND($I$614*$H$614,2)</f>
        <v>0</v>
      </c>
      <c r="K614" s="127" t="s">
        <v>537</v>
      </c>
      <c r="L614" s="22"/>
      <c r="M614" s="132"/>
      <c r="N614" s="133" t="s">
        <v>410</v>
      </c>
      <c r="Q614" s="134">
        <v>0.1294996</v>
      </c>
      <c r="R614" s="134">
        <f>$Q$614*$H$614</f>
        <v>87.86547859999999</v>
      </c>
      <c r="S614" s="134">
        <v>0</v>
      </c>
      <c r="T614" s="135">
        <f>$S$614*$H$614</f>
        <v>0</v>
      </c>
      <c r="AR614" s="85" t="s">
        <v>538</v>
      </c>
      <c r="AT614" s="85" t="s">
        <v>534</v>
      </c>
      <c r="AU614" s="85" t="s">
        <v>447</v>
      </c>
      <c r="AY614" s="6" t="s">
        <v>532</v>
      </c>
      <c r="BE614" s="136">
        <f>IF($N$614="základní",$J$614,0)</f>
        <v>0</v>
      </c>
      <c r="BF614" s="136">
        <f>IF($N$614="snížená",$J$614,0)</f>
        <v>0</v>
      </c>
      <c r="BG614" s="136">
        <f>IF($N$614="zákl. přenesená",$J$614,0)</f>
        <v>0</v>
      </c>
      <c r="BH614" s="136">
        <f>IF($N$614="sníž. přenesená",$J$614,0)</f>
        <v>0</v>
      </c>
      <c r="BI614" s="136">
        <f>IF($N$614="nulová",$J$614,0)</f>
        <v>0</v>
      </c>
      <c r="BJ614" s="85" t="s">
        <v>390</v>
      </c>
      <c r="BK614" s="136">
        <f>ROUND($I$614*$H$614,2)</f>
        <v>0</v>
      </c>
      <c r="BL614" s="85" t="s">
        <v>538</v>
      </c>
      <c r="BM614" s="85" t="s">
        <v>944</v>
      </c>
    </row>
    <row r="615" spans="2:47" s="6" customFormat="1" ht="27" customHeight="1">
      <c r="B615" s="22"/>
      <c r="D615" s="137" t="s">
        <v>540</v>
      </c>
      <c r="F615" s="138" t="s">
        <v>945</v>
      </c>
      <c r="L615" s="22"/>
      <c r="M615" s="49"/>
      <c r="T615" s="50"/>
      <c r="AT615" s="6" t="s">
        <v>540</v>
      </c>
      <c r="AU615" s="6" t="s">
        <v>447</v>
      </c>
    </row>
    <row r="616" spans="2:51" s="6" customFormat="1" ht="15.75" customHeight="1">
      <c r="B616" s="139"/>
      <c r="D616" s="140" t="s">
        <v>542</v>
      </c>
      <c r="E616" s="141"/>
      <c r="F616" s="142" t="s">
        <v>946</v>
      </c>
      <c r="H616" s="141"/>
      <c r="L616" s="139"/>
      <c r="M616" s="143"/>
      <c r="T616" s="144"/>
      <c r="AT616" s="141" t="s">
        <v>542</v>
      </c>
      <c r="AU616" s="141" t="s">
        <v>447</v>
      </c>
      <c r="AV616" s="145" t="s">
        <v>390</v>
      </c>
      <c r="AW616" s="145" t="s">
        <v>506</v>
      </c>
      <c r="AX616" s="145" t="s">
        <v>439</v>
      </c>
      <c r="AY616" s="141" t="s">
        <v>532</v>
      </c>
    </row>
    <row r="617" spans="2:51" s="6" customFormat="1" ht="15.75" customHeight="1">
      <c r="B617" s="146"/>
      <c r="D617" s="140" t="s">
        <v>542</v>
      </c>
      <c r="E617" s="147"/>
      <c r="F617" s="148" t="s">
        <v>497</v>
      </c>
      <c r="H617" s="149">
        <v>678.5</v>
      </c>
      <c r="L617" s="146"/>
      <c r="M617" s="150"/>
      <c r="T617" s="151"/>
      <c r="AT617" s="147" t="s">
        <v>542</v>
      </c>
      <c r="AU617" s="147" t="s">
        <v>447</v>
      </c>
      <c r="AV617" s="152" t="s">
        <v>447</v>
      </c>
      <c r="AW617" s="152" t="s">
        <v>506</v>
      </c>
      <c r="AX617" s="152" t="s">
        <v>439</v>
      </c>
      <c r="AY617" s="147" t="s">
        <v>532</v>
      </c>
    </row>
    <row r="618" spans="2:51" s="6" customFormat="1" ht="15.75" customHeight="1">
      <c r="B618" s="153"/>
      <c r="D618" s="140" t="s">
        <v>542</v>
      </c>
      <c r="E618" s="154"/>
      <c r="F618" s="155" t="s">
        <v>546</v>
      </c>
      <c r="H618" s="156">
        <v>678.5</v>
      </c>
      <c r="L618" s="153"/>
      <c r="M618" s="157"/>
      <c r="T618" s="158"/>
      <c r="AT618" s="154" t="s">
        <v>542</v>
      </c>
      <c r="AU618" s="154" t="s">
        <v>447</v>
      </c>
      <c r="AV618" s="159" t="s">
        <v>538</v>
      </c>
      <c r="AW618" s="159" t="s">
        <v>506</v>
      </c>
      <c r="AX618" s="159" t="s">
        <v>390</v>
      </c>
      <c r="AY618" s="154" t="s">
        <v>532</v>
      </c>
    </row>
    <row r="619" spans="2:65" s="6" customFormat="1" ht="15.75" customHeight="1">
      <c r="B619" s="22"/>
      <c r="C619" s="160" t="s">
        <v>947</v>
      </c>
      <c r="D619" s="160" t="s">
        <v>635</v>
      </c>
      <c r="E619" s="161" t="s">
        <v>948</v>
      </c>
      <c r="F619" s="162" t="s">
        <v>949</v>
      </c>
      <c r="G619" s="163" t="s">
        <v>729</v>
      </c>
      <c r="H619" s="164">
        <v>692.07</v>
      </c>
      <c r="I619" s="165"/>
      <c r="J619" s="166">
        <f>ROUND($I$619*$H$619,2)</f>
        <v>0</v>
      </c>
      <c r="K619" s="162"/>
      <c r="L619" s="167"/>
      <c r="M619" s="168"/>
      <c r="N619" s="169" t="s">
        <v>410</v>
      </c>
      <c r="Q619" s="134">
        <v>0.039</v>
      </c>
      <c r="R619" s="134">
        <f>$Q$619*$H$619</f>
        <v>26.990730000000003</v>
      </c>
      <c r="S619" s="134">
        <v>0</v>
      </c>
      <c r="T619" s="135">
        <f>$S$619*$H$619</f>
        <v>0</v>
      </c>
      <c r="AR619" s="85" t="s">
        <v>601</v>
      </c>
      <c r="AT619" s="85" t="s">
        <v>635</v>
      </c>
      <c r="AU619" s="85" t="s">
        <v>447</v>
      </c>
      <c r="AY619" s="6" t="s">
        <v>532</v>
      </c>
      <c r="BE619" s="136">
        <f>IF($N$619="základní",$J$619,0)</f>
        <v>0</v>
      </c>
      <c r="BF619" s="136">
        <f>IF($N$619="snížená",$J$619,0)</f>
        <v>0</v>
      </c>
      <c r="BG619" s="136">
        <f>IF($N$619="zákl. přenesená",$J$619,0)</f>
        <v>0</v>
      </c>
      <c r="BH619" s="136">
        <f>IF($N$619="sníž. přenesená",$J$619,0)</f>
        <v>0</v>
      </c>
      <c r="BI619" s="136">
        <f>IF($N$619="nulová",$J$619,0)</f>
        <v>0</v>
      </c>
      <c r="BJ619" s="85" t="s">
        <v>390</v>
      </c>
      <c r="BK619" s="136">
        <f>ROUND($I$619*$H$619,2)</f>
        <v>0</v>
      </c>
      <c r="BL619" s="85" t="s">
        <v>538</v>
      </c>
      <c r="BM619" s="85" t="s">
        <v>950</v>
      </c>
    </row>
    <row r="620" spans="2:47" s="6" customFormat="1" ht="27" customHeight="1">
      <c r="B620" s="22"/>
      <c r="D620" s="137" t="s">
        <v>540</v>
      </c>
      <c r="F620" s="138" t="s">
        <v>951</v>
      </c>
      <c r="L620" s="22"/>
      <c r="M620" s="49"/>
      <c r="T620" s="50"/>
      <c r="AT620" s="6" t="s">
        <v>540</v>
      </c>
      <c r="AU620" s="6" t="s">
        <v>447</v>
      </c>
    </row>
    <row r="621" spans="2:51" s="6" customFormat="1" ht="15.75" customHeight="1">
      <c r="B621" s="139"/>
      <c r="D621" s="140" t="s">
        <v>542</v>
      </c>
      <c r="E621" s="141"/>
      <c r="F621" s="142" t="s">
        <v>946</v>
      </c>
      <c r="H621" s="141"/>
      <c r="L621" s="139"/>
      <c r="M621" s="143"/>
      <c r="T621" s="144"/>
      <c r="AT621" s="141" t="s">
        <v>542</v>
      </c>
      <c r="AU621" s="141" t="s">
        <v>447</v>
      </c>
      <c r="AV621" s="145" t="s">
        <v>390</v>
      </c>
      <c r="AW621" s="145" t="s">
        <v>506</v>
      </c>
      <c r="AX621" s="145" t="s">
        <v>439</v>
      </c>
      <c r="AY621" s="141" t="s">
        <v>532</v>
      </c>
    </row>
    <row r="622" spans="2:51" s="6" customFormat="1" ht="15.75" customHeight="1">
      <c r="B622" s="146"/>
      <c r="D622" s="140" t="s">
        <v>542</v>
      </c>
      <c r="E622" s="147"/>
      <c r="F622" s="148" t="s">
        <v>497</v>
      </c>
      <c r="H622" s="149">
        <v>678.5</v>
      </c>
      <c r="L622" s="146"/>
      <c r="M622" s="150"/>
      <c r="T622" s="151"/>
      <c r="AT622" s="147" t="s">
        <v>542</v>
      </c>
      <c r="AU622" s="147" t="s">
        <v>447</v>
      </c>
      <c r="AV622" s="152" t="s">
        <v>447</v>
      </c>
      <c r="AW622" s="152" t="s">
        <v>506</v>
      </c>
      <c r="AX622" s="152" t="s">
        <v>439</v>
      </c>
      <c r="AY622" s="147" t="s">
        <v>532</v>
      </c>
    </row>
    <row r="623" spans="2:51" s="6" customFormat="1" ht="15.75" customHeight="1">
      <c r="B623" s="153"/>
      <c r="D623" s="140" t="s">
        <v>542</v>
      </c>
      <c r="E623" s="154"/>
      <c r="F623" s="155" t="s">
        <v>546</v>
      </c>
      <c r="H623" s="156">
        <v>678.5</v>
      </c>
      <c r="L623" s="153"/>
      <c r="M623" s="157"/>
      <c r="T623" s="158"/>
      <c r="AT623" s="154" t="s">
        <v>542</v>
      </c>
      <c r="AU623" s="154" t="s">
        <v>447</v>
      </c>
      <c r="AV623" s="159" t="s">
        <v>538</v>
      </c>
      <c r="AW623" s="159" t="s">
        <v>506</v>
      </c>
      <c r="AX623" s="159" t="s">
        <v>390</v>
      </c>
      <c r="AY623" s="154" t="s">
        <v>532</v>
      </c>
    </row>
    <row r="624" spans="2:51" s="6" customFormat="1" ht="15.75" customHeight="1">
      <c r="B624" s="146"/>
      <c r="D624" s="140" t="s">
        <v>542</v>
      </c>
      <c r="F624" s="148" t="s">
        <v>952</v>
      </c>
      <c r="H624" s="149">
        <v>692.07</v>
      </c>
      <c r="L624" s="146"/>
      <c r="M624" s="150"/>
      <c r="T624" s="151"/>
      <c r="AT624" s="147" t="s">
        <v>542</v>
      </c>
      <c r="AU624" s="147" t="s">
        <v>447</v>
      </c>
      <c r="AV624" s="152" t="s">
        <v>447</v>
      </c>
      <c r="AW624" s="152" t="s">
        <v>439</v>
      </c>
      <c r="AX624" s="152" t="s">
        <v>390</v>
      </c>
      <c r="AY624" s="147" t="s">
        <v>532</v>
      </c>
    </row>
    <row r="625" spans="2:65" s="6" customFormat="1" ht="15.75" customHeight="1">
      <c r="B625" s="22"/>
      <c r="C625" s="125" t="s">
        <v>953</v>
      </c>
      <c r="D625" s="125" t="s">
        <v>534</v>
      </c>
      <c r="E625" s="126" t="s">
        <v>954</v>
      </c>
      <c r="F625" s="127" t="s">
        <v>955</v>
      </c>
      <c r="G625" s="128" t="s">
        <v>553</v>
      </c>
      <c r="H625" s="129">
        <v>45.088</v>
      </c>
      <c r="I625" s="130"/>
      <c r="J625" s="131">
        <f>ROUND($I$625*$H$625,2)</f>
        <v>0</v>
      </c>
      <c r="K625" s="127" t="s">
        <v>537</v>
      </c>
      <c r="L625" s="22"/>
      <c r="M625" s="132"/>
      <c r="N625" s="133" t="s">
        <v>410</v>
      </c>
      <c r="Q625" s="134">
        <v>2.25634</v>
      </c>
      <c r="R625" s="134">
        <f>$Q$625*$H$625</f>
        <v>101.73385791999999</v>
      </c>
      <c r="S625" s="134">
        <v>0</v>
      </c>
      <c r="T625" s="135">
        <f>$S$625*$H$625</f>
        <v>0</v>
      </c>
      <c r="AR625" s="85" t="s">
        <v>538</v>
      </c>
      <c r="AT625" s="85" t="s">
        <v>534</v>
      </c>
      <c r="AU625" s="85" t="s">
        <v>447</v>
      </c>
      <c r="AY625" s="6" t="s">
        <v>532</v>
      </c>
      <c r="BE625" s="136">
        <f>IF($N$625="základní",$J$625,0)</f>
        <v>0</v>
      </c>
      <c r="BF625" s="136">
        <f>IF($N$625="snížená",$J$625,0)</f>
        <v>0</v>
      </c>
      <c r="BG625" s="136">
        <f>IF($N$625="zákl. přenesená",$J$625,0)</f>
        <v>0</v>
      </c>
      <c r="BH625" s="136">
        <f>IF($N$625="sníž. přenesená",$J$625,0)</f>
        <v>0</v>
      </c>
      <c r="BI625" s="136">
        <f>IF($N$625="nulová",$J$625,0)</f>
        <v>0</v>
      </c>
      <c r="BJ625" s="85" t="s">
        <v>390</v>
      </c>
      <c r="BK625" s="136">
        <f>ROUND($I$625*$H$625,2)</f>
        <v>0</v>
      </c>
      <c r="BL625" s="85" t="s">
        <v>538</v>
      </c>
      <c r="BM625" s="85" t="s">
        <v>956</v>
      </c>
    </row>
    <row r="626" spans="2:47" s="6" customFormat="1" ht="16.5" customHeight="1">
      <c r="B626" s="22"/>
      <c r="D626" s="137" t="s">
        <v>540</v>
      </c>
      <c r="F626" s="138" t="s">
        <v>0</v>
      </c>
      <c r="L626" s="22"/>
      <c r="M626" s="49"/>
      <c r="T626" s="50"/>
      <c r="AT626" s="6" t="s">
        <v>540</v>
      </c>
      <c r="AU626" s="6" t="s">
        <v>447</v>
      </c>
    </row>
    <row r="627" spans="2:51" s="6" customFormat="1" ht="15.75" customHeight="1">
      <c r="B627" s="139"/>
      <c r="D627" s="140" t="s">
        <v>542</v>
      </c>
      <c r="E627" s="141"/>
      <c r="F627" s="142" t="s">
        <v>934</v>
      </c>
      <c r="H627" s="141"/>
      <c r="L627" s="139"/>
      <c r="M627" s="143"/>
      <c r="T627" s="144"/>
      <c r="AT627" s="141" t="s">
        <v>542</v>
      </c>
      <c r="AU627" s="141" t="s">
        <v>447</v>
      </c>
      <c r="AV627" s="145" t="s">
        <v>390</v>
      </c>
      <c r="AW627" s="145" t="s">
        <v>506</v>
      </c>
      <c r="AX627" s="145" t="s">
        <v>439</v>
      </c>
      <c r="AY627" s="141" t="s">
        <v>532</v>
      </c>
    </row>
    <row r="628" spans="2:51" s="6" customFormat="1" ht="15.75" customHeight="1">
      <c r="B628" s="146"/>
      <c r="D628" s="140" t="s">
        <v>542</v>
      </c>
      <c r="E628" s="147"/>
      <c r="F628" s="148" t="s">
        <v>1</v>
      </c>
      <c r="H628" s="149">
        <v>31.518</v>
      </c>
      <c r="L628" s="146"/>
      <c r="M628" s="150"/>
      <c r="T628" s="151"/>
      <c r="AT628" s="147" t="s">
        <v>542</v>
      </c>
      <c r="AU628" s="147" t="s">
        <v>447</v>
      </c>
      <c r="AV628" s="152" t="s">
        <v>447</v>
      </c>
      <c r="AW628" s="152" t="s">
        <v>506</v>
      </c>
      <c r="AX628" s="152" t="s">
        <v>439</v>
      </c>
      <c r="AY628" s="147" t="s">
        <v>532</v>
      </c>
    </row>
    <row r="629" spans="2:51" s="6" customFormat="1" ht="15.75" customHeight="1">
      <c r="B629" s="139"/>
      <c r="D629" s="140" t="s">
        <v>542</v>
      </c>
      <c r="E629" s="141"/>
      <c r="F629" s="142" t="s">
        <v>946</v>
      </c>
      <c r="H629" s="141"/>
      <c r="L629" s="139"/>
      <c r="M629" s="143"/>
      <c r="T629" s="144"/>
      <c r="AT629" s="141" t="s">
        <v>542</v>
      </c>
      <c r="AU629" s="141" t="s">
        <v>447</v>
      </c>
      <c r="AV629" s="145" t="s">
        <v>390</v>
      </c>
      <c r="AW629" s="145" t="s">
        <v>506</v>
      </c>
      <c r="AX629" s="145" t="s">
        <v>439</v>
      </c>
      <c r="AY629" s="141" t="s">
        <v>532</v>
      </c>
    </row>
    <row r="630" spans="2:51" s="6" customFormat="1" ht="15.75" customHeight="1">
      <c r="B630" s="146"/>
      <c r="D630" s="140" t="s">
        <v>542</v>
      </c>
      <c r="E630" s="147"/>
      <c r="F630" s="148" t="s">
        <v>2</v>
      </c>
      <c r="H630" s="149">
        <v>13.57</v>
      </c>
      <c r="L630" s="146"/>
      <c r="M630" s="150"/>
      <c r="T630" s="151"/>
      <c r="AT630" s="147" t="s">
        <v>542</v>
      </c>
      <c r="AU630" s="147" t="s">
        <v>447</v>
      </c>
      <c r="AV630" s="152" t="s">
        <v>447</v>
      </c>
      <c r="AW630" s="152" t="s">
        <v>506</v>
      </c>
      <c r="AX630" s="152" t="s">
        <v>439</v>
      </c>
      <c r="AY630" s="147" t="s">
        <v>532</v>
      </c>
    </row>
    <row r="631" spans="2:51" s="6" customFormat="1" ht="15.75" customHeight="1">
      <c r="B631" s="153"/>
      <c r="D631" s="140" t="s">
        <v>542</v>
      </c>
      <c r="E631" s="154"/>
      <c r="F631" s="155" t="s">
        <v>546</v>
      </c>
      <c r="H631" s="156">
        <v>45.088</v>
      </c>
      <c r="L631" s="153"/>
      <c r="M631" s="157"/>
      <c r="T631" s="158"/>
      <c r="AT631" s="154" t="s">
        <v>542</v>
      </c>
      <c r="AU631" s="154" t="s">
        <v>447</v>
      </c>
      <c r="AV631" s="159" t="s">
        <v>538</v>
      </c>
      <c r="AW631" s="159" t="s">
        <v>506</v>
      </c>
      <c r="AX631" s="159" t="s">
        <v>390</v>
      </c>
      <c r="AY631" s="154" t="s">
        <v>532</v>
      </c>
    </row>
    <row r="632" spans="2:65" s="6" customFormat="1" ht="15.75" customHeight="1">
      <c r="B632" s="22"/>
      <c r="C632" s="125" t="s">
        <v>3</v>
      </c>
      <c r="D632" s="125" t="s">
        <v>534</v>
      </c>
      <c r="E632" s="126" t="s">
        <v>4</v>
      </c>
      <c r="F632" s="127" t="s">
        <v>5</v>
      </c>
      <c r="G632" s="128" t="s">
        <v>494</v>
      </c>
      <c r="H632" s="129">
        <v>105</v>
      </c>
      <c r="I632" s="130"/>
      <c r="J632" s="131">
        <f>ROUND($I$632*$H$632,2)</f>
        <v>0</v>
      </c>
      <c r="K632" s="127" t="s">
        <v>918</v>
      </c>
      <c r="L632" s="22"/>
      <c r="M632" s="132"/>
      <c r="N632" s="133" t="s">
        <v>410</v>
      </c>
      <c r="Q632" s="134">
        <v>0.0004967</v>
      </c>
      <c r="R632" s="134">
        <f>$Q$632*$H$632</f>
        <v>0.0521535</v>
      </c>
      <c r="S632" s="134">
        <v>0</v>
      </c>
      <c r="T632" s="135">
        <f>$S$632*$H$632</f>
        <v>0</v>
      </c>
      <c r="AR632" s="85" t="s">
        <v>538</v>
      </c>
      <c r="AT632" s="85" t="s">
        <v>534</v>
      </c>
      <c r="AU632" s="85" t="s">
        <v>447</v>
      </c>
      <c r="AY632" s="6" t="s">
        <v>532</v>
      </c>
      <c r="BE632" s="136">
        <f>IF($N$632="základní",$J$632,0)</f>
        <v>0</v>
      </c>
      <c r="BF632" s="136">
        <f>IF($N$632="snížená",$J$632,0)</f>
        <v>0</v>
      </c>
      <c r="BG632" s="136">
        <f>IF($N$632="zákl. přenesená",$J$632,0)</f>
        <v>0</v>
      </c>
      <c r="BH632" s="136">
        <f>IF($N$632="sníž. přenesená",$J$632,0)</f>
        <v>0</v>
      </c>
      <c r="BI632" s="136">
        <f>IF($N$632="nulová",$J$632,0)</f>
        <v>0</v>
      </c>
      <c r="BJ632" s="85" t="s">
        <v>390</v>
      </c>
      <c r="BK632" s="136">
        <f>ROUND($I$632*$H$632,2)</f>
        <v>0</v>
      </c>
      <c r="BL632" s="85" t="s">
        <v>538</v>
      </c>
      <c r="BM632" s="85" t="s">
        <v>6</v>
      </c>
    </row>
    <row r="633" spans="2:47" s="6" customFormat="1" ht="16.5" customHeight="1">
      <c r="B633" s="22"/>
      <c r="D633" s="137" t="s">
        <v>540</v>
      </c>
      <c r="F633" s="138" t="s">
        <v>5</v>
      </c>
      <c r="L633" s="22"/>
      <c r="M633" s="49"/>
      <c r="T633" s="50"/>
      <c r="AT633" s="6" t="s">
        <v>540</v>
      </c>
      <c r="AU633" s="6" t="s">
        <v>447</v>
      </c>
    </row>
    <row r="634" spans="2:51" s="6" customFormat="1" ht="15.75" customHeight="1">
      <c r="B634" s="139"/>
      <c r="D634" s="140" t="s">
        <v>542</v>
      </c>
      <c r="E634" s="141"/>
      <c r="F634" s="142" t="s">
        <v>543</v>
      </c>
      <c r="H634" s="141"/>
      <c r="L634" s="139"/>
      <c r="M634" s="143"/>
      <c r="T634" s="144"/>
      <c r="AT634" s="141" t="s">
        <v>542</v>
      </c>
      <c r="AU634" s="141" t="s">
        <v>447</v>
      </c>
      <c r="AV634" s="145" t="s">
        <v>390</v>
      </c>
      <c r="AW634" s="145" t="s">
        <v>506</v>
      </c>
      <c r="AX634" s="145" t="s">
        <v>439</v>
      </c>
      <c r="AY634" s="141" t="s">
        <v>532</v>
      </c>
    </row>
    <row r="635" spans="2:51" s="6" customFormat="1" ht="15.75" customHeight="1">
      <c r="B635" s="139"/>
      <c r="D635" s="140" t="s">
        <v>542</v>
      </c>
      <c r="E635" s="141"/>
      <c r="F635" s="142" t="s">
        <v>544</v>
      </c>
      <c r="H635" s="141"/>
      <c r="L635" s="139"/>
      <c r="M635" s="143"/>
      <c r="T635" s="144"/>
      <c r="AT635" s="141" t="s">
        <v>542</v>
      </c>
      <c r="AU635" s="141" t="s">
        <v>447</v>
      </c>
      <c r="AV635" s="145" t="s">
        <v>390</v>
      </c>
      <c r="AW635" s="145" t="s">
        <v>506</v>
      </c>
      <c r="AX635" s="145" t="s">
        <v>439</v>
      </c>
      <c r="AY635" s="141" t="s">
        <v>532</v>
      </c>
    </row>
    <row r="636" spans="2:51" s="6" customFormat="1" ht="15.75" customHeight="1">
      <c r="B636" s="146"/>
      <c r="D636" s="140" t="s">
        <v>542</v>
      </c>
      <c r="E636" s="147"/>
      <c r="F636" s="148" t="s">
        <v>7</v>
      </c>
      <c r="H636" s="149">
        <v>105</v>
      </c>
      <c r="L636" s="146"/>
      <c r="M636" s="150"/>
      <c r="T636" s="151"/>
      <c r="AT636" s="147" t="s">
        <v>542</v>
      </c>
      <c r="AU636" s="147" t="s">
        <v>447</v>
      </c>
      <c r="AV636" s="152" t="s">
        <v>447</v>
      </c>
      <c r="AW636" s="152" t="s">
        <v>506</v>
      </c>
      <c r="AX636" s="152" t="s">
        <v>439</v>
      </c>
      <c r="AY636" s="147" t="s">
        <v>532</v>
      </c>
    </row>
    <row r="637" spans="2:51" s="6" customFormat="1" ht="15.75" customHeight="1">
      <c r="B637" s="153"/>
      <c r="D637" s="140" t="s">
        <v>542</v>
      </c>
      <c r="E637" s="154"/>
      <c r="F637" s="155" t="s">
        <v>546</v>
      </c>
      <c r="H637" s="156">
        <v>105</v>
      </c>
      <c r="L637" s="153"/>
      <c r="M637" s="157"/>
      <c r="T637" s="158"/>
      <c r="AT637" s="154" t="s">
        <v>542</v>
      </c>
      <c r="AU637" s="154" t="s">
        <v>447</v>
      </c>
      <c r="AV637" s="159" t="s">
        <v>538</v>
      </c>
      <c r="AW637" s="159" t="s">
        <v>506</v>
      </c>
      <c r="AX637" s="159" t="s">
        <v>390</v>
      </c>
      <c r="AY637" s="154" t="s">
        <v>532</v>
      </c>
    </row>
    <row r="638" spans="2:65" s="6" customFormat="1" ht="15.75" customHeight="1">
      <c r="B638" s="22"/>
      <c r="C638" s="125" t="s">
        <v>8</v>
      </c>
      <c r="D638" s="125" t="s">
        <v>534</v>
      </c>
      <c r="E638" s="126" t="s">
        <v>9</v>
      </c>
      <c r="F638" s="127" t="s">
        <v>10</v>
      </c>
      <c r="G638" s="128" t="s">
        <v>468</v>
      </c>
      <c r="H638" s="129">
        <v>3956.82</v>
      </c>
      <c r="I638" s="130"/>
      <c r="J638" s="131">
        <f>ROUND($I$638*$H$638,2)</f>
        <v>0</v>
      </c>
      <c r="K638" s="127" t="s">
        <v>537</v>
      </c>
      <c r="L638" s="22"/>
      <c r="M638" s="132"/>
      <c r="N638" s="133" t="s">
        <v>410</v>
      </c>
      <c r="Q638" s="134">
        <v>0.0004785</v>
      </c>
      <c r="R638" s="134">
        <f>$Q$638*$H$638</f>
        <v>1.89333837</v>
      </c>
      <c r="S638" s="134">
        <v>0</v>
      </c>
      <c r="T638" s="135">
        <f>$S$638*$H$638</f>
        <v>0</v>
      </c>
      <c r="AR638" s="85" t="s">
        <v>538</v>
      </c>
      <c r="AT638" s="85" t="s">
        <v>534</v>
      </c>
      <c r="AU638" s="85" t="s">
        <v>447</v>
      </c>
      <c r="AY638" s="6" t="s">
        <v>532</v>
      </c>
      <c r="BE638" s="136">
        <f>IF($N$638="základní",$J$638,0)</f>
        <v>0</v>
      </c>
      <c r="BF638" s="136">
        <f>IF($N$638="snížená",$J$638,0)</f>
        <v>0</v>
      </c>
      <c r="BG638" s="136">
        <f>IF($N$638="zákl. přenesená",$J$638,0)</f>
        <v>0</v>
      </c>
      <c r="BH638" s="136">
        <f>IF($N$638="sníž. přenesená",$J$638,0)</f>
        <v>0</v>
      </c>
      <c r="BI638" s="136">
        <f>IF($N$638="nulová",$J$638,0)</f>
        <v>0</v>
      </c>
      <c r="BJ638" s="85" t="s">
        <v>390</v>
      </c>
      <c r="BK638" s="136">
        <f>ROUND($I$638*$H$638,2)</f>
        <v>0</v>
      </c>
      <c r="BL638" s="85" t="s">
        <v>538</v>
      </c>
      <c r="BM638" s="85" t="s">
        <v>11</v>
      </c>
    </row>
    <row r="639" spans="2:47" s="6" customFormat="1" ht="16.5" customHeight="1">
      <c r="B639" s="22"/>
      <c r="D639" s="137" t="s">
        <v>540</v>
      </c>
      <c r="F639" s="138" t="s">
        <v>12</v>
      </c>
      <c r="L639" s="22"/>
      <c r="M639" s="49"/>
      <c r="T639" s="50"/>
      <c r="AT639" s="6" t="s">
        <v>540</v>
      </c>
      <c r="AU639" s="6" t="s">
        <v>447</v>
      </c>
    </row>
    <row r="640" spans="2:51" s="6" customFormat="1" ht="15.75" customHeight="1">
      <c r="B640" s="139"/>
      <c r="D640" s="140" t="s">
        <v>542</v>
      </c>
      <c r="E640" s="141"/>
      <c r="F640" s="142" t="s">
        <v>556</v>
      </c>
      <c r="H640" s="141"/>
      <c r="L640" s="139"/>
      <c r="M640" s="143"/>
      <c r="T640" s="144"/>
      <c r="AT640" s="141" t="s">
        <v>542</v>
      </c>
      <c r="AU640" s="141" t="s">
        <v>447</v>
      </c>
      <c r="AV640" s="145" t="s">
        <v>390</v>
      </c>
      <c r="AW640" s="145" t="s">
        <v>506</v>
      </c>
      <c r="AX640" s="145" t="s">
        <v>439</v>
      </c>
      <c r="AY640" s="141" t="s">
        <v>532</v>
      </c>
    </row>
    <row r="641" spans="2:51" s="6" customFormat="1" ht="15.75" customHeight="1">
      <c r="B641" s="146"/>
      <c r="D641" s="140" t="s">
        <v>542</v>
      </c>
      <c r="E641" s="147"/>
      <c r="F641" s="148" t="s">
        <v>466</v>
      </c>
      <c r="H641" s="149">
        <v>2166.55</v>
      </c>
      <c r="L641" s="146"/>
      <c r="M641" s="150"/>
      <c r="T641" s="151"/>
      <c r="AT641" s="147" t="s">
        <v>542</v>
      </c>
      <c r="AU641" s="147" t="s">
        <v>447</v>
      </c>
      <c r="AV641" s="152" t="s">
        <v>447</v>
      </c>
      <c r="AW641" s="152" t="s">
        <v>506</v>
      </c>
      <c r="AX641" s="152" t="s">
        <v>439</v>
      </c>
      <c r="AY641" s="147" t="s">
        <v>532</v>
      </c>
    </row>
    <row r="642" spans="2:51" s="6" customFormat="1" ht="15.75" customHeight="1">
      <c r="B642" s="139"/>
      <c r="D642" s="140" t="s">
        <v>542</v>
      </c>
      <c r="E642" s="141"/>
      <c r="F642" s="142" t="s">
        <v>558</v>
      </c>
      <c r="H642" s="141"/>
      <c r="L642" s="139"/>
      <c r="M642" s="143"/>
      <c r="T642" s="144"/>
      <c r="AT642" s="141" t="s">
        <v>542</v>
      </c>
      <c r="AU642" s="141" t="s">
        <v>447</v>
      </c>
      <c r="AV642" s="145" t="s">
        <v>390</v>
      </c>
      <c r="AW642" s="145" t="s">
        <v>506</v>
      </c>
      <c r="AX642" s="145" t="s">
        <v>439</v>
      </c>
      <c r="AY642" s="141" t="s">
        <v>532</v>
      </c>
    </row>
    <row r="643" spans="2:51" s="6" customFormat="1" ht="15.75" customHeight="1">
      <c r="B643" s="146"/>
      <c r="D643" s="140" t="s">
        <v>542</v>
      </c>
      <c r="E643" s="147"/>
      <c r="F643" s="148" t="s">
        <v>471</v>
      </c>
      <c r="H643" s="149">
        <v>886.68</v>
      </c>
      <c r="L643" s="146"/>
      <c r="M643" s="150"/>
      <c r="T643" s="151"/>
      <c r="AT643" s="147" t="s">
        <v>542</v>
      </c>
      <c r="AU643" s="147" t="s">
        <v>447</v>
      </c>
      <c r="AV643" s="152" t="s">
        <v>447</v>
      </c>
      <c r="AW643" s="152" t="s">
        <v>506</v>
      </c>
      <c r="AX643" s="152" t="s">
        <v>439</v>
      </c>
      <c r="AY643" s="147" t="s">
        <v>532</v>
      </c>
    </row>
    <row r="644" spans="2:51" s="6" customFormat="1" ht="15.75" customHeight="1">
      <c r="B644" s="139"/>
      <c r="D644" s="140" t="s">
        <v>542</v>
      </c>
      <c r="E644" s="141"/>
      <c r="F644" s="142" t="s">
        <v>560</v>
      </c>
      <c r="H644" s="141"/>
      <c r="L644" s="139"/>
      <c r="M644" s="143"/>
      <c r="T644" s="144"/>
      <c r="AT644" s="141" t="s">
        <v>542</v>
      </c>
      <c r="AU644" s="141" t="s">
        <v>447</v>
      </c>
      <c r="AV644" s="145" t="s">
        <v>390</v>
      </c>
      <c r="AW644" s="145" t="s">
        <v>506</v>
      </c>
      <c r="AX644" s="145" t="s">
        <v>439</v>
      </c>
      <c r="AY644" s="141" t="s">
        <v>532</v>
      </c>
    </row>
    <row r="645" spans="2:51" s="6" customFormat="1" ht="15.75" customHeight="1">
      <c r="B645" s="146"/>
      <c r="D645" s="140" t="s">
        <v>542</v>
      </c>
      <c r="E645" s="147"/>
      <c r="F645" s="148" t="s">
        <v>475</v>
      </c>
      <c r="H645" s="149">
        <v>16.25</v>
      </c>
      <c r="L645" s="146"/>
      <c r="M645" s="150"/>
      <c r="T645" s="151"/>
      <c r="AT645" s="147" t="s">
        <v>542</v>
      </c>
      <c r="AU645" s="147" t="s">
        <v>447</v>
      </c>
      <c r="AV645" s="152" t="s">
        <v>447</v>
      </c>
      <c r="AW645" s="152" t="s">
        <v>506</v>
      </c>
      <c r="AX645" s="152" t="s">
        <v>439</v>
      </c>
      <c r="AY645" s="147" t="s">
        <v>532</v>
      </c>
    </row>
    <row r="646" spans="2:51" s="6" customFormat="1" ht="15.75" customHeight="1">
      <c r="B646" s="139"/>
      <c r="D646" s="140" t="s">
        <v>542</v>
      </c>
      <c r="E646" s="141"/>
      <c r="F646" s="142" t="s">
        <v>562</v>
      </c>
      <c r="H646" s="141"/>
      <c r="L646" s="139"/>
      <c r="M646" s="143"/>
      <c r="T646" s="144"/>
      <c r="AT646" s="141" t="s">
        <v>542</v>
      </c>
      <c r="AU646" s="141" t="s">
        <v>447</v>
      </c>
      <c r="AV646" s="145" t="s">
        <v>390</v>
      </c>
      <c r="AW646" s="145" t="s">
        <v>506</v>
      </c>
      <c r="AX646" s="145" t="s">
        <v>439</v>
      </c>
      <c r="AY646" s="141" t="s">
        <v>532</v>
      </c>
    </row>
    <row r="647" spans="2:51" s="6" customFormat="1" ht="15.75" customHeight="1">
      <c r="B647" s="146"/>
      <c r="D647" s="140" t="s">
        <v>542</v>
      </c>
      <c r="E647" s="147"/>
      <c r="F647" s="148" t="s">
        <v>478</v>
      </c>
      <c r="H647" s="149">
        <v>135.79</v>
      </c>
      <c r="L647" s="146"/>
      <c r="M647" s="150"/>
      <c r="T647" s="151"/>
      <c r="AT647" s="147" t="s">
        <v>542</v>
      </c>
      <c r="AU647" s="147" t="s">
        <v>447</v>
      </c>
      <c r="AV647" s="152" t="s">
        <v>447</v>
      </c>
      <c r="AW647" s="152" t="s">
        <v>506</v>
      </c>
      <c r="AX647" s="152" t="s">
        <v>439</v>
      </c>
      <c r="AY647" s="147" t="s">
        <v>532</v>
      </c>
    </row>
    <row r="648" spans="2:51" s="6" customFormat="1" ht="15.75" customHeight="1">
      <c r="B648" s="139"/>
      <c r="D648" s="140" t="s">
        <v>542</v>
      </c>
      <c r="E648" s="141"/>
      <c r="F648" s="142" t="s">
        <v>564</v>
      </c>
      <c r="H648" s="141"/>
      <c r="L648" s="139"/>
      <c r="M648" s="143"/>
      <c r="T648" s="144"/>
      <c r="AT648" s="141" t="s">
        <v>542</v>
      </c>
      <c r="AU648" s="141" t="s">
        <v>447</v>
      </c>
      <c r="AV648" s="145" t="s">
        <v>390</v>
      </c>
      <c r="AW648" s="145" t="s">
        <v>506</v>
      </c>
      <c r="AX648" s="145" t="s">
        <v>439</v>
      </c>
      <c r="AY648" s="141" t="s">
        <v>532</v>
      </c>
    </row>
    <row r="649" spans="2:51" s="6" customFormat="1" ht="15.75" customHeight="1">
      <c r="B649" s="146"/>
      <c r="D649" s="140" t="s">
        <v>542</v>
      </c>
      <c r="E649" s="147"/>
      <c r="F649" s="148" t="s">
        <v>481</v>
      </c>
      <c r="H649" s="149">
        <v>670.14</v>
      </c>
      <c r="L649" s="146"/>
      <c r="M649" s="150"/>
      <c r="T649" s="151"/>
      <c r="AT649" s="147" t="s">
        <v>542</v>
      </c>
      <c r="AU649" s="147" t="s">
        <v>447</v>
      </c>
      <c r="AV649" s="152" t="s">
        <v>447</v>
      </c>
      <c r="AW649" s="152" t="s">
        <v>506</v>
      </c>
      <c r="AX649" s="152" t="s">
        <v>439</v>
      </c>
      <c r="AY649" s="147" t="s">
        <v>532</v>
      </c>
    </row>
    <row r="650" spans="2:51" s="6" customFormat="1" ht="15.75" customHeight="1">
      <c r="B650" s="139"/>
      <c r="D650" s="140" t="s">
        <v>542</v>
      </c>
      <c r="E650" s="141"/>
      <c r="F650" s="142" t="s">
        <v>566</v>
      </c>
      <c r="H650" s="141"/>
      <c r="L650" s="139"/>
      <c r="M650" s="143"/>
      <c r="T650" s="144"/>
      <c r="AT650" s="141" t="s">
        <v>542</v>
      </c>
      <c r="AU650" s="141" t="s">
        <v>447</v>
      </c>
      <c r="AV650" s="145" t="s">
        <v>390</v>
      </c>
      <c r="AW650" s="145" t="s">
        <v>506</v>
      </c>
      <c r="AX650" s="145" t="s">
        <v>439</v>
      </c>
      <c r="AY650" s="141" t="s">
        <v>532</v>
      </c>
    </row>
    <row r="651" spans="2:51" s="6" customFormat="1" ht="15.75" customHeight="1">
      <c r="B651" s="146"/>
      <c r="D651" s="140" t="s">
        <v>542</v>
      </c>
      <c r="E651" s="147"/>
      <c r="F651" s="148" t="s">
        <v>484</v>
      </c>
      <c r="H651" s="149">
        <v>81.41</v>
      </c>
      <c r="L651" s="146"/>
      <c r="M651" s="150"/>
      <c r="T651" s="151"/>
      <c r="AT651" s="147" t="s">
        <v>542</v>
      </c>
      <c r="AU651" s="147" t="s">
        <v>447</v>
      </c>
      <c r="AV651" s="152" t="s">
        <v>447</v>
      </c>
      <c r="AW651" s="152" t="s">
        <v>506</v>
      </c>
      <c r="AX651" s="152" t="s">
        <v>439</v>
      </c>
      <c r="AY651" s="147" t="s">
        <v>532</v>
      </c>
    </row>
    <row r="652" spans="2:51" s="6" customFormat="1" ht="15.75" customHeight="1">
      <c r="B652" s="153"/>
      <c r="D652" s="140" t="s">
        <v>542</v>
      </c>
      <c r="E652" s="154"/>
      <c r="F652" s="155" t="s">
        <v>546</v>
      </c>
      <c r="H652" s="156">
        <v>3956.82</v>
      </c>
      <c r="L652" s="153"/>
      <c r="M652" s="157"/>
      <c r="T652" s="158"/>
      <c r="AT652" s="154" t="s">
        <v>542</v>
      </c>
      <c r="AU652" s="154" t="s">
        <v>447</v>
      </c>
      <c r="AV652" s="159" t="s">
        <v>538</v>
      </c>
      <c r="AW652" s="159" t="s">
        <v>506</v>
      </c>
      <c r="AX652" s="159" t="s">
        <v>390</v>
      </c>
      <c r="AY652" s="154" t="s">
        <v>532</v>
      </c>
    </row>
    <row r="653" spans="2:65" s="6" customFormat="1" ht="15.75" customHeight="1">
      <c r="B653" s="22"/>
      <c r="C653" s="125" t="s">
        <v>13</v>
      </c>
      <c r="D653" s="125" t="s">
        <v>534</v>
      </c>
      <c r="E653" s="126" t="s">
        <v>14</v>
      </c>
      <c r="F653" s="127" t="s">
        <v>15</v>
      </c>
      <c r="G653" s="128" t="s">
        <v>494</v>
      </c>
      <c r="H653" s="129">
        <v>105</v>
      </c>
      <c r="I653" s="130"/>
      <c r="J653" s="131">
        <f>ROUND($I$653*$H$653,2)</f>
        <v>0</v>
      </c>
      <c r="K653" s="127" t="s">
        <v>918</v>
      </c>
      <c r="L653" s="22"/>
      <c r="M653" s="132"/>
      <c r="N653" s="133" t="s">
        <v>410</v>
      </c>
      <c r="Q653" s="134">
        <v>1.645E-06</v>
      </c>
      <c r="R653" s="134">
        <f>$Q$653*$H$653</f>
        <v>0.00017272499999999998</v>
      </c>
      <c r="S653" s="134">
        <v>0</v>
      </c>
      <c r="T653" s="135">
        <f>$S$653*$H$653</f>
        <v>0</v>
      </c>
      <c r="AR653" s="85" t="s">
        <v>538</v>
      </c>
      <c r="AT653" s="85" t="s">
        <v>534</v>
      </c>
      <c r="AU653" s="85" t="s">
        <v>447</v>
      </c>
      <c r="AY653" s="6" t="s">
        <v>532</v>
      </c>
      <c r="BE653" s="136">
        <f>IF($N$653="základní",$J$653,0)</f>
        <v>0</v>
      </c>
      <c r="BF653" s="136">
        <f>IF($N$653="snížená",$J$653,0)</f>
        <v>0</v>
      </c>
      <c r="BG653" s="136">
        <f>IF($N$653="zákl. přenesená",$J$653,0)</f>
        <v>0</v>
      </c>
      <c r="BH653" s="136">
        <f>IF($N$653="sníž. přenesená",$J$653,0)</f>
        <v>0</v>
      </c>
      <c r="BI653" s="136">
        <f>IF($N$653="nulová",$J$653,0)</f>
        <v>0</v>
      </c>
      <c r="BJ653" s="85" t="s">
        <v>390</v>
      </c>
      <c r="BK653" s="136">
        <f>ROUND($I$653*$H$653,2)</f>
        <v>0</v>
      </c>
      <c r="BL653" s="85" t="s">
        <v>538</v>
      </c>
      <c r="BM653" s="85" t="s">
        <v>16</v>
      </c>
    </row>
    <row r="654" spans="2:47" s="6" customFormat="1" ht="16.5" customHeight="1">
      <c r="B654" s="22"/>
      <c r="D654" s="137" t="s">
        <v>540</v>
      </c>
      <c r="F654" s="138" t="s">
        <v>15</v>
      </c>
      <c r="L654" s="22"/>
      <c r="M654" s="49"/>
      <c r="T654" s="50"/>
      <c r="AT654" s="6" t="s">
        <v>540</v>
      </c>
      <c r="AU654" s="6" t="s">
        <v>447</v>
      </c>
    </row>
    <row r="655" spans="2:51" s="6" customFormat="1" ht="15.75" customHeight="1">
      <c r="B655" s="139"/>
      <c r="D655" s="140" t="s">
        <v>542</v>
      </c>
      <c r="E655" s="141"/>
      <c r="F655" s="142" t="s">
        <v>543</v>
      </c>
      <c r="H655" s="141"/>
      <c r="L655" s="139"/>
      <c r="M655" s="143"/>
      <c r="T655" s="144"/>
      <c r="AT655" s="141" t="s">
        <v>542</v>
      </c>
      <c r="AU655" s="141" t="s">
        <v>447</v>
      </c>
      <c r="AV655" s="145" t="s">
        <v>390</v>
      </c>
      <c r="AW655" s="145" t="s">
        <v>506</v>
      </c>
      <c r="AX655" s="145" t="s">
        <v>439</v>
      </c>
      <c r="AY655" s="141" t="s">
        <v>532</v>
      </c>
    </row>
    <row r="656" spans="2:51" s="6" customFormat="1" ht="15.75" customHeight="1">
      <c r="B656" s="139"/>
      <c r="D656" s="140" t="s">
        <v>542</v>
      </c>
      <c r="E656" s="141"/>
      <c r="F656" s="142" t="s">
        <v>544</v>
      </c>
      <c r="H656" s="141"/>
      <c r="L656" s="139"/>
      <c r="M656" s="143"/>
      <c r="T656" s="144"/>
      <c r="AT656" s="141" t="s">
        <v>542</v>
      </c>
      <c r="AU656" s="141" t="s">
        <v>447</v>
      </c>
      <c r="AV656" s="145" t="s">
        <v>390</v>
      </c>
      <c r="AW656" s="145" t="s">
        <v>506</v>
      </c>
      <c r="AX656" s="145" t="s">
        <v>439</v>
      </c>
      <c r="AY656" s="141" t="s">
        <v>532</v>
      </c>
    </row>
    <row r="657" spans="2:51" s="6" customFormat="1" ht="15.75" customHeight="1">
      <c r="B657" s="146"/>
      <c r="D657" s="140" t="s">
        <v>542</v>
      </c>
      <c r="E657" s="147"/>
      <c r="F657" s="148" t="s">
        <v>7</v>
      </c>
      <c r="H657" s="149">
        <v>105</v>
      </c>
      <c r="L657" s="146"/>
      <c r="M657" s="150"/>
      <c r="T657" s="151"/>
      <c r="AT657" s="147" t="s">
        <v>542</v>
      </c>
      <c r="AU657" s="147" t="s">
        <v>447</v>
      </c>
      <c r="AV657" s="152" t="s">
        <v>447</v>
      </c>
      <c r="AW657" s="152" t="s">
        <v>506</v>
      </c>
      <c r="AX657" s="152" t="s">
        <v>439</v>
      </c>
      <c r="AY657" s="147" t="s">
        <v>532</v>
      </c>
    </row>
    <row r="658" spans="2:51" s="6" customFormat="1" ht="15.75" customHeight="1">
      <c r="B658" s="153"/>
      <c r="D658" s="140" t="s">
        <v>542</v>
      </c>
      <c r="E658" s="154"/>
      <c r="F658" s="155" t="s">
        <v>546</v>
      </c>
      <c r="H658" s="156">
        <v>105</v>
      </c>
      <c r="L658" s="153"/>
      <c r="M658" s="157"/>
      <c r="T658" s="158"/>
      <c r="AT658" s="154" t="s">
        <v>542</v>
      </c>
      <c r="AU658" s="154" t="s">
        <v>447</v>
      </c>
      <c r="AV658" s="159" t="s">
        <v>538</v>
      </c>
      <c r="AW658" s="159" t="s">
        <v>506</v>
      </c>
      <c r="AX658" s="159" t="s">
        <v>390</v>
      </c>
      <c r="AY658" s="154" t="s">
        <v>532</v>
      </c>
    </row>
    <row r="659" spans="2:63" s="114" customFormat="1" ht="30.75" customHeight="1">
      <c r="B659" s="115"/>
      <c r="D659" s="116" t="s">
        <v>438</v>
      </c>
      <c r="E659" s="123" t="s">
        <v>17</v>
      </c>
      <c r="F659" s="123" t="s">
        <v>18</v>
      </c>
      <c r="J659" s="124">
        <f>$BK$659</f>
        <v>0</v>
      </c>
      <c r="L659" s="115"/>
      <c r="M659" s="119"/>
      <c r="P659" s="120">
        <f>SUM($P$660:$P$673)</f>
        <v>0</v>
      </c>
      <c r="R659" s="120">
        <f>SUM($R$660:$R$673)</f>
        <v>0</v>
      </c>
      <c r="T659" s="121">
        <f>SUM($T$660:$T$673)</f>
        <v>0</v>
      </c>
      <c r="AR659" s="116" t="s">
        <v>390</v>
      </c>
      <c r="AT659" s="116" t="s">
        <v>438</v>
      </c>
      <c r="AU659" s="116" t="s">
        <v>390</v>
      </c>
      <c r="AY659" s="116" t="s">
        <v>532</v>
      </c>
      <c r="BK659" s="122">
        <f>SUM($BK$660:$BK$673)</f>
        <v>0</v>
      </c>
    </row>
    <row r="660" spans="2:65" s="6" customFormat="1" ht="15.75" customHeight="1">
      <c r="B660" s="22"/>
      <c r="C660" s="125" t="s">
        <v>19</v>
      </c>
      <c r="D660" s="125" t="s">
        <v>534</v>
      </c>
      <c r="E660" s="126" t="s">
        <v>20</v>
      </c>
      <c r="F660" s="127" t="s">
        <v>21</v>
      </c>
      <c r="G660" s="128" t="s">
        <v>613</v>
      </c>
      <c r="H660" s="129">
        <v>17.64</v>
      </c>
      <c r="I660" s="130"/>
      <c r="J660" s="131">
        <f>ROUND($I$660*$H$660,2)</f>
        <v>0</v>
      </c>
      <c r="K660" s="127" t="s">
        <v>537</v>
      </c>
      <c r="L660" s="22"/>
      <c r="M660" s="132"/>
      <c r="N660" s="133" t="s">
        <v>410</v>
      </c>
      <c r="Q660" s="134">
        <v>0</v>
      </c>
      <c r="R660" s="134">
        <f>$Q$660*$H$660</f>
        <v>0</v>
      </c>
      <c r="S660" s="134">
        <v>0</v>
      </c>
      <c r="T660" s="135">
        <f>$S$660*$H$660</f>
        <v>0</v>
      </c>
      <c r="AR660" s="85" t="s">
        <v>538</v>
      </c>
      <c r="AT660" s="85" t="s">
        <v>534</v>
      </c>
      <c r="AU660" s="85" t="s">
        <v>447</v>
      </c>
      <c r="AY660" s="6" t="s">
        <v>532</v>
      </c>
      <c r="BE660" s="136">
        <f>IF($N$660="základní",$J$660,0)</f>
        <v>0</v>
      </c>
      <c r="BF660" s="136">
        <f>IF($N$660="snížená",$J$660,0)</f>
        <v>0</v>
      </c>
      <c r="BG660" s="136">
        <f>IF($N$660="zákl. přenesená",$J$660,0)</f>
        <v>0</v>
      </c>
      <c r="BH660" s="136">
        <f>IF($N$660="sníž. přenesená",$J$660,0)</f>
        <v>0</v>
      </c>
      <c r="BI660" s="136">
        <f>IF($N$660="nulová",$J$660,0)</f>
        <v>0</v>
      </c>
      <c r="BJ660" s="85" t="s">
        <v>390</v>
      </c>
      <c r="BK660" s="136">
        <f>ROUND($I$660*$H$660,2)</f>
        <v>0</v>
      </c>
      <c r="BL660" s="85" t="s">
        <v>538</v>
      </c>
      <c r="BM660" s="85" t="s">
        <v>22</v>
      </c>
    </row>
    <row r="661" spans="2:47" s="6" customFormat="1" ht="16.5" customHeight="1">
      <c r="B661" s="22"/>
      <c r="D661" s="137" t="s">
        <v>540</v>
      </c>
      <c r="F661" s="138" t="s">
        <v>23</v>
      </c>
      <c r="L661" s="22"/>
      <c r="M661" s="49"/>
      <c r="T661" s="50"/>
      <c r="AT661" s="6" t="s">
        <v>540</v>
      </c>
      <c r="AU661" s="6" t="s">
        <v>447</v>
      </c>
    </row>
    <row r="662" spans="2:65" s="6" customFormat="1" ht="15.75" customHeight="1">
      <c r="B662" s="22"/>
      <c r="C662" s="125" t="s">
        <v>24</v>
      </c>
      <c r="D662" s="125" t="s">
        <v>534</v>
      </c>
      <c r="E662" s="126" t="s">
        <v>25</v>
      </c>
      <c r="F662" s="127" t="s">
        <v>26</v>
      </c>
      <c r="G662" s="128" t="s">
        <v>613</v>
      </c>
      <c r="H662" s="129">
        <v>70.56</v>
      </c>
      <c r="I662" s="130"/>
      <c r="J662" s="131">
        <f>ROUND($I$662*$H$662,2)</f>
        <v>0</v>
      </c>
      <c r="K662" s="127" t="s">
        <v>537</v>
      </c>
      <c r="L662" s="22"/>
      <c r="M662" s="132"/>
      <c r="N662" s="133" t="s">
        <v>410</v>
      </c>
      <c r="Q662" s="134">
        <v>0</v>
      </c>
      <c r="R662" s="134">
        <f>$Q$662*$H$662</f>
        <v>0</v>
      </c>
      <c r="S662" s="134">
        <v>0</v>
      </c>
      <c r="T662" s="135">
        <f>$S$662*$H$662</f>
        <v>0</v>
      </c>
      <c r="AR662" s="85" t="s">
        <v>538</v>
      </c>
      <c r="AT662" s="85" t="s">
        <v>534</v>
      </c>
      <c r="AU662" s="85" t="s">
        <v>447</v>
      </c>
      <c r="AY662" s="6" t="s">
        <v>532</v>
      </c>
      <c r="BE662" s="136">
        <f>IF($N$662="základní",$J$662,0)</f>
        <v>0</v>
      </c>
      <c r="BF662" s="136">
        <f>IF($N$662="snížená",$J$662,0)</f>
        <v>0</v>
      </c>
      <c r="BG662" s="136">
        <f>IF($N$662="zákl. přenesená",$J$662,0)</f>
        <v>0</v>
      </c>
      <c r="BH662" s="136">
        <f>IF($N$662="sníž. přenesená",$J$662,0)</f>
        <v>0</v>
      </c>
      <c r="BI662" s="136">
        <f>IF($N$662="nulová",$J$662,0)</f>
        <v>0</v>
      </c>
      <c r="BJ662" s="85" t="s">
        <v>390</v>
      </c>
      <c r="BK662" s="136">
        <f>ROUND($I$662*$H$662,2)</f>
        <v>0</v>
      </c>
      <c r="BL662" s="85" t="s">
        <v>538</v>
      </c>
      <c r="BM662" s="85" t="s">
        <v>27</v>
      </c>
    </row>
    <row r="663" spans="2:47" s="6" customFormat="1" ht="27" customHeight="1">
      <c r="B663" s="22"/>
      <c r="D663" s="137" t="s">
        <v>540</v>
      </c>
      <c r="F663" s="138" t="s">
        <v>28</v>
      </c>
      <c r="L663" s="22"/>
      <c r="M663" s="49"/>
      <c r="T663" s="50"/>
      <c r="AT663" s="6" t="s">
        <v>540</v>
      </c>
      <c r="AU663" s="6" t="s">
        <v>447</v>
      </c>
    </row>
    <row r="664" spans="2:51" s="6" customFormat="1" ht="15.75" customHeight="1">
      <c r="B664" s="146"/>
      <c r="D664" s="140" t="s">
        <v>542</v>
      </c>
      <c r="F664" s="148" t="s">
        <v>29</v>
      </c>
      <c r="H664" s="149">
        <v>70.56</v>
      </c>
      <c r="L664" s="146"/>
      <c r="M664" s="150"/>
      <c r="T664" s="151"/>
      <c r="AT664" s="147" t="s">
        <v>542</v>
      </c>
      <c r="AU664" s="147" t="s">
        <v>447</v>
      </c>
      <c r="AV664" s="152" t="s">
        <v>447</v>
      </c>
      <c r="AW664" s="152" t="s">
        <v>439</v>
      </c>
      <c r="AX664" s="152" t="s">
        <v>390</v>
      </c>
      <c r="AY664" s="147" t="s">
        <v>532</v>
      </c>
    </row>
    <row r="665" spans="2:65" s="6" customFormat="1" ht="15.75" customHeight="1">
      <c r="B665" s="22"/>
      <c r="C665" s="125" t="s">
        <v>30</v>
      </c>
      <c r="D665" s="125" t="s">
        <v>534</v>
      </c>
      <c r="E665" s="126" t="s">
        <v>31</v>
      </c>
      <c r="F665" s="127" t="s">
        <v>32</v>
      </c>
      <c r="G665" s="128" t="s">
        <v>613</v>
      </c>
      <c r="H665" s="129">
        <v>5.702</v>
      </c>
      <c r="I665" s="130"/>
      <c r="J665" s="131">
        <f>ROUND($I$665*$H$665,2)</f>
        <v>0</v>
      </c>
      <c r="K665" s="127" t="s">
        <v>537</v>
      </c>
      <c r="L665" s="22"/>
      <c r="M665" s="132"/>
      <c r="N665" s="133" t="s">
        <v>410</v>
      </c>
      <c r="Q665" s="134">
        <v>0</v>
      </c>
      <c r="R665" s="134">
        <f>$Q$665*$H$665</f>
        <v>0</v>
      </c>
      <c r="S665" s="134">
        <v>0</v>
      </c>
      <c r="T665" s="135">
        <f>$S$665*$H$665</f>
        <v>0</v>
      </c>
      <c r="AR665" s="85" t="s">
        <v>538</v>
      </c>
      <c r="AT665" s="85" t="s">
        <v>534</v>
      </c>
      <c r="AU665" s="85" t="s">
        <v>447</v>
      </c>
      <c r="AY665" s="6" t="s">
        <v>532</v>
      </c>
      <c r="BE665" s="136">
        <f>IF($N$665="základní",$J$665,0)</f>
        <v>0</v>
      </c>
      <c r="BF665" s="136">
        <f>IF($N$665="snížená",$J$665,0)</f>
        <v>0</v>
      </c>
      <c r="BG665" s="136">
        <f>IF($N$665="zákl. přenesená",$J$665,0)</f>
        <v>0</v>
      </c>
      <c r="BH665" s="136">
        <f>IF($N$665="sníž. přenesená",$J$665,0)</f>
        <v>0</v>
      </c>
      <c r="BI665" s="136">
        <f>IF($N$665="nulová",$J$665,0)</f>
        <v>0</v>
      </c>
      <c r="BJ665" s="85" t="s">
        <v>390</v>
      </c>
      <c r="BK665" s="136">
        <f>ROUND($I$665*$H$665,2)</f>
        <v>0</v>
      </c>
      <c r="BL665" s="85" t="s">
        <v>538</v>
      </c>
      <c r="BM665" s="85" t="s">
        <v>33</v>
      </c>
    </row>
    <row r="666" spans="2:47" s="6" customFormat="1" ht="16.5" customHeight="1">
      <c r="B666" s="22"/>
      <c r="D666" s="137" t="s">
        <v>540</v>
      </c>
      <c r="F666" s="138" t="s">
        <v>34</v>
      </c>
      <c r="L666" s="22"/>
      <c r="M666" s="49"/>
      <c r="T666" s="50"/>
      <c r="AT666" s="6" t="s">
        <v>540</v>
      </c>
      <c r="AU666" s="6" t="s">
        <v>447</v>
      </c>
    </row>
    <row r="667" spans="2:65" s="6" customFormat="1" ht="15.75" customHeight="1">
      <c r="B667" s="22"/>
      <c r="C667" s="125" t="s">
        <v>35</v>
      </c>
      <c r="D667" s="125" t="s">
        <v>534</v>
      </c>
      <c r="E667" s="126" t="s">
        <v>36</v>
      </c>
      <c r="F667" s="127" t="s">
        <v>37</v>
      </c>
      <c r="G667" s="128" t="s">
        <v>613</v>
      </c>
      <c r="H667" s="129">
        <v>22.808</v>
      </c>
      <c r="I667" s="130"/>
      <c r="J667" s="131">
        <f>ROUND($I$667*$H$667,2)</f>
        <v>0</v>
      </c>
      <c r="K667" s="127" t="s">
        <v>537</v>
      </c>
      <c r="L667" s="22"/>
      <c r="M667" s="132"/>
      <c r="N667" s="133" t="s">
        <v>410</v>
      </c>
      <c r="Q667" s="134">
        <v>0</v>
      </c>
      <c r="R667" s="134">
        <f>$Q$667*$H$667</f>
        <v>0</v>
      </c>
      <c r="S667" s="134">
        <v>0</v>
      </c>
      <c r="T667" s="135">
        <f>$S$667*$H$667</f>
        <v>0</v>
      </c>
      <c r="AR667" s="85" t="s">
        <v>538</v>
      </c>
      <c r="AT667" s="85" t="s">
        <v>534</v>
      </c>
      <c r="AU667" s="85" t="s">
        <v>447</v>
      </c>
      <c r="AY667" s="6" t="s">
        <v>532</v>
      </c>
      <c r="BE667" s="136">
        <f>IF($N$667="základní",$J$667,0)</f>
        <v>0</v>
      </c>
      <c r="BF667" s="136">
        <f>IF($N$667="snížená",$J$667,0)</f>
        <v>0</v>
      </c>
      <c r="BG667" s="136">
        <f>IF($N$667="zákl. přenesená",$J$667,0)</f>
        <v>0</v>
      </c>
      <c r="BH667" s="136">
        <f>IF($N$667="sníž. přenesená",$J$667,0)</f>
        <v>0</v>
      </c>
      <c r="BI667" s="136">
        <f>IF($N$667="nulová",$J$667,0)</f>
        <v>0</v>
      </c>
      <c r="BJ667" s="85" t="s">
        <v>390</v>
      </c>
      <c r="BK667" s="136">
        <f>ROUND($I$667*$H$667,2)</f>
        <v>0</v>
      </c>
      <c r="BL667" s="85" t="s">
        <v>538</v>
      </c>
      <c r="BM667" s="85" t="s">
        <v>38</v>
      </c>
    </row>
    <row r="668" spans="2:47" s="6" customFormat="1" ht="27" customHeight="1">
      <c r="B668" s="22"/>
      <c r="D668" s="137" t="s">
        <v>540</v>
      </c>
      <c r="F668" s="138" t="s">
        <v>28</v>
      </c>
      <c r="L668" s="22"/>
      <c r="M668" s="49"/>
      <c r="T668" s="50"/>
      <c r="AT668" s="6" t="s">
        <v>540</v>
      </c>
      <c r="AU668" s="6" t="s">
        <v>447</v>
      </c>
    </row>
    <row r="669" spans="2:51" s="6" customFormat="1" ht="15.75" customHeight="1">
      <c r="B669" s="146"/>
      <c r="D669" s="140" t="s">
        <v>542</v>
      </c>
      <c r="F669" s="148" t="s">
        <v>39</v>
      </c>
      <c r="H669" s="149">
        <v>22.808</v>
      </c>
      <c r="L669" s="146"/>
      <c r="M669" s="150"/>
      <c r="T669" s="151"/>
      <c r="AT669" s="147" t="s">
        <v>542</v>
      </c>
      <c r="AU669" s="147" t="s">
        <v>447</v>
      </c>
      <c r="AV669" s="152" t="s">
        <v>447</v>
      </c>
      <c r="AW669" s="152" t="s">
        <v>439</v>
      </c>
      <c r="AX669" s="152" t="s">
        <v>390</v>
      </c>
      <c r="AY669" s="147" t="s">
        <v>532</v>
      </c>
    </row>
    <row r="670" spans="2:65" s="6" customFormat="1" ht="15.75" customHeight="1">
      <c r="B670" s="22"/>
      <c r="C670" s="125" t="s">
        <v>40</v>
      </c>
      <c r="D670" s="125" t="s">
        <v>534</v>
      </c>
      <c r="E670" s="126" t="s">
        <v>41</v>
      </c>
      <c r="F670" s="127" t="s">
        <v>42</v>
      </c>
      <c r="G670" s="128" t="s">
        <v>613</v>
      </c>
      <c r="H670" s="129">
        <v>5.702</v>
      </c>
      <c r="I670" s="130"/>
      <c r="J670" s="131">
        <f>ROUND($I$670*$H$670,2)</f>
        <v>0</v>
      </c>
      <c r="K670" s="127" t="s">
        <v>537</v>
      </c>
      <c r="L670" s="22"/>
      <c r="M670" s="132"/>
      <c r="N670" s="133" t="s">
        <v>410</v>
      </c>
      <c r="Q670" s="134">
        <v>0</v>
      </c>
      <c r="R670" s="134">
        <f>$Q$670*$H$670</f>
        <v>0</v>
      </c>
      <c r="S670" s="134">
        <v>0</v>
      </c>
      <c r="T670" s="135">
        <f>$S$670*$H$670</f>
        <v>0</v>
      </c>
      <c r="AR670" s="85" t="s">
        <v>538</v>
      </c>
      <c r="AT670" s="85" t="s">
        <v>534</v>
      </c>
      <c r="AU670" s="85" t="s">
        <v>447</v>
      </c>
      <c r="AY670" s="6" t="s">
        <v>532</v>
      </c>
      <c r="BE670" s="136">
        <f>IF($N$670="základní",$J$670,0)</f>
        <v>0</v>
      </c>
      <c r="BF670" s="136">
        <f>IF($N$670="snížená",$J$670,0)</f>
        <v>0</v>
      </c>
      <c r="BG670" s="136">
        <f>IF($N$670="zákl. přenesená",$J$670,0)</f>
        <v>0</v>
      </c>
      <c r="BH670" s="136">
        <f>IF($N$670="sníž. přenesená",$J$670,0)</f>
        <v>0</v>
      </c>
      <c r="BI670" s="136">
        <f>IF($N$670="nulová",$J$670,0)</f>
        <v>0</v>
      </c>
      <c r="BJ670" s="85" t="s">
        <v>390</v>
      </c>
      <c r="BK670" s="136">
        <f>ROUND($I$670*$H$670,2)</f>
        <v>0</v>
      </c>
      <c r="BL670" s="85" t="s">
        <v>538</v>
      </c>
      <c r="BM670" s="85" t="s">
        <v>43</v>
      </c>
    </row>
    <row r="671" spans="2:47" s="6" customFormat="1" ht="16.5" customHeight="1">
      <c r="B671" s="22"/>
      <c r="D671" s="137" t="s">
        <v>540</v>
      </c>
      <c r="F671" s="138" t="s">
        <v>44</v>
      </c>
      <c r="L671" s="22"/>
      <c r="M671" s="49"/>
      <c r="T671" s="50"/>
      <c r="AT671" s="6" t="s">
        <v>540</v>
      </c>
      <c r="AU671" s="6" t="s">
        <v>447</v>
      </c>
    </row>
    <row r="672" spans="2:65" s="6" customFormat="1" ht="15.75" customHeight="1">
      <c r="B672" s="22"/>
      <c r="C672" s="125" t="s">
        <v>45</v>
      </c>
      <c r="D672" s="125" t="s">
        <v>534</v>
      </c>
      <c r="E672" s="126" t="s">
        <v>46</v>
      </c>
      <c r="F672" s="127" t="s">
        <v>47</v>
      </c>
      <c r="G672" s="128" t="s">
        <v>613</v>
      </c>
      <c r="H672" s="129">
        <v>17.64</v>
      </c>
      <c r="I672" s="130"/>
      <c r="J672" s="131">
        <f>ROUND($I$672*$H$672,2)</f>
        <v>0</v>
      </c>
      <c r="K672" s="127" t="s">
        <v>537</v>
      </c>
      <c r="L672" s="22"/>
      <c r="M672" s="132"/>
      <c r="N672" s="133" t="s">
        <v>410</v>
      </c>
      <c r="Q672" s="134">
        <v>0</v>
      </c>
      <c r="R672" s="134">
        <f>$Q$672*$H$672</f>
        <v>0</v>
      </c>
      <c r="S672" s="134">
        <v>0</v>
      </c>
      <c r="T672" s="135">
        <f>$S$672*$H$672</f>
        <v>0</v>
      </c>
      <c r="AR672" s="85" t="s">
        <v>538</v>
      </c>
      <c r="AT672" s="85" t="s">
        <v>534</v>
      </c>
      <c r="AU672" s="85" t="s">
        <v>447</v>
      </c>
      <c r="AY672" s="6" t="s">
        <v>532</v>
      </c>
      <c r="BE672" s="136">
        <f>IF($N$672="základní",$J$672,0)</f>
        <v>0</v>
      </c>
      <c r="BF672" s="136">
        <f>IF($N$672="snížená",$J$672,0)</f>
        <v>0</v>
      </c>
      <c r="BG672" s="136">
        <f>IF($N$672="zákl. přenesená",$J$672,0)</f>
        <v>0</v>
      </c>
      <c r="BH672" s="136">
        <f>IF($N$672="sníž. přenesená",$J$672,0)</f>
        <v>0</v>
      </c>
      <c r="BI672" s="136">
        <f>IF($N$672="nulová",$J$672,0)</f>
        <v>0</v>
      </c>
      <c r="BJ672" s="85" t="s">
        <v>390</v>
      </c>
      <c r="BK672" s="136">
        <f>ROUND($I$672*$H$672,2)</f>
        <v>0</v>
      </c>
      <c r="BL672" s="85" t="s">
        <v>538</v>
      </c>
      <c r="BM672" s="85" t="s">
        <v>48</v>
      </c>
    </row>
    <row r="673" spans="2:47" s="6" customFormat="1" ht="16.5" customHeight="1">
      <c r="B673" s="22"/>
      <c r="D673" s="137" t="s">
        <v>540</v>
      </c>
      <c r="F673" s="138" t="s">
        <v>49</v>
      </c>
      <c r="L673" s="22"/>
      <c r="M673" s="49"/>
      <c r="T673" s="50"/>
      <c r="AT673" s="6" t="s">
        <v>540</v>
      </c>
      <c r="AU673" s="6" t="s">
        <v>447</v>
      </c>
    </row>
    <row r="674" spans="2:63" s="114" customFormat="1" ht="30.75" customHeight="1">
      <c r="B674" s="115"/>
      <c r="D674" s="116" t="s">
        <v>438</v>
      </c>
      <c r="E674" s="123" t="s">
        <v>50</v>
      </c>
      <c r="F674" s="123" t="s">
        <v>51</v>
      </c>
      <c r="J674" s="124">
        <f>$BK$674</f>
        <v>0</v>
      </c>
      <c r="L674" s="115"/>
      <c r="M674" s="119"/>
      <c r="P674" s="120">
        <f>SUM($P$675:$P$676)</f>
        <v>0</v>
      </c>
      <c r="R674" s="120">
        <f>SUM($R$675:$R$676)</f>
        <v>0</v>
      </c>
      <c r="T674" s="121">
        <f>SUM($T$675:$T$676)</f>
        <v>0</v>
      </c>
      <c r="AR674" s="116" t="s">
        <v>390</v>
      </c>
      <c r="AT674" s="116" t="s">
        <v>438</v>
      </c>
      <c r="AU674" s="116" t="s">
        <v>390</v>
      </c>
      <c r="AY674" s="116" t="s">
        <v>532</v>
      </c>
      <c r="BK674" s="122">
        <f>SUM($BK$675:$BK$676)</f>
        <v>0</v>
      </c>
    </row>
    <row r="675" spans="2:65" s="6" customFormat="1" ht="15.75" customHeight="1">
      <c r="B675" s="22"/>
      <c r="C675" s="125" t="s">
        <v>52</v>
      </c>
      <c r="D675" s="125" t="s">
        <v>534</v>
      </c>
      <c r="E675" s="126" t="s">
        <v>53</v>
      </c>
      <c r="F675" s="127" t="s">
        <v>54</v>
      </c>
      <c r="G675" s="128" t="s">
        <v>613</v>
      </c>
      <c r="H675" s="129">
        <v>1301.374</v>
      </c>
      <c r="I675" s="130"/>
      <c r="J675" s="131">
        <f>ROUND($I$675*$H$675,2)</f>
        <v>0</v>
      </c>
      <c r="K675" s="127" t="s">
        <v>537</v>
      </c>
      <c r="L675" s="22"/>
      <c r="M675" s="132"/>
      <c r="N675" s="133" t="s">
        <v>410</v>
      </c>
      <c r="Q675" s="134">
        <v>0</v>
      </c>
      <c r="R675" s="134">
        <f>$Q$675*$H$675</f>
        <v>0</v>
      </c>
      <c r="S675" s="134">
        <v>0</v>
      </c>
      <c r="T675" s="135">
        <f>$S$675*$H$675</f>
        <v>0</v>
      </c>
      <c r="AR675" s="85" t="s">
        <v>538</v>
      </c>
      <c r="AT675" s="85" t="s">
        <v>534</v>
      </c>
      <c r="AU675" s="85" t="s">
        <v>447</v>
      </c>
      <c r="AY675" s="6" t="s">
        <v>532</v>
      </c>
      <c r="BE675" s="136">
        <f>IF($N$675="základní",$J$675,0)</f>
        <v>0</v>
      </c>
      <c r="BF675" s="136">
        <f>IF($N$675="snížená",$J$675,0)</f>
        <v>0</v>
      </c>
      <c r="BG675" s="136">
        <f>IF($N$675="zákl. přenesená",$J$675,0)</f>
        <v>0</v>
      </c>
      <c r="BH675" s="136">
        <f>IF($N$675="sníž. přenesená",$J$675,0)</f>
        <v>0</v>
      </c>
      <c r="BI675" s="136">
        <f>IF($N$675="nulová",$J$675,0)</f>
        <v>0</v>
      </c>
      <c r="BJ675" s="85" t="s">
        <v>390</v>
      </c>
      <c r="BK675" s="136">
        <f>ROUND($I$675*$H$675,2)</f>
        <v>0</v>
      </c>
      <c r="BL675" s="85" t="s">
        <v>538</v>
      </c>
      <c r="BM675" s="85" t="s">
        <v>55</v>
      </c>
    </row>
    <row r="676" spans="2:47" s="6" customFormat="1" ht="27" customHeight="1">
      <c r="B676" s="22"/>
      <c r="D676" s="137" t="s">
        <v>540</v>
      </c>
      <c r="F676" s="138" t="s">
        <v>56</v>
      </c>
      <c r="L676" s="22"/>
      <c r="M676" s="170"/>
      <c r="N676" s="171"/>
      <c r="O676" s="171"/>
      <c r="P676" s="171"/>
      <c r="Q676" s="171"/>
      <c r="R676" s="171"/>
      <c r="S676" s="171"/>
      <c r="T676" s="172"/>
      <c r="AT676" s="6" t="s">
        <v>540</v>
      </c>
      <c r="AU676" s="6" t="s">
        <v>447</v>
      </c>
    </row>
    <row r="677" spans="2:46" s="6" customFormat="1" ht="7.5" customHeight="1">
      <c r="B677" s="37"/>
      <c r="C677" s="38"/>
      <c r="D677" s="38"/>
      <c r="E677" s="38"/>
      <c r="F677" s="38"/>
      <c r="G677" s="38"/>
      <c r="H677" s="38"/>
      <c r="I677" s="38"/>
      <c r="J677" s="38"/>
      <c r="K677" s="38"/>
      <c r="L677" s="22"/>
      <c r="AT677" s="2"/>
    </row>
  </sheetData>
  <autoFilter ref="C89:K89"/>
  <mergeCells count="12">
    <mergeCell ref="E11:H11"/>
    <mergeCell ref="E26:H26"/>
    <mergeCell ref="E80:H80"/>
    <mergeCell ref="E82:H82"/>
    <mergeCell ref="G1:H1"/>
    <mergeCell ref="L2:V2"/>
    <mergeCell ref="E47:H47"/>
    <mergeCell ref="E49:H49"/>
    <mergeCell ref="E51:H51"/>
    <mergeCell ref="E78:H78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showGridLines="0" workbookViewId="0" topLeftCell="A1">
      <pane ySplit="1" topLeftCell="BM11" activePane="bottomLeft" state="frozen"/>
      <selection pane="topLeft" activeCell="A1" sqref="A1"/>
      <selection pane="bottomLeft" activeCell="J23" sqref="J2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6"/>
      <c r="C1" s="186"/>
      <c r="D1" s="187" t="s">
        <v>369</v>
      </c>
      <c r="E1" s="186"/>
      <c r="F1" s="188" t="s">
        <v>202</v>
      </c>
      <c r="G1" s="180" t="s">
        <v>203</v>
      </c>
      <c r="H1" s="180"/>
      <c r="I1" s="186"/>
      <c r="J1" s="188" t="s">
        <v>204</v>
      </c>
      <c r="K1" s="187" t="s">
        <v>465</v>
      </c>
      <c r="L1" s="188" t="s">
        <v>205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8" t="s">
        <v>374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457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447</v>
      </c>
    </row>
    <row r="4" spans="2:46" s="2" customFormat="1" ht="37.5" customHeight="1">
      <c r="B4" s="10"/>
      <c r="D4" s="11" t="s">
        <v>474</v>
      </c>
      <c r="K4" s="12"/>
      <c r="M4" s="13" t="s">
        <v>379</v>
      </c>
      <c r="AT4" s="2" t="s">
        <v>372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385</v>
      </c>
      <c r="K6" s="12"/>
    </row>
    <row r="7" spans="2:11" s="2" customFormat="1" ht="15.75" customHeight="1">
      <c r="B7" s="10"/>
      <c r="E7" s="179" t="str">
        <f>'Rekapitulace stavby'!$K$6</f>
        <v>Technická a dopravní infrastruktura-lokalita Kladruby-západ, I.etapa</v>
      </c>
      <c r="F7" s="279"/>
      <c r="G7" s="279"/>
      <c r="H7" s="279"/>
      <c r="K7" s="12"/>
    </row>
    <row r="8" spans="2:11" s="2" customFormat="1" ht="15.75" customHeight="1">
      <c r="B8" s="10"/>
      <c r="D8" s="18" t="s">
        <v>487</v>
      </c>
      <c r="K8" s="12"/>
    </row>
    <row r="9" spans="2:11" s="85" customFormat="1" ht="16.5" customHeight="1">
      <c r="B9" s="86"/>
      <c r="E9" s="179" t="s">
        <v>57</v>
      </c>
      <c r="F9" s="181"/>
      <c r="G9" s="181"/>
      <c r="H9" s="181"/>
      <c r="K9" s="87"/>
    </row>
    <row r="10" spans="2:11" s="6" customFormat="1" ht="15.75" customHeight="1">
      <c r="B10" s="22"/>
      <c r="D10" s="18" t="s">
        <v>496</v>
      </c>
      <c r="K10" s="25"/>
    </row>
    <row r="11" spans="2:11" s="6" customFormat="1" ht="37.5" customHeight="1">
      <c r="B11" s="22"/>
      <c r="E11" s="291" t="s">
        <v>58</v>
      </c>
      <c r="F11" s="292"/>
      <c r="G11" s="292"/>
      <c r="H11" s="292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388</v>
      </c>
      <c r="F13" s="16"/>
      <c r="I13" s="18" t="s">
        <v>389</v>
      </c>
      <c r="J13" s="16"/>
      <c r="K13" s="25"/>
    </row>
    <row r="14" spans="2:11" s="6" customFormat="1" ht="15" customHeight="1">
      <c r="B14" s="22"/>
      <c r="D14" s="18" t="s">
        <v>391</v>
      </c>
      <c r="F14" s="16" t="s">
        <v>392</v>
      </c>
      <c r="I14" s="18" t="s">
        <v>393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396</v>
      </c>
      <c r="I16" s="18" t="s">
        <v>397</v>
      </c>
      <c r="J16" s="16"/>
      <c r="K16" s="25"/>
    </row>
    <row r="17" spans="2:11" s="6" customFormat="1" ht="18.75" customHeight="1">
      <c r="B17" s="22"/>
      <c r="E17" s="16"/>
      <c r="I17" s="18" t="s">
        <v>398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399</v>
      </c>
      <c r="I19" s="18" t="s">
        <v>397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398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401</v>
      </c>
      <c r="I22" s="18" t="s">
        <v>397</v>
      </c>
      <c r="J22" s="16"/>
      <c r="K22" s="25"/>
    </row>
    <row r="23" spans="2:11" s="6" customFormat="1" ht="18.75" customHeight="1">
      <c r="B23" s="22"/>
      <c r="E23" s="16"/>
      <c r="I23" s="18" t="s">
        <v>398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403</v>
      </c>
      <c r="K25" s="25"/>
    </row>
    <row r="26" spans="2:11" s="85" customFormat="1" ht="409.5" customHeight="1">
      <c r="B26" s="86"/>
      <c r="E26" s="175" t="s">
        <v>501</v>
      </c>
      <c r="F26" s="181"/>
      <c r="G26" s="181"/>
      <c r="H26" s="181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405</v>
      </c>
      <c r="J29" s="58">
        <f>ROUND($J$89,2)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407</v>
      </c>
      <c r="I31" s="26" t="s">
        <v>406</v>
      </c>
      <c r="J31" s="26" t="s">
        <v>408</v>
      </c>
      <c r="K31" s="25"/>
    </row>
    <row r="32" spans="2:11" s="6" customFormat="1" ht="15" customHeight="1">
      <c r="B32" s="22"/>
      <c r="D32" s="29" t="s">
        <v>409</v>
      </c>
      <c r="E32" s="29" t="s">
        <v>410</v>
      </c>
      <c r="F32" s="90">
        <f>ROUND(SUM($BE$89:$BE$199),2)</f>
        <v>0</v>
      </c>
      <c r="I32" s="91">
        <v>0.21</v>
      </c>
      <c r="J32" s="90">
        <f>ROUND(SUM($BE$89:$BE$199)*$I$32,2)</f>
        <v>0</v>
      </c>
      <c r="K32" s="25"/>
    </row>
    <row r="33" spans="2:11" s="6" customFormat="1" ht="15" customHeight="1">
      <c r="B33" s="22"/>
      <c r="E33" s="29" t="s">
        <v>411</v>
      </c>
      <c r="F33" s="90">
        <f>ROUND(SUM($BF$89:$BF$199),2)</f>
        <v>0</v>
      </c>
      <c r="I33" s="91">
        <v>0.15</v>
      </c>
      <c r="J33" s="90">
        <f>ROUND(SUM($BF$89:$BF$199)*$I$33,2)</f>
        <v>0</v>
      </c>
      <c r="K33" s="25"/>
    </row>
    <row r="34" spans="2:11" s="6" customFormat="1" ht="15" customHeight="1" hidden="1">
      <c r="B34" s="22"/>
      <c r="E34" s="29" t="s">
        <v>412</v>
      </c>
      <c r="F34" s="90">
        <f>ROUND(SUM($BG$89:$BG$199),2)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413</v>
      </c>
      <c r="F35" s="90">
        <f>ROUND(SUM($BH$89:$BH$199),2)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414</v>
      </c>
      <c r="F36" s="90">
        <f>ROUND(SUM($BI$89:$BI$199),2)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415</v>
      </c>
      <c r="E38" s="33"/>
      <c r="F38" s="33"/>
      <c r="G38" s="92" t="s">
        <v>416</v>
      </c>
      <c r="H38" s="34" t="s">
        <v>417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502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385</v>
      </c>
      <c r="K46" s="25"/>
    </row>
    <row r="47" spans="2:11" s="6" customFormat="1" ht="16.5" customHeight="1">
      <c r="B47" s="22"/>
      <c r="E47" s="179" t="str">
        <f>$E$7</f>
        <v>Technická a dopravní infrastruktura-lokalita Kladruby-západ, I.etapa</v>
      </c>
      <c r="F47" s="292"/>
      <c r="G47" s="292"/>
      <c r="H47" s="292"/>
      <c r="K47" s="25"/>
    </row>
    <row r="48" spans="2:11" s="2" customFormat="1" ht="15.75" customHeight="1">
      <c r="B48" s="10"/>
      <c r="C48" s="18" t="s">
        <v>487</v>
      </c>
      <c r="K48" s="12"/>
    </row>
    <row r="49" spans="2:11" s="6" customFormat="1" ht="16.5" customHeight="1">
      <c r="B49" s="22"/>
      <c r="E49" s="179" t="s">
        <v>57</v>
      </c>
      <c r="F49" s="292"/>
      <c r="G49" s="292"/>
      <c r="H49" s="292"/>
      <c r="K49" s="25"/>
    </row>
    <row r="50" spans="2:11" s="6" customFormat="1" ht="15" customHeight="1">
      <c r="B50" s="22"/>
      <c r="C50" s="18" t="s">
        <v>496</v>
      </c>
      <c r="K50" s="25"/>
    </row>
    <row r="51" spans="2:11" s="6" customFormat="1" ht="19.5" customHeight="1">
      <c r="B51" s="22"/>
      <c r="E51" s="291" t="str">
        <f>$E$11</f>
        <v>JP071421 - C101 - Zatrubnění příkopu - DN600 - soupis prací</v>
      </c>
      <c r="F51" s="292"/>
      <c r="G51" s="292"/>
      <c r="H51" s="292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391</v>
      </c>
      <c r="F53" s="16" t="str">
        <f>$F$14</f>
        <v>pozemky v k.ú. Kladruby u Stříbra</v>
      </c>
      <c r="I53" s="18" t="s">
        <v>393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396</v>
      </c>
      <c r="F55" s="16">
        <f>$E$17</f>
        <v>0</v>
      </c>
      <c r="I55" s="18" t="s">
        <v>401</v>
      </c>
      <c r="J55" s="16">
        <f>$E$23</f>
        <v>0</v>
      </c>
      <c r="K55" s="25"/>
    </row>
    <row r="56" spans="2:11" s="6" customFormat="1" ht="15" customHeight="1">
      <c r="B56" s="22"/>
      <c r="C56" s="18" t="s">
        <v>399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503</v>
      </c>
      <c r="D58" s="31"/>
      <c r="E58" s="31"/>
      <c r="F58" s="31"/>
      <c r="G58" s="31"/>
      <c r="H58" s="31"/>
      <c r="I58" s="31"/>
      <c r="J58" s="96" t="s">
        <v>504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505</v>
      </c>
      <c r="J60" s="58">
        <f>ROUND($J$89,2)</f>
        <v>0</v>
      </c>
      <c r="K60" s="25"/>
      <c r="AU60" s="6" t="s">
        <v>506</v>
      </c>
    </row>
    <row r="61" spans="2:11" s="64" customFormat="1" ht="25.5" customHeight="1">
      <c r="B61" s="97"/>
      <c r="D61" s="98" t="s">
        <v>507</v>
      </c>
      <c r="E61" s="98"/>
      <c r="F61" s="98"/>
      <c r="G61" s="98"/>
      <c r="H61" s="98"/>
      <c r="I61" s="98"/>
      <c r="J61" s="99">
        <f>ROUND($J$90,2)</f>
        <v>0</v>
      </c>
      <c r="K61" s="100"/>
    </row>
    <row r="62" spans="2:11" s="73" customFormat="1" ht="21" customHeight="1">
      <c r="B62" s="101"/>
      <c r="D62" s="102" t="s">
        <v>508</v>
      </c>
      <c r="E62" s="102"/>
      <c r="F62" s="102"/>
      <c r="G62" s="102"/>
      <c r="H62" s="102"/>
      <c r="I62" s="102"/>
      <c r="J62" s="103">
        <f>ROUND($J$91,2)</f>
        <v>0</v>
      </c>
      <c r="K62" s="104"/>
    </row>
    <row r="63" spans="2:11" s="73" customFormat="1" ht="21" customHeight="1">
      <c r="B63" s="101"/>
      <c r="D63" s="102" t="s">
        <v>59</v>
      </c>
      <c r="E63" s="102"/>
      <c r="F63" s="102"/>
      <c r="G63" s="102"/>
      <c r="H63" s="102"/>
      <c r="I63" s="102"/>
      <c r="J63" s="103">
        <f>ROUND($J$97,2)</f>
        <v>0</v>
      </c>
      <c r="K63" s="104"/>
    </row>
    <row r="64" spans="2:11" s="73" customFormat="1" ht="21" customHeight="1">
      <c r="B64" s="101"/>
      <c r="D64" s="102" t="s">
        <v>510</v>
      </c>
      <c r="E64" s="102"/>
      <c r="F64" s="102"/>
      <c r="G64" s="102"/>
      <c r="H64" s="102"/>
      <c r="I64" s="102"/>
      <c r="J64" s="103">
        <f>ROUND($J$113,2)</f>
        <v>0</v>
      </c>
      <c r="K64" s="104"/>
    </row>
    <row r="65" spans="2:11" s="73" customFormat="1" ht="21" customHeight="1">
      <c r="B65" s="101"/>
      <c r="D65" s="102" t="s">
        <v>511</v>
      </c>
      <c r="E65" s="102"/>
      <c r="F65" s="102"/>
      <c r="G65" s="102"/>
      <c r="H65" s="102"/>
      <c r="I65" s="102"/>
      <c r="J65" s="103">
        <f>ROUND($J$124,2)</f>
        <v>0</v>
      </c>
      <c r="K65" s="104"/>
    </row>
    <row r="66" spans="2:11" s="73" customFormat="1" ht="21" customHeight="1">
      <c r="B66" s="101"/>
      <c r="D66" s="102" t="s">
        <v>512</v>
      </c>
      <c r="E66" s="102"/>
      <c r="F66" s="102"/>
      <c r="G66" s="102"/>
      <c r="H66" s="102"/>
      <c r="I66" s="102"/>
      <c r="J66" s="103">
        <f>ROUND($J$175,2)</f>
        <v>0</v>
      </c>
      <c r="K66" s="104"/>
    </row>
    <row r="67" spans="2:11" s="73" customFormat="1" ht="21" customHeight="1">
      <c r="B67" s="101"/>
      <c r="D67" s="102" t="s">
        <v>514</v>
      </c>
      <c r="E67" s="102"/>
      <c r="F67" s="102"/>
      <c r="G67" s="102"/>
      <c r="H67" s="102"/>
      <c r="I67" s="102"/>
      <c r="J67" s="103">
        <f>ROUND($J$197,2)</f>
        <v>0</v>
      </c>
      <c r="K67" s="104"/>
    </row>
    <row r="68" spans="2:11" s="6" customFormat="1" ht="22.5" customHeight="1">
      <c r="B68" s="22"/>
      <c r="K68" s="25"/>
    </row>
    <row r="69" spans="2:11" s="6" customFormat="1" ht="7.5" customHeight="1">
      <c r="B69" s="37"/>
      <c r="C69" s="38"/>
      <c r="D69" s="38"/>
      <c r="E69" s="38"/>
      <c r="F69" s="38"/>
      <c r="G69" s="38"/>
      <c r="H69" s="38"/>
      <c r="I69" s="38"/>
      <c r="J69" s="38"/>
      <c r="K69" s="39"/>
    </row>
    <row r="73" spans="2:12" s="6" customFormat="1" ht="7.5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22"/>
    </row>
    <row r="74" spans="2:12" s="6" customFormat="1" ht="37.5" customHeight="1">
      <c r="B74" s="22"/>
      <c r="C74" s="11" t="s">
        <v>515</v>
      </c>
      <c r="L74" s="22"/>
    </row>
    <row r="75" spans="2:12" s="6" customFormat="1" ht="7.5" customHeight="1">
      <c r="B75" s="22"/>
      <c r="L75" s="22"/>
    </row>
    <row r="76" spans="2:12" s="6" customFormat="1" ht="15" customHeight="1">
      <c r="B76" s="22"/>
      <c r="C76" s="18" t="s">
        <v>385</v>
      </c>
      <c r="L76" s="22"/>
    </row>
    <row r="77" spans="2:12" s="6" customFormat="1" ht="16.5" customHeight="1">
      <c r="B77" s="22"/>
      <c r="E77" s="179" t="str">
        <f>$E$7</f>
        <v>Technická a dopravní infrastruktura-lokalita Kladruby-západ, I.etapa</v>
      </c>
      <c r="F77" s="292"/>
      <c r="G77" s="292"/>
      <c r="H77" s="292"/>
      <c r="L77" s="22"/>
    </row>
    <row r="78" spans="2:12" ht="15.75" customHeight="1">
      <c r="B78" s="10"/>
      <c r="C78" s="18" t="s">
        <v>487</v>
      </c>
      <c r="L78" s="10"/>
    </row>
    <row r="79" spans="2:12" s="6" customFormat="1" ht="16.5" customHeight="1">
      <c r="B79" s="22"/>
      <c r="E79" s="179" t="s">
        <v>57</v>
      </c>
      <c r="F79" s="292"/>
      <c r="G79" s="292"/>
      <c r="H79" s="292"/>
      <c r="L79" s="22"/>
    </row>
    <row r="80" spans="2:12" s="6" customFormat="1" ht="15" customHeight="1">
      <c r="B80" s="22"/>
      <c r="C80" s="18" t="s">
        <v>496</v>
      </c>
      <c r="L80" s="22"/>
    </row>
    <row r="81" spans="2:12" s="6" customFormat="1" ht="19.5" customHeight="1">
      <c r="B81" s="22"/>
      <c r="E81" s="291" t="str">
        <f>$E$11</f>
        <v>JP071421 - C101 - Zatrubnění příkopu - DN600 - soupis prací</v>
      </c>
      <c r="F81" s="292"/>
      <c r="G81" s="292"/>
      <c r="H81" s="292"/>
      <c r="L81" s="22"/>
    </row>
    <row r="82" spans="2:12" s="6" customFormat="1" ht="7.5" customHeight="1">
      <c r="B82" s="22"/>
      <c r="L82" s="22"/>
    </row>
    <row r="83" spans="2:12" s="6" customFormat="1" ht="18.75" customHeight="1">
      <c r="B83" s="22"/>
      <c r="C83" s="18" t="s">
        <v>391</v>
      </c>
      <c r="F83" s="16" t="str">
        <f>$F$14</f>
        <v>pozemky v k.ú. Kladruby u Stříbra</v>
      </c>
      <c r="I83" s="18" t="s">
        <v>393</v>
      </c>
      <c r="J83" s="46" t="str">
        <f>IF($J$14="","",$J$14)</f>
        <v>25.06.2014</v>
      </c>
      <c r="L83" s="22"/>
    </row>
    <row r="84" spans="2:12" s="6" customFormat="1" ht="7.5" customHeight="1">
      <c r="B84" s="22"/>
      <c r="L84" s="22"/>
    </row>
    <row r="85" spans="2:12" s="6" customFormat="1" ht="15.75" customHeight="1">
      <c r="B85" s="22"/>
      <c r="C85" s="18" t="s">
        <v>396</v>
      </c>
      <c r="F85" s="16">
        <f>$E$17</f>
        <v>0</v>
      </c>
      <c r="I85" s="18" t="s">
        <v>401</v>
      </c>
      <c r="J85" s="16">
        <f>$E$23</f>
        <v>0</v>
      </c>
      <c r="L85" s="22"/>
    </row>
    <row r="86" spans="2:12" s="6" customFormat="1" ht="15" customHeight="1">
      <c r="B86" s="22"/>
      <c r="C86" s="18" t="s">
        <v>399</v>
      </c>
      <c r="F86" s="16">
        <f>IF($E$20="","",$E$20)</f>
      </c>
      <c r="L86" s="22"/>
    </row>
    <row r="87" spans="2:12" s="6" customFormat="1" ht="11.25" customHeight="1">
      <c r="B87" s="22"/>
      <c r="L87" s="22"/>
    </row>
    <row r="88" spans="2:20" s="105" customFormat="1" ht="30" customHeight="1">
      <c r="B88" s="106"/>
      <c r="C88" s="107" t="s">
        <v>516</v>
      </c>
      <c r="D88" s="108" t="s">
        <v>424</v>
      </c>
      <c r="E88" s="108" t="s">
        <v>420</v>
      </c>
      <c r="F88" s="108" t="s">
        <v>517</v>
      </c>
      <c r="G88" s="108" t="s">
        <v>518</v>
      </c>
      <c r="H88" s="108" t="s">
        <v>519</v>
      </c>
      <c r="I88" s="108" t="s">
        <v>520</v>
      </c>
      <c r="J88" s="108" t="s">
        <v>521</v>
      </c>
      <c r="K88" s="109" t="s">
        <v>522</v>
      </c>
      <c r="L88" s="106"/>
      <c r="M88" s="52" t="s">
        <v>523</v>
      </c>
      <c r="N88" s="53" t="s">
        <v>409</v>
      </c>
      <c r="O88" s="53" t="s">
        <v>524</v>
      </c>
      <c r="P88" s="53" t="s">
        <v>525</v>
      </c>
      <c r="Q88" s="53" t="s">
        <v>526</v>
      </c>
      <c r="R88" s="53" t="s">
        <v>527</v>
      </c>
      <c r="S88" s="53" t="s">
        <v>528</v>
      </c>
      <c r="T88" s="54" t="s">
        <v>529</v>
      </c>
    </row>
    <row r="89" spans="2:63" s="6" customFormat="1" ht="30" customHeight="1">
      <c r="B89" s="22"/>
      <c r="C89" s="57" t="s">
        <v>505</v>
      </c>
      <c r="J89" s="110">
        <f>$BK$89</f>
        <v>0</v>
      </c>
      <c r="L89" s="22"/>
      <c r="M89" s="56"/>
      <c r="N89" s="47"/>
      <c r="O89" s="47"/>
      <c r="P89" s="111">
        <f>$P$90</f>
        <v>0</v>
      </c>
      <c r="Q89" s="47"/>
      <c r="R89" s="111">
        <f>$R$90</f>
        <v>201.8058898155</v>
      </c>
      <c r="S89" s="47"/>
      <c r="T89" s="112">
        <f>$T$90</f>
        <v>0</v>
      </c>
      <c r="AT89" s="6" t="s">
        <v>438</v>
      </c>
      <c r="AU89" s="6" t="s">
        <v>506</v>
      </c>
      <c r="BK89" s="113">
        <f>$BK$90</f>
        <v>0</v>
      </c>
    </row>
    <row r="90" spans="2:63" s="114" customFormat="1" ht="37.5" customHeight="1">
      <c r="B90" s="115"/>
      <c r="D90" s="116" t="s">
        <v>438</v>
      </c>
      <c r="E90" s="117" t="s">
        <v>530</v>
      </c>
      <c r="F90" s="117" t="s">
        <v>531</v>
      </c>
      <c r="J90" s="118">
        <f>$BK$90</f>
        <v>0</v>
      </c>
      <c r="L90" s="115"/>
      <c r="M90" s="119"/>
      <c r="P90" s="120">
        <f>$P$91+$P$97+$P$113+$P$124+$P$175+$P$197</f>
        <v>0</v>
      </c>
      <c r="R90" s="120">
        <f>$R$91+$R$97+$R$113+$R$124+$R$175+$R$197</f>
        <v>201.8058898155</v>
      </c>
      <c r="T90" s="121">
        <f>$T$91+$T$97+$T$113+$T$124+$T$175+$T$197</f>
        <v>0</v>
      </c>
      <c r="AR90" s="116" t="s">
        <v>390</v>
      </c>
      <c r="AT90" s="116" t="s">
        <v>438</v>
      </c>
      <c r="AU90" s="116" t="s">
        <v>439</v>
      </c>
      <c r="AY90" s="116" t="s">
        <v>532</v>
      </c>
      <c r="BK90" s="122">
        <f>$BK$91+$BK$97+$BK$113+$BK$124+$BK$175+$BK$197</f>
        <v>0</v>
      </c>
    </row>
    <row r="91" spans="2:63" s="114" customFormat="1" ht="21" customHeight="1">
      <c r="B91" s="115"/>
      <c r="D91" s="116" t="s">
        <v>438</v>
      </c>
      <c r="E91" s="123" t="s">
        <v>390</v>
      </c>
      <c r="F91" s="123" t="s">
        <v>533</v>
      </c>
      <c r="J91" s="124">
        <f>$BK$91</f>
        <v>0</v>
      </c>
      <c r="L91" s="115"/>
      <c r="M91" s="119"/>
      <c r="P91" s="120">
        <f>SUM($P$92:$P$96)</f>
        <v>0</v>
      </c>
      <c r="R91" s="120">
        <f>SUM($R$92:$R$96)</f>
        <v>0</v>
      </c>
      <c r="T91" s="121">
        <f>SUM($T$92:$T$96)</f>
        <v>0</v>
      </c>
      <c r="AR91" s="116" t="s">
        <v>390</v>
      </c>
      <c r="AT91" s="116" t="s">
        <v>438</v>
      </c>
      <c r="AU91" s="116" t="s">
        <v>390</v>
      </c>
      <c r="AY91" s="116" t="s">
        <v>532</v>
      </c>
      <c r="BK91" s="122">
        <f>SUM($BK$92:$BK$96)</f>
        <v>0</v>
      </c>
    </row>
    <row r="92" spans="2:65" s="6" customFormat="1" ht="15.75" customHeight="1">
      <c r="B92" s="22"/>
      <c r="C92" s="125" t="s">
        <v>390</v>
      </c>
      <c r="D92" s="125" t="s">
        <v>534</v>
      </c>
      <c r="E92" s="126" t="s">
        <v>60</v>
      </c>
      <c r="F92" s="127" t="s">
        <v>61</v>
      </c>
      <c r="G92" s="128" t="s">
        <v>553</v>
      </c>
      <c r="H92" s="129">
        <v>48</v>
      </c>
      <c r="I92" s="130"/>
      <c r="J92" s="131">
        <f>ROUND($I$92*$H$92,2)</f>
        <v>0</v>
      </c>
      <c r="K92" s="127" t="s">
        <v>537</v>
      </c>
      <c r="L92" s="22"/>
      <c r="M92" s="132"/>
      <c r="N92" s="133" t="s">
        <v>410</v>
      </c>
      <c r="Q92" s="134">
        <v>0</v>
      </c>
      <c r="R92" s="134">
        <f>$Q$92*$H$92</f>
        <v>0</v>
      </c>
      <c r="S92" s="134">
        <v>0</v>
      </c>
      <c r="T92" s="135">
        <f>$S$92*$H$92</f>
        <v>0</v>
      </c>
      <c r="AR92" s="85" t="s">
        <v>538</v>
      </c>
      <c r="AT92" s="85" t="s">
        <v>534</v>
      </c>
      <c r="AU92" s="85" t="s">
        <v>447</v>
      </c>
      <c r="AY92" s="6" t="s">
        <v>532</v>
      </c>
      <c r="BE92" s="136">
        <f>IF($N$92="základní",$J$92,0)</f>
        <v>0</v>
      </c>
      <c r="BF92" s="136">
        <f>IF($N$92="snížená",$J$92,0)</f>
        <v>0</v>
      </c>
      <c r="BG92" s="136">
        <f>IF($N$92="zákl. přenesená",$J$92,0)</f>
        <v>0</v>
      </c>
      <c r="BH92" s="136">
        <f>IF($N$92="sníž. přenesená",$J$92,0)</f>
        <v>0</v>
      </c>
      <c r="BI92" s="136">
        <f>IF($N$92="nulová",$J$92,0)</f>
        <v>0</v>
      </c>
      <c r="BJ92" s="85" t="s">
        <v>390</v>
      </c>
      <c r="BK92" s="136">
        <f>ROUND($I$92*$H$92,2)</f>
        <v>0</v>
      </c>
      <c r="BL92" s="85" t="s">
        <v>538</v>
      </c>
      <c r="BM92" s="85" t="s">
        <v>62</v>
      </c>
    </row>
    <row r="93" spans="2:47" s="6" customFormat="1" ht="27" customHeight="1">
      <c r="B93" s="22"/>
      <c r="D93" s="137" t="s">
        <v>540</v>
      </c>
      <c r="F93" s="138" t="s">
        <v>63</v>
      </c>
      <c r="L93" s="22"/>
      <c r="M93" s="49"/>
      <c r="T93" s="50"/>
      <c r="AT93" s="6" t="s">
        <v>540</v>
      </c>
      <c r="AU93" s="6" t="s">
        <v>447</v>
      </c>
    </row>
    <row r="94" spans="2:51" s="6" customFormat="1" ht="15.75" customHeight="1">
      <c r="B94" s="139"/>
      <c r="D94" s="140" t="s">
        <v>542</v>
      </c>
      <c r="E94" s="141"/>
      <c r="F94" s="142" t="s">
        <v>64</v>
      </c>
      <c r="H94" s="141"/>
      <c r="L94" s="139"/>
      <c r="M94" s="143"/>
      <c r="T94" s="144"/>
      <c r="AT94" s="141" t="s">
        <v>542</v>
      </c>
      <c r="AU94" s="141" t="s">
        <v>447</v>
      </c>
      <c r="AV94" s="145" t="s">
        <v>390</v>
      </c>
      <c r="AW94" s="145" t="s">
        <v>506</v>
      </c>
      <c r="AX94" s="145" t="s">
        <v>439</v>
      </c>
      <c r="AY94" s="141" t="s">
        <v>532</v>
      </c>
    </row>
    <row r="95" spans="2:51" s="6" customFormat="1" ht="15.75" customHeight="1">
      <c r="B95" s="146"/>
      <c r="D95" s="140" t="s">
        <v>542</v>
      </c>
      <c r="E95" s="147"/>
      <c r="F95" s="148" t="s">
        <v>65</v>
      </c>
      <c r="H95" s="149">
        <v>48</v>
      </c>
      <c r="L95" s="146"/>
      <c r="M95" s="150"/>
      <c r="T95" s="151"/>
      <c r="AT95" s="147" t="s">
        <v>542</v>
      </c>
      <c r="AU95" s="147" t="s">
        <v>447</v>
      </c>
      <c r="AV95" s="152" t="s">
        <v>447</v>
      </c>
      <c r="AW95" s="152" t="s">
        <v>506</v>
      </c>
      <c r="AX95" s="152" t="s">
        <v>439</v>
      </c>
      <c r="AY95" s="147" t="s">
        <v>532</v>
      </c>
    </row>
    <row r="96" spans="2:51" s="6" customFormat="1" ht="15.75" customHeight="1">
      <c r="B96" s="153"/>
      <c r="D96" s="140" t="s">
        <v>542</v>
      </c>
      <c r="E96" s="154"/>
      <c r="F96" s="155" t="s">
        <v>546</v>
      </c>
      <c r="H96" s="156">
        <v>48</v>
      </c>
      <c r="L96" s="153"/>
      <c r="M96" s="157"/>
      <c r="T96" s="158"/>
      <c r="AT96" s="154" t="s">
        <v>542</v>
      </c>
      <c r="AU96" s="154" t="s">
        <v>447</v>
      </c>
      <c r="AV96" s="159" t="s">
        <v>538</v>
      </c>
      <c r="AW96" s="159" t="s">
        <v>506</v>
      </c>
      <c r="AX96" s="159" t="s">
        <v>390</v>
      </c>
      <c r="AY96" s="154" t="s">
        <v>532</v>
      </c>
    </row>
    <row r="97" spans="2:63" s="114" customFormat="1" ht="30.75" customHeight="1">
      <c r="B97" s="115"/>
      <c r="D97" s="116" t="s">
        <v>438</v>
      </c>
      <c r="E97" s="123" t="s">
        <v>538</v>
      </c>
      <c r="F97" s="123" t="s">
        <v>66</v>
      </c>
      <c r="J97" s="124">
        <f>$BK$97</f>
        <v>0</v>
      </c>
      <c r="L97" s="115"/>
      <c r="M97" s="119"/>
      <c r="P97" s="120">
        <f>SUM($P$98:$P$112)</f>
        <v>0</v>
      </c>
      <c r="R97" s="120">
        <f>SUM($R$98:$R$112)</f>
        <v>2.805</v>
      </c>
      <c r="T97" s="121">
        <f>SUM($T$98:$T$112)</f>
        <v>0</v>
      </c>
      <c r="AR97" s="116" t="s">
        <v>390</v>
      </c>
      <c r="AT97" s="116" t="s">
        <v>438</v>
      </c>
      <c r="AU97" s="116" t="s">
        <v>390</v>
      </c>
      <c r="AY97" s="116" t="s">
        <v>532</v>
      </c>
      <c r="BK97" s="122">
        <f>SUM($BK$98:$BK$112)</f>
        <v>0</v>
      </c>
    </row>
    <row r="98" spans="2:65" s="6" customFormat="1" ht="15.75" customHeight="1">
      <c r="B98" s="22"/>
      <c r="C98" s="125" t="s">
        <v>447</v>
      </c>
      <c r="D98" s="125" t="s">
        <v>534</v>
      </c>
      <c r="E98" s="126" t="s">
        <v>67</v>
      </c>
      <c r="F98" s="127" t="s">
        <v>68</v>
      </c>
      <c r="G98" s="128" t="s">
        <v>553</v>
      </c>
      <c r="H98" s="129">
        <v>0.225</v>
      </c>
      <c r="I98" s="130"/>
      <c r="J98" s="131">
        <f>ROUND($I$98*$H$98,2)</f>
        <v>0</v>
      </c>
      <c r="K98" s="127" t="s">
        <v>918</v>
      </c>
      <c r="L98" s="22"/>
      <c r="M98" s="132"/>
      <c r="N98" s="133" t="s">
        <v>410</v>
      </c>
      <c r="Q98" s="134">
        <v>0</v>
      </c>
      <c r="R98" s="134">
        <f>$Q$98*$H$98</f>
        <v>0</v>
      </c>
      <c r="S98" s="134">
        <v>0</v>
      </c>
      <c r="T98" s="135">
        <f>$S$98*$H$98</f>
        <v>0</v>
      </c>
      <c r="AR98" s="85" t="s">
        <v>538</v>
      </c>
      <c r="AT98" s="85" t="s">
        <v>534</v>
      </c>
      <c r="AU98" s="85" t="s">
        <v>447</v>
      </c>
      <c r="AY98" s="6" t="s">
        <v>532</v>
      </c>
      <c r="BE98" s="136">
        <f>IF($N$98="základní",$J$98,0)</f>
        <v>0</v>
      </c>
      <c r="BF98" s="136">
        <f>IF($N$98="snížená",$J$98,0)</f>
        <v>0</v>
      </c>
      <c r="BG98" s="136">
        <f>IF($N$98="zákl. přenesená",$J$98,0)</f>
        <v>0</v>
      </c>
      <c r="BH98" s="136">
        <f>IF($N$98="sníž. přenesená",$J$98,0)</f>
        <v>0</v>
      </c>
      <c r="BI98" s="136">
        <f>IF($N$98="nulová",$J$98,0)</f>
        <v>0</v>
      </c>
      <c r="BJ98" s="85" t="s">
        <v>390</v>
      </c>
      <c r="BK98" s="136">
        <f>ROUND($I$98*$H$98,2)</f>
        <v>0</v>
      </c>
      <c r="BL98" s="85" t="s">
        <v>538</v>
      </c>
      <c r="BM98" s="85" t="s">
        <v>69</v>
      </c>
    </row>
    <row r="99" spans="2:47" s="6" customFormat="1" ht="16.5" customHeight="1">
      <c r="B99" s="22"/>
      <c r="D99" s="137" t="s">
        <v>540</v>
      </c>
      <c r="F99" s="138" t="s">
        <v>68</v>
      </c>
      <c r="L99" s="22"/>
      <c r="M99" s="49"/>
      <c r="T99" s="50"/>
      <c r="AT99" s="6" t="s">
        <v>540</v>
      </c>
      <c r="AU99" s="6" t="s">
        <v>447</v>
      </c>
    </row>
    <row r="100" spans="2:51" s="6" customFormat="1" ht="15.75" customHeight="1">
      <c r="B100" s="139"/>
      <c r="D100" s="140" t="s">
        <v>542</v>
      </c>
      <c r="E100" s="141"/>
      <c r="F100" s="142" t="s">
        <v>70</v>
      </c>
      <c r="H100" s="141"/>
      <c r="L100" s="139"/>
      <c r="M100" s="143"/>
      <c r="T100" s="144"/>
      <c r="AT100" s="141" t="s">
        <v>542</v>
      </c>
      <c r="AU100" s="141" t="s">
        <v>447</v>
      </c>
      <c r="AV100" s="145" t="s">
        <v>390</v>
      </c>
      <c r="AW100" s="145" t="s">
        <v>506</v>
      </c>
      <c r="AX100" s="145" t="s">
        <v>439</v>
      </c>
      <c r="AY100" s="141" t="s">
        <v>532</v>
      </c>
    </row>
    <row r="101" spans="2:51" s="6" customFormat="1" ht="15.75" customHeight="1">
      <c r="B101" s="146"/>
      <c r="D101" s="140" t="s">
        <v>542</v>
      </c>
      <c r="E101" s="147"/>
      <c r="F101" s="148" t="s">
        <v>71</v>
      </c>
      <c r="H101" s="149">
        <v>0.225</v>
      </c>
      <c r="L101" s="146"/>
      <c r="M101" s="150"/>
      <c r="T101" s="151"/>
      <c r="AT101" s="147" t="s">
        <v>542</v>
      </c>
      <c r="AU101" s="147" t="s">
        <v>447</v>
      </c>
      <c r="AV101" s="152" t="s">
        <v>447</v>
      </c>
      <c r="AW101" s="152" t="s">
        <v>506</v>
      </c>
      <c r="AX101" s="152" t="s">
        <v>439</v>
      </c>
      <c r="AY101" s="147" t="s">
        <v>532</v>
      </c>
    </row>
    <row r="102" spans="2:51" s="6" customFormat="1" ht="15.75" customHeight="1">
      <c r="B102" s="153"/>
      <c r="D102" s="140" t="s">
        <v>542</v>
      </c>
      <c r="E102" s="154"/>
      <c r="F102" s="155" t="s">
        <v>546</v>
      </c>
      <c r="H102" s="156">
        <v>0.225</v>
      </c>
      <c r="L102" s="153"/>
      <c r="M102" s="157"/>
      <c r="T102" s="158"/>
      <c r="AT102" s="154" t="s">
        <v>542</v>
      </c>
      <c r="AU102" s="154" t="s">
        <v>447</v>
      </c>
      <c r="AV102" s="159" t="s">
        <v>538</v>
      </c>
      <c r="AW102" s="159" t="s">
        <v>506</v>
      </c>
      <c r="AX102" s="159" t="s">
        <v>390</v>
      </c>
      <c r="AY102" s="154" t="s">
        <v>532</v>
      </c>
    </row>
    <row r="103" spans="2:65" s="6" customFormat="1" ht="15.75" customHeight="1">
      <c r="B103" s="22"/>
      <c r="C103" s="125" t="s">
        <v>470</v>
      </c>
      <c r="D103" s="125" t="s">
        <v>534</v>
      </c>
      <c r="E103" s="126" t="s">
        <v>72</v>
      </c>
      <c r="F103" s="127" t="s">
        <v>73</v>
      </c>
      <c r="G103" s="128" t="s">
        <v>553</v>
      </c>
      <c r="H103" s="129">
        <v>0.375</v>
      </c>
      <c r="I103" s="130"/>
      <c r="J103" s="131">
        <f>ROUND($I$103*$H$103,2)</f>
        <v>0</v>
      </c>
      <c r="K103" s="127" t="s">
        <v>918</v>
      </c>
      <c r="L103" s="22"/>
      <c r="M103" s="132"/>
      <c r="N103" s="133" t="s">
        <v>410</v>
      </c>
      <c r="Q103" s="134">
        <v>0</v>
      </c>
      <c r="R103" s="134">
        <f>$Q$103*$H$103</f>
        <v>0</v>
      </c>
      <c r="S103" s="134">
        <v>0</v>
      </c>
      <c r="T103" s="135">
        <f>$S$103*$H$103</f>
        <v>0</v>
      </c>
      <c r="AR103" s="85" t="s">
        <v>538</v>
      </c>
      <c r="AT103" s="85" t="s">
        <v>534</v>
      </c>
      <c r="AU103" s="85" t="s">
        <v>447</v>
      </c>
      <c r="AY103" s="6" t="s">
        <v>532</v>
      </c>
      <c r="BE103" s="136">
        <f>IF($N$103="základní",$J$103,0)</f>
        <v>0</v>
      </c>
      <c r="BF103" s="136">
        <f>IF($N$103="snížená",$J$103,0)</f>
        <v>0</v>
      </c>
      <c r="BG103" s="136">
        <f>IF($N$103="zákl. přenesená",$J$103,0)</f>
        <v>0</v>
      </c>
      <c r="BH103" s="136">
        <f>IF($N$103="sníž. přenesená",$J$103,0)</f>
        <v>0</v>
      </c>
      <c r="BI103" s="136">
        <f>IF($N$103="nulová",$J$103,0)</f>
        <v>0</v>
      </c>
      <c r="BJ103" s="85" t="s">
        <v>390</v>
      </c>
      <c r="BK103" s="136">
        <f>ROUND($I$103*$H$103,2)</f>
        <v>0</v>
      </c>
      <c r="BL103" s="85" t="s">
        <v>538</v>
      </c>
      <c r="BM103" s="85" t="s">
        <v>74</v>
      </c>
    </row>
    <row r="104" spans="2:47" s="6" customFormat="1" ht="16.5" customHeight="1">
      <c r="B104" s="22"/>
      <c r="D104" s="137" t="s">
        <v>540</v>
      </c>
      <c r="F104" s="138" t="s">
        <v>73</v>
      </c>
      <c r="L104" s="22"/>
      <c r="M104" s="49"/>
      <c r="T104" s="50"/>
      <c r="AT104" s="6" t="s">
        <v>540</v>
      </c>
      <c r="AU104" s="6" t="s">
        <v>447</v>
      </c>
    </row>
    <row r="105" spans="2:51" s="6" customFormat="1" ht="15.75" customHeight="1">
      <c r="B105" s="139"/>
      <c r="D105" s="140" t="s">
        <v>542</v>
      </c>
      <c r="E105" s="141"/>
      <c r="F105" s="142" t="s">
        <v>75</v>
      </c>
      <c r="H105" s="141"/>
      <c r="L105" s="139"/>
      <c r="M105" s="143"/>
      <c r="T105" s="144"/>
      <c r="AT105" s="141" t="s">
        <v>542</v>
      </c>
      <c r="AU105" s="141" t="s">
        <v>447</v>
      </c>
      <c r="AV105" s="145" t="s">
        <v>390</v>
      </c>
      <c r="AW105" s="145" t="s">
        <v>506</v>
      </c>
      <c r="AX105" s="145" t="s">
        <v>439</v>
      </c>
      <c r="AY105" s="141" t="s">
        <v>532</v>
      </c>
    </row>
    <row r="106" spans="2:51" s="6" customFormat="1" ht="15.75" customHeight="1">
      <c r="B106" s="146"/>
      <c r="D106" s="140" t="s">
        <v>542</v>
      </c>
      <c r="E106" s="147"/>
      <c r="F106" s="148" t="s">
        <v>76</v>
      </c>
      <c r="H106" s="149">
        <v>0.375</v>
      </c>
      <c r="L106" s="146"/>
      <c r="M106" s="150"/>
      <c r="T106" s="151"/>
      <c r="AT106" s="147" t="s">
        <v>542</v>
      </c>
      <c r="AU106" s="147" t="s">
        <v>447</v>
      </c>
      <c r="AV106" s="152" t="s">
        <v>447</v>
      </c>
      <c r="AW106" s="152" t="s">
        <v>506</v>
      </c>
      <c r="AX106" s="152" t="s">
        <v>439</v>
      </c>
      <c r="AY106" s="147" t="s">
        <v>532</v>
      </c>
    </row>
    <row r="107" spans="2:51" s="6" customFormat="1" ht="15.75" customHeight="1">
      <c r="B107" s="153"/>
      <c r="D107" s="140" t="s">
        <v>542</v>
      </c>
      <c r="E107" s="154"/>
      <c r="F107" s="155" t="s">
        <v>546</v>
      </c>
      <c r="H107" s="156">
        <v>0.375</v>
      </c>
      <c r="L107" s="153"/>
      <c r="M107" s="157"/>
      <c r="T107" s="158"/>
      <c r="AT107" s="154" t="s">
        <v>542</v>
      </c>
      <c r="AU107" s="154" t="s">
        <v>447</v>
      </c>
      <c r="AV107" s="159" t="s">
        <v>538</v>
      </c>
      <c r="AW107" s="159" t="s">
        <v>506</v>
      </c>
      <c r="AX107" s="159" t="s">
        <v>390</v>
      </c>
      <c r="AY107" s="154" t="s">
        <v>532</v>
      </c>
    </row>
    <row r="108" spans="2:65" s="6" customFormat="1" ht="15.75" customHeight="1">
      <c r="B108" s="22"/>
      <c r="C108" s="125" t="s">
        <v>538</v>
      </c>
      <c r="D108" s="125" t="s">
        <v>534</v>
      </c>
      <c r="E108" s="126" t="s">
        <v>77</v>
      </c>
      <c r="F108" s="127" t="s">
        <v>78</v>
      </c>
      <c r="G108" s="128" t="s">
        <v>553</v>
      </c>
      <c r="H108" s="129">
        <v>1.5</v>
      </c>
      <c r="I108" s="130"/>
      <c r="J108" s="131">
        <f>ROUND($I$108*$H$108,2)</f>
        <v>0</v>
      </c>
      <c r="K108" s="127" t="s">
        <v>918</v>
      </c>
      <c r="L108" s="22"/>
      <c r="M108" s="132"/>
      <c r="N108" s="133" t="s">
        <v>410</v>
      </c>
      <c r="Q108" s="134">
        <v>1.87</v>
      </c>
      <c r="R108" s="134">
        <f>$Q$108*$H$108</f>
        <v>2.805</v>
      </c>
      <c r="S108" s="134">
        <v>0</v>
      </c>
      <c r="T108" s="135">
        <f>$S$108*$H$108</f>
        <v>0</v>
      </c>
      <c r="AR108" s="85" t="s">
        <v>538</v>
      </c>
      <c r="AT108" s="85" t="s">
        <v>534</v>
      </c>
      <c r="AU108" s="85" t="s">
        <v>447</v>
      </c>
      <c r="AY108" s="6" t="s">
        <v>532</v>
      </c>
      <c r="BE108" s="136">
        <f>IF($N$108="základní",$J$108,0)</f>
        <v>0</v>
      </c>
      <c r="BF108" s="136">
        <f>IF($N$108="snížená",$J$108,0)</f>
        <v>0</v>
      </c>
      <c r="BG108" s="136">
        <f>IF($N$108="zákl. přenesená",$J$108,0)</f>
        <v>0</v>
      </c>
      <c r="BH108" s="136">
        <f>IF($N$108="sníž. přenesená",$J$108,0)</f>
        <v>0</v>
      </c>
      <c r="BI108" s="136">
        <f>IF($N$108="nulová",$J$108,0)</f>
        <v>0</v>
      </c>
      <c r="BJ108" s="85" t="s">
        <v>390</v>
      </c>
      <c r="BK108" s="136">
        <f>ROUND($I$108*$H$108,2)</f>
        <v>0</v>
      </c>
      <c r="BL108" s="85" t="s">
        <v>538</v>
      </c>
      <c r="BM108" s="85" t="s">
        <v>79</v>
      </c>
    </row>
    <row r="109" spans="2:47" s="6" customFormat="1" ht="16.5" customHeight="1">
      <c r="B109" s="22"/>
      <c r="D109" s="137" t="s">
        <v>540</v>
      </c>
      <c r="F109" s="138" t="s">
        <v>78</v>
      </c>
      <c r="L109" s="22"/>
      <c r="M109" s="49"/>
      <c r="T109" s="50"/>
      <c r="AT109" s="6" t="s">
        <v>540</v>
      </c>
      <c r="AU109" s="6" t="s">
        <v>447</v>
      </c>
    </row>
    <row r="110" spans="2:51" s="6" customFormat="1" ht="15.75" customHeight="1">
      <c r="B110" s="139"/>
      <c r="D110" s="140" t="s">
        <v>542</v>
      </c>
      <c r="E110" s="141"/>
      <c r="F110" s="142" t="s">
        <v>80</v>
      </c>
      <c r="H110" s="141"/>
      <c r="L110" s="139"/>
      <c r="M110" s="143"/>
      <c r="T110" s="144"/>
      <c r="AT110" s="141" t="s">
        <v>542</v>
      </c>
      <c r="AU110" s="141" t="s">
        <v>447</v>
      </c>
      <c r="AV110" s="145" t="s">
        <v>390</v>
      </c>
      <c r="AW110" s="145" t="s">
        <v>506</v>
      </c>
      <c r="AX110" s="145" t="s">
        <v>439</v>
      </c>
      <c r="AY110" s="141" t="s">
        <v>532</v>
      </c>
    </row>
    <row r="111" spans="2:51" s="6" customFormat="1" ht="15.75" customHeight="1">
      <c r="B111" s="146"/>
      <c r="D111" s="140" t="s">
        <v>542</v>
      </c>
      <c r="E111" s="147"/>
      <c r="F111" s="148" t="s">
        <v>81</v>
      </c>
      <c r="H111" s="149">
        <v>1.5</v>
      </c>
      <c r="L111" s="146"/>
      <c r="M111" s="150"/>
      <c r="T111" s="151"/>
      <c r="AT111" s="147" t="s">
        <v>542</v>
      </c>
      <c r="AU111" s="147" t="s">
        <v>447</v>
      </c>
      <c r="AV111" s="152" t="s">
        <v>447</v>
      </c>
      <c r="AW111" s="152" t="s">
        <v>506</v>
      </c>
      <c r="AX111" s="152" t="s">
        <v>439</v>
      </c>
      <c r="AY111" s="147" t="s">
        <v>532</v>
      </c>
    </row>
    <row r="112" spans="2:51" s="6" customFormat="1" ht="15.75" customHeight="1">
      <c r="B112" s="153"/>
      <c r="D112" s="140" t="s">
        <v>542</v>
      </c>
      <c r="E112" s="154"/>
      <c r="F112" s="155" t="s">
        <v>546</v>
      </c>
      <c r="H112" s="156">
        <v>1.5</v>
      </c>
      <c r="L112" s="153"/>
      <c r="M112" s="157"/>
      <c r="T112" s="158"/>
      <c r="AT112" s="154" t="s">
        <v>542</v>
      </c>
      <c r="AU112" s="154" t="s">
        <v>447</v>
      </c>
      <c r="AV112" s="159" t="s">
        <v>538</v>
      </c>
      <c r="AW112" s="159" t="s">
        <v>506</v>
      </c>
      <c r="AX112" s="159" t="s">
        <v>390</v>
      </c>
      <c r="AY112" s="154" t="s">
        <v>532</v>
      </c>
    </row>
    <row r="113" spans="2:63" s="114" customFormat="1" ht="30.75" customHeight="1">
      <c r="B113" s="115"/>
      <c r="D113" s="116" t="s">
        <v>438</v>
      </c>
      <c r="E113" s="123" t="s">
        <v>581</v>
      </c>
      <c r="F113" s="123" t="s">
        <v>645</v>
      </c>
      <c r="J113" s="124">
        <f>$BK$113</f>
        <v>0</v>
      </c>
      <c r="L113" s="115"/>
      <c r="M113" s="119"/>
      <c r="P113" s="120">
        <f>SUM($P$114:$P$123)</f>
        <v>0</v>
      </c>
      <c r="R113" s="120">
        <f>SUM($R$114:$R$123)</f>
        <v>3.061776</v>
      </c>
      <c r="T113" s="121">
        <f>SUM($T$114:$T$123)</f>
        <v>0</v>
      </c>
      <c r="AR113" s="116" t="s">
        <v>390</v>
      </c>
      <c r="AT113" s="116" t="s">
        <v>438</v>
      </c>
      <c r="AU113" s="116" t="s">
        <v>390</v>
      </c>
      <c r="AY113" s="116" t="s">
        <v>532</v>
      </c>
      <c r="BK113" s="122">
        <f>SUM($BK$114:$BK$123)</f>
        <v>0</v>
      </c>
    </row>
    <row r="114" spans="2:65" s="6" customFormat="1" ht="15.75" customHeight="1">
      <c r="B114" s="22"/>
      <c r="C114" s="125" t="s">
        <v>581</v>
      </c>
      <c r="D114" s="125" t="s">
        <v>534</v>
      </c>
      <c r="E114" s="126" t="s">
        <v>82</v>
      </c>
      <c r="F114" s="127" t="s">
        <v>83</v>
      </c>
      <c r="G114" s="128" t="s">
        <v>468</v>
      </c>
      <c r="H114" s="129">
        <v>4</v>
      </c>
      <c r="I114" s="130"/>
      <c r="J114" s="131">
        <f>ROUND($I$114*$H$114,2)</f>
        <v>0</v>
      </c>
      <c r="K114" s="127" t="s">
        <v>537</v>
      </c>
      <c r="L114" s="22"/>
      <c r="M114" s="132"/>
      <c r="N114" s="133" t="s">
        <v>410</v>
      </c>
      <c r="Q114" s="134">
        <v>0.61404</v>
      </c>
      <c r="R114" s="134">
        <f>$Q$114*$H$114</f>
        <v>2.45616</v>
      </c>
      <c r="S114" s="134">
        <v>0</v>
      </c>
      <c r="T114" s="135">
        <f>$S$114*$H$114</f>
        <v>0</v>
      </c>
      <c r="AR114" s="85" t="s">
        <v>538</v>
      </c>
      <c r="AT114" s="85" t="s">
        <v>534</v>
      </c>
      <c r="AU114" s="85" t="s">
        <v>447</v>
      </c>
      <c r="AY114" s="6" t="s">
        <v>532</v>
      </c>
      <c r="BE114" s="136">
        <f>IF($N$114="základní",$J$114,0)</f>
        <v>0</v>
      </c>
      <c r="BF114" s="136">
        <f>IF($N$114="snížená",$J$114,0)</f>
        <v>0</v>
      </c>
      <c r="BG114" s="136">
        <f>IF($N$114="zákl. přenesená",$J$114,0)</f>
        <v>0</v>
      </c>
      <c r="BH114" s="136">
        <f>IF($N$114="sníž. přenesená",$J$114,0)</f>
        <v>0</v>
      </c>
      <c r="BI114" s="136">
        <f>IF($N$114="nulová",$J$114,0)</f>
        <v>0</v>
      </c>
      <c r="BJ114" s="85" t="s">
        <v>390</v>
      </c>
      <c r="BK114" s="136">
        <f>ROUND($I$114*$H$114,2)</f>
        <v>0</v>
      </c>
      <c r="BL114" s="85" t="s">
        <v>538</v>
      </c>
      <c r="BM114" s="85" t="s">
        <v>84</v>
      </c>
    </row>
    <row r="115" spans="2:47" s="6" customFormat="1" ht="27" customHeight="1">
      <c r="B115" s="22"/>
      <c r="D115" s="137" t="s">
        <v>540</v>
      </c>
      <c r="F115" s="138" t="s">
        <v>85</v>
      </c>
      <c r="L115" s="22"/>
      <c r="M115" s="49"/>
      <c r="T115" s="50"/>
      <c r="AT115" s="6" t="s">
        <v>540</v>
      </c>
      <c r="AU115" s="6" t="s">
        <v>447</v>
      </c>
    </row>
    <row r="116" spans="2:51" s="6" customFormat="1" ht="15.75" customHeight="1">
      <c r="B116" s="139"/>
      <c r="D116" s="140" t="s">
        <v>542</v>
      </c>
      <c r="E116" s="141"/>
      <c r="F116" s="142" t="s">
        <v>86</v>
      </c>
      <c r="H116" s="141"/>
      <c r="L116" s="139"/>
      <c r="M116" s="143"/>
      <c r="T116" s="144"/>
      <c r="AT116" s="141" t="s">
        <v>542</v>
      </c>
      <c r="AU116" s="141" t="s">
        <v>447</v>
      </c>
      <c r="AV116" s="145" t="s">
        <v>390</v>
      </c>
      <c r="AW116" s="145" t="s">
        <v>506</v>
      </c>
      <c r="AX116" s="145" t="s">
        <v>439</v>
      </c>
      <c r="AY116" s="141" t="s">
        <v>532</v>
      </c>
    </row>
    <row r="117" spans="2:51" s="6" customFormat="1" ht="15.75" customHeight="1">
      <c r="B117" s="146"/>
      <c r="D117" s="140" t="s">
        <v>542</v>
      </c>
      <c r="E117" s="147"/>
      <c r="F117" s="148" t="s">
        <v>87</v>
      </c>
      <c r="H117" s="149">
        <v>4</v>
      </c>
      <c r="L117" s="146"/>
      <c r="M117" s="150"/>
      <c r="T117" s="151"/>
      <c r="AT117" s="147" t="s">
        <v>542</v>
      </c>
      <c r="AU117" s="147" t="s">
        <v>447</v>
      </c>
      <c r="AV117" s="152" t="s">
        <v>447</v>
      </c>
      <c r="AW117" s="152" t="s">
        <v>506</v>
      </c>
      <c r="AX117" s="152" t="s">
        <v>439</v>
      </c>
      <c r="AY117" s="147" t="s">
        <v>532</v>
      </c>
    </row>
    <row r="118" spans="2:51" s="6" customFormat="1" ht="15.75" customHeight="1">
      <c r="B118" s="153"/>
      <c r="D118" s="140" t="s">
        <v>542</v>
      </c>
      <c r="E118" s="154"/>
      <c r="F118" s="155" t="s">
        <v>546</v>
      </c>
      <c r="H118" s="156">
        <v>4</v>
      </c>
      <c r="L118" s="153"/>
      <c r="M118" s="157"/>
      <c r="T118" s="158"/>
      <c r="AT118" s="154" t="s">
        <v>542</v>
      </c>
      <c r="AU118" s="154" t="s">
        <v>447</v>
      </c>
      <c r="AV118" s="159" t="s">
        <v>538</v>
      </c>
      <c r="AW118" s="159" t="s">
        <v>506</v>
      </c>
      <c r="AX118" s="159" t="s">
        <v>390</v>
      </c>
      <c r="AY118" s="154" t="s">
        <v>532</v>
      </c>
    </row>
    <row r="119" spans="2:65" s="6" customFormat="1" ht="15.75" customHeight="1">
      <c r="B119" s="22"/>
      <c r="C119" s="125" t="s">
        <v>589</v>
      </c>
      <c r="D119" s="125" t="s">
        <v>534</v>
      </c>
      <c r="E119" s="126" t="s">
        <v>88</v>
      </c>
      <c r="F119" s="127" t="s">
        <v>89</v>
      </c>
      <c r="G119" s="128" t="s">
        <v>468</v>
      </c>
      <c r="H119" s="129">
        <v>4</v>
      </c>
      <c r="I119" s="130"/>
      <c r="J119" s="131">
        <f>ROUND($I$119*$H$119,2)</f>
        <v>0</v>
      </c>
      <c r="K119" s="127" t="s">
        <v>918</v>
      </c>
      <c r="L119" s="22"/>
      <c r="M119" s="132"/>
      <c r="N119" s="133" t="s">
        <v>410</v>
      </c>
      <c r="Q119" s="134">
        <v>0.151404</v>
      </c>
      <c r="R119" s="134">
        <f>$Q$119*$H$119</f>
        <v>0.605616</v>
      </c>
      <c r="S119" s="134">
        <v>0</v>
      </c>
      <c r="T119" s="135">
        <f>$S$119*$H$119</f>
        <v>0</v>
      </c>
      <c r="AR119" s="85" t="s">
        <v>538</v>
      </c>
      <c r="AT119" s="85" t="s">
        <v>534</v>
      </c>
      <c r="AU119" s="85" t="s">
        <v>447</v>
      </c>
      <c r="AY119" s="6" t="s">
        <v>532</v>
      </c>
      <c r="BE119" s="136">
        <f>IF($N$119="základní",$J$119,0)</f>
        <v>0</v>
      </c>
      <c r="BF119" s="136">
        <f>IF($N$119="snížená",$J$119,0)</f>
        <v>0</v>
      </c>
      <c r="BG119" s="136">
        <f>IF($N$119="zákl. přenesená",$J$119,0)</f>
        <v>0</v>
      </c>
      <c r="BH119" s="136">
        <f>IF($N$119="sníž. přenesená",$J$119,0)</f>
        <v>0</v>
      </c>
      <c r="BI119" s="136">
        <f>IF($N$119="nulová",$J$119,0)</f>
        <v>0</v>
      </c>
      <c r="BJ119" s="85" t="s">
        <v>390</v>
      </c>
      <c r="BK119" s="136">
        <f>ROUND($I$119*$H$119,2)</f>
        <v>0</v>
      </c>
      <c r="BL119" s="85" t="s">
        <v>538</v>
      </c>
      <c r="BM119" s="85" t="s">
        <v>90</v>
      </c>
    </row>
    <row r="120" spans="2:47" s="6" customFormat="1" ht="16.5" customHeight="1">
      <c r="B120" s="22"/>
      <c r="D120" s="137" t="s">
        <v>540</v>
      </c>
      <c r="F120" s="138" t="s">
        <v>89</v>
      </c>
      <c r="L120" s="22"/>
      <c r="M120" s="49"/>
      <c r="T120" s="50"/>
      <c r="AT120" s="6" t="s">
        <v>540</v>
      </c>
      <c r="AU120" s="6" t="s">
        <v>447</v>
      </c>
    </row>
    <row r="121" spans="2:51" s="6" customFormat="1" ht="15.75" customHeight="1">
      <c r="B121" s="139"/>
      <c r="D121" s="140" t="s">
        <v>542</v>
      </c>
      <c r="E121" s="141"/>
      <c r="F121" s="142" t="s">
        <v>86</v>
      </c>
      <c r="H121" s="141"/>
      <c r="L121" s="139"/>
      <c r="M121" s="143"/>
      <c r="T121" s="144"/>
      <c r="AT121" s="141" t="s">
        <v>542</v>
      </c>
      <c r="AU121" s="141" t="s">
        <v>447</v>
      </c>
      <c r="AV121" s="145" t="s">
        <v>390</v>
      </c>
      <c r="AW121" s="145" t="s">
        <v>506</v>
      </c>
      <c r="AX121" s="145" t="s">
        <v>439</v>
      </c>
      <c r="AY121" s="141" t="s">
        <v>532</v>
      </c>
    </row>
    <row r="122" spans="2:51" s="6" customFormat="1" ht="15.75" customHeight="1">
      <c r="B122" s="146"/>
      <c r="D122" s="140" t="s">
        <v>542</v>
      </c>
      <c r="E122" s="147"/>
      <c r="F122" s="148" t="s">
        <v>87</v>
      </c>
      <c r="H122" s="149">
        <v>4</v>
      </c>
      <c r="L122" s="146"/>
      <c r="M122" s="150"/>
      <c r="T122" s="151"/>
      <c r="AT122" s="147" t="s">
        <v>542</v>
      </c>
      <c r="AU122" s="147" t="s">
        <v>447</v>
      </c>
      <c r="AV122" s="152" t="s">
        <v>447</v>
      </c>
      <c r="AW122" s="152" t="s">
        <v>506</v>
      </c>
      <c r="AX122" s="152" t="s">
        <v>439</v>
      </c>
      <c r="AY122" s="147" t="s">
        <v>532</v>
      </c>
    </row>
    <row r="123" spans="2:51" s="6" customFormat="1" ht="15.75" customHeight="1">
      <c r="B123" s="153"/>
      <c r="D123" s="140" t="s">
        <v>542</v>
      </c>
      <c r="E123" s="154"/>
      <c r="F123" s="155" t="s">
        <v>546</v>
      </c>
      <c r="H123" s="156">
        <v>4</v>
      </c>
      <c r="L123" s="153"/>
      <c r="M123" s="157"/>
      <c r="T123" s="158"/>
      <c r="AT123" s="154" t="s">
        <v>542</v>
      </c>
      <c r="AU123" s="154" t="s">
        <v>447</v>
      </c>
      <c r="AV123" s="159" t="s">
        <v>538</v>
      </c>
      <c r="AW123" s="159" t="s">
        <v>506</v>
      </c>
      <c r="AX123" s="159" t="s">
        <v>390</v>
      </c>
      <c r="AY123" s="154" t="s">
        <v>532</v>
      </c>
    </row>
    <row r="124" spans="2:63" s="114" customFormat="1" ht="30.75" customHeight="1">
      <c r="B124" s="115"/>
      <c r="D124" s="116" t="s">
        <v>438</v>
      </c>
      <c r="E124" s="123" t="s">
        <v>601</v>
      </c>
      <c r="F124" s="123" t="s">
        <v>719</v>
      </c>
      <c r="J124" s="124">
        <f>$BK$124</f>
        <v>0</v>
      </c>
      <c r="L124" s="115"/>
      <c r="M124" s="119"/>
      <c r="P124" s="120">
        <f>SUM($P$125:$P$174)</f>
        <v>0</v>
      </c>
      <c r="R124" s="120">
        <f>SUM($R$125:$R$174)</f>
        <v>7.843044384</v>
      </c>
      <c r="T124" s="121">
        <f>SUM($T$125:$T$174)</f>
        <v>0</v>
      </c>
      <c r="AR124" s="116" t="s">
        <v>390</v>
      </c>
      <c r="AT124" s="116" t="s">
        <v>438</v>
      </c>
      <c r="AU124" s="116" t="s">
        <v>390</v>
      </c>
      <c r="AY124" s="116" t="s">
        <v>532</v>
      </c>
      <c r="BK124" s="122">
        <f>SUM($BK$125:$BK$174)</f>
        <v>0</v>
      </c>
    </row>
    <row r="125" spans="2:65" s="6" customFormat="1" ht="15.75" customHeight="1">
      <c r="B125" s="22"/>
      <c r="C125" s="125" t="s">
        <v>596</v>
      </c>
      <c r="D125" s="125" t="s">
        <v>534</v>
      </c>
      <c r="E125" s="126" t="s">
        <v>91</v>
      </c>
      <c r="F125" s="127" t="s">
        <v>92</v>
      </c>
      <c r="G125" s="128" t="s">
        <v>729</v>
      </c>
      <c r="H125" s="129">
        <v>1</v>
      </c>
      <c r="I125" s="130"/>
      <c r="J125" s="131">
        <f>ROUND($I$125*$H$125,2)</f>
        <v>0</v>
      </c>
      <c r="K125" s="127" t="s">
        <v>918</v>
      </c>
      <c r="L125" s="22"/>
      <c r="M125" s="132"/>
      <c r="N125" s="133" t="s">
        <v>410</v>
      </c>
      <c r="Q125" s="134">
        <v>0.037168</v>
      </c>
      <c r="R125" s="134">
        <f>$Q$125*$H$125</f>
        <v>0.037168</v>
      </c>
      <c r="S125" s="134">
        <v>0</v>
      </c>
      <c r="T125" s="135">
        <f>$S$125*$H$125</f>
        <v>0</v>
      </c>
      <c r="AR125" s="85" t="s">
        <v>538</v>
      </c>
      <c r="AT125" s="85" t="s">
        <v>534</v>
      </c>
      <c r="AU125" s="85" t="s">
        <v>447</v>
      </c>
      <c r="AY125" s="6" t="s">
        <v>532</v>
      </c>
      <c r="BE125" s="136">
        <f>IF($N$125="základní",$J$125,0)</f>
        <v>0</v>
      </c>
      <c r="BF125" s="136">
        <f>IF($N$125="snížená",$J$125,0)</f>
        <v>0</v>
      </c>
      <c r="BG125" s="136">
        <f>IF($N$125="zákl. přenesená",$J$125,0)</f>
        <v>0</v>
      </c>
      <c r="BH125" s="136">
        <f>IF($N$125="sníž. přenesená",$J$125,0)</f>
        <v>0</v>
      </c>
      <c r="BI125" s="136">
        <f>IF($N$125="nulová",$J$125,0)</f>
        <v>0</v>
      </c>
      <c r="BJ125" s="85" t="s">
        <v>390</v>
      </c>
      <c r="BK125" s="136">
        <f>ROUND($I$125*$H$125,2)</f>
        <v>0</v>
      </c>
      <c r="BL125" s="85" t="s">
        <v>538</v>
      </c>
      <c r="BM125" s="85" t="s">
        <v>93</v>
      </c>
    </row>
    <row r="126" spans="2:47" s="6" customFormat="1" ht="16.5" customHeight="1">
      <c r="B126" s="22"/>
      <c r="D126" s="137" t="s">
        <v>540</v>
      </c>
      <c r="F126" s="138" t="s">
        <v>92</v>
      </c>
      <c r="L126" s="22"/>
      <c r="M126" s="49"/>
      <c r="T126" s="50"/>
      <c r="AT126" s="6" t="s">
        <v>540</v>
      </c>
      <c r="AU126" s="6" t="s">
        <v>447</v>
      </c>
    </row>
    <row r="127" spans="2:51" s="6" customFormat="1" ht="15.75" customHeight="1">
      <c r="B127" s="139"/>
      <c r="D127" s="140" t="s">
        <v>542</v>
      </c>
      <c r="E127" s="141"/>
      <c r="F127" s="142" t="s">
        <v>94</v>
      </c>
      <c r="H127" s="141"/>
      <c r="L127" s="139"/>
      <c r="M127" s="143"/>
      <c r="T127" s="144"/>
      <c r="AT127" s="141" t="s">
        <v>542</v>
      </c>
      <c r="AU127" s="141" t="s">
        <v>447</v>
      </c>
      <c r="AV127" s="145" t="s">
        <v>390</v>
      </c>
      <c r="AW127" s="145" t="s">
        <v>506</v>
      </c>
      <c r="AX127" s="145" t="s">
        <v>439</v>
      </c>
      <c r="AY127" s="141" t="s">
        <v>532</v>
      </c>
    </row>
    <row r="128" spans="2:51" s="6" customFormat="1" ht="15.75" customHeight="1">
      <c r="B128" s="146"/>
      <c r="D128" s="140" t="s">
        <v>542</v>
      </c>
      <c r="E128" s="147"/>
      <c r="F128" s="148" t="s">
        <v>390</v>
      </c>
      <c r="H128" s="149">
        <v>1</v>
      </c>
      <c r="L128" s="146"/>
      <c r="M128" s="150"/>
      <c r="T128" s="151"/>
      <c r="AT128" s="147" t="s">
        <v>542</v>
      </c>
      <c r="AU128" s="147" t="s">
        <v>447</v>
      </c>
      <c r="AV128" s="152" t="s">
        <v>447</v>
      </c>
      <c r="AW128" s="152" t="s">
        <v>506</v>
      </c>
      <c r="AX128" s="152" t="s">
        <v>439</v>
      </c>
      <c r="AY128" s="147" t="s">
        <v>532</v>
      </c>
    </row>
    <row r="129" spans="2:51" s="6" customFormat="1" ht="15.75" customHeight="1">
      <c r="B129" s="153"/>
      <c r="D129" s="140" t="s">
        <v>542</v>
      </c>
      <c r="E129" s="154"/>
      <c r="F129" s="155" t="s">
        <v>546</v>
      </c>
      <c r="H129" s="156">
        <v>1</v>
      </c>
      <c r="L129" s="153"/>
      <c r="M129" s="157"/>
      <c r="T129" s="158"/>
      <c r="AT129" s="154" t="s">
        <v>542</v>
      </c>
      <c r="AU129" s="154" t="s">
        <v>447</v>
      </c>
      <c r="AV129" s="159" t="s">
        <v>538</v>
      </c>
      <c r="AW129" s="159" t="s">
        <v>506</v>
      </c>
      <c r="AX129" s="159" t="s">
        <v>390</v>
      </c>
      <c r="AY129" s="154" t="s">
        <v>532</v>
      </c>
    </row>
    <row r="130" spans="2:65" s="6" customFormat="1" ht="15.75" customHeight="1">
      <c r="B130" s="22"/>
      <c r="C130" s="125" t="s">
        <v>601</v>
      </c>
      <c r="D130" s="125" t="s">
        <v>534</v>
      </c>
      <c r="E130" s="126" t="s">
        <v>95</v>
      </c>
      <c r="F130" s="127" t="s">
        <v>96</v>
      </c>
      <c r="G130" s="128" t="s">
        <v>729</v>
      </c>
      <c r="H130" s="129">
        <v>1</v>
      </c>
      <c r="I130" s="130"/>
      <c r="J130" s="131">
        <f>ROUND($I$130*$H$130,2)</f>
        <v>0</v>
      </c>
      <c r="K130" s="127" t="s">
        <v>918</v>
      </c>
      <c r="L130" s="22"/>
      <c r="M130" s="132"/>
      <c r="N130" s="133" t="s">
        <v>410</v>
      </c>
      <c r="Q130" s="134">
        <v>2.700180876</v>
      </c>
      <c r="R130" s="134">
        <f>$Q$130*$H$130</f>
        <v>2.700180876</v>
      </c>
      <c r="S130" s="134">
        <v>0</v>
      </c>
      <c r="T130" s="135">
        <f>$S$130*$H$130</f>
        <v>0</v>
      </c>
      <c r="AR130" s="85" t="s">
        <v>538</v>
      </c>
      <c r="AT130" s="85" t="s">
        <v>534</v>
      </c>
      <c r="AU130" s="85" t="s">
        <v>447</v>
      </c>
      <c r="AY130" s="6" t="s">
        <v>532</v>
      </c>
      <c r="BE130" s="136">
        <f>IF($N$130="základní",$J$130,0)</f>
        <v>0</v>
      </c>
      <c r="BF130" s="136">
        <f>IF($N$130="snížená",$J$130,0)</f>
        <v>0</v>
      </c>
      <c r="BG130" s="136">
        <f>IF($N$130="zákl. přenesená",$J$130,0)</f>
        <v>0</v>
      </c>
      <c r="BH130" s="136">
        <f>IF($N$130="sníž. přenesená",$J$130,0)</f>
        <v>0</v>
      </c>
      <c r="BI130" s="136">
        <f>IF($N$130="nulová",$J$130,0)</f>
        <v>0</v>
      </c>
      <c r="BJ130" s="85" t="s">
        <v>390</v>
      </c>
      <c r="BK130" s="136">
        <f>ROUND($I$130*$H$130,2)</f>
        <v>0</v>
      </c>
      <c r="BL130" s="85" t="s">
        <v>538</v>
      </c>
      <c r="BM130" s="85" t="s">
        <v>97</v>
      </c>
    </row>
    <row r="131" spans="2:47" s="6" customFormat="1" ht="16.5" customHeight="1">
      <c r="B131" s="22"/>
      <c r="D131" s="137" t="s">
        <v>540</v>
      </c>
      <c r="F131" s="138" t="s">
        <v>96</v>
      </c>
      <c r="L131" s="22"/>
      <c r="M131" s="49"/>
      <c r="T131" s="50"/>
      <c r="AT131" s="6" t="s">
        <v>540</v>
      </c>
      <c r="AU131" s="6" t="s">
        <v>447</v>
      </c>
    </row>
    <row r="132" spans="2:51" s="6" customFormat="1" ht="15.75" customHeight="1">
      <c r="B132" s="139"/>
      <c r="D132" s="140" t="s">
        <v>542</v>
      </c>
      <c r="E132" s="141"/>
      <c r="F132" s="142" t="s">
        <v>94</v>
      </c>
      <c r="H132" s="141"/>
      <c r="L132" s="139"/>
      <c r="M132" s="143"/>
      <c r="T132" s="144"/>
      <c r="AT132" s="141" t="s">
        <v>542</v>
      </c>
      <c r="AU132" s="141" t="s">
        <v>447</v>
      </c>
      <c r="AV132" s="145" t="s">
        <v>390</v>
      </c>
      <c r="AW132" s="145" t="s">
        <v>506</v>
      </c>
      <c r="AX132" s="145" t="s">
        <v>439</v>
      </c>
      <c r="AY132" s="141" t="s">
        <v>532</v>
      </c>
    </row>
    <row r="133" spans="2:51" s="6" customFormat="1" ht="15.75" customHeight="1">
      <c r="B133" s="146"/>
      <c r="D133" s="140" t="s">
        <v>542</v>
      </c>
      <c r="E133" s="147"/>
      <c r="F133" s="148" t="s">
        <v>390</v>
      </c>
      <c r="H133" s="149">
        <v>1</v>
      </c>
      <c r="L133" s="146"/>
      <c r="M133" s="150"/>
      <c r="T133" s="151"/>
      <c r="AT133" s="147" t="s">
        <v>542</v>
      </c>
      <c r="AU133" s="147" t="s">
        <v>447</v>
      </c>
      <c r="AV133" s="152" t="s">
        <v>447</v>
      </c>
      <c r="AW133" s="152" t="s">
        <v>506</v>
      </c>
      <c r="AX133" s="152" t="s">
        <v>439</v>
      </c>
      <c r="AY133" s="147" t="s">
        <v>532</v>
      </c>
    </row>
    <row r="134" spans="2:51" s="6" customFormat="1" ht="15.75" customHeight="1">
      <c r="B134" s="153"/>
      <c r="D134" s="140" t="s">
        <v>542</v>
      </c>
      <c r="E134" s="154"/>
      <c r="F134" s="155" t="s">
        <v>546</v>
      </c>
      <c r="H134" s="156">
        <v>1</v>
      </c>
      <c r="L134" s="153"/>
      <c r="M134" s="157"/>
      <c r="T134" s="158"/>
      <c r="AT134" s="154" t="s">
        <v>542</v>
      </c>
      <c r="AU134" s="154" t="s">
        <v>447</v>
      </c>
      <c r="AV134" s="159" t="s">
        <v>538</v>
      </c>
      <c r="AW134" s="159" t="s">
        <v>506</v>
      </c>
      <c r="AX134" s="159" t="s">
        <v>390</v>
      </c>
      <c r="AY134" s="154" t="s">
        <v>532</v>
      </c>
    </row>
    <row r="135" spans="2:65" s="6" customFormat="1" ht="15.75" customHeight="1">
      <c r="B135" s="22"/>
      <c r="C135" s="125" t="s">
        <v>607</v>
      </c>
      <c r="D135" s="125" t="s">
        <v>534</v>
      </c>
      <c r="E135" s="126" t="s">
        <v>98</v>
      </c>
      <c r="F135" s="127" t="s">
        <v>99</v>
      </c>
      <c r="G135" s="128" t="s">
        <v>729</v>
      </c>
      <c r="H135" s="129">
        <v>1</v>
      </c>
      <c r="I135" s="130"/>
      <c r="J135" s="131">
        <f>ROUND($I$135*$H$135,2)</f>
        <v>0</v>
      </c>
      <c r="K135" s="127" t="s">
        <v>537</v>
      </c>
      <c r="L135" s="22"/>
      <c r="M135" s="132"/>
      <c r="N135" s="133" t="s">
        <v>410</v>
      </c>
      <c r="Q135" s="134">
        <v>2.306975508</v>
      </c>
      <c r="R135" s="134">
        <f>$Q$135*$H$135</f>
        <v>2.306975508</v>
      </c>
      <c r="S135" s="134">
        <v>0</v>
      </c>
      <c r="T135" s="135">
        <f>$S$135*$H$135</f>
        <v>0</v>
      </c>
      <c r="AR135" s="85" t="s">
        <v>538</v>
      </c>
      <c r="AT135" s="85" t="s">
        <v>534</v>
      </c>
      <c r="AU135" s="85" t="s">
        <v>447</v>
      </c>
      <c r="AY135" s="6" t="s">
        <v>532</v>
      </c>
      <c r="BE135" s="136">
        <f>IF($N$135="základní",$J$135,0)</f>
        <v>0</v>
      </c>
      <c r="BF135" s="136">
        <f>IF($N$135="snížená",$J$135,0)</f>
        <v>0</v>
      </c>
      <c r="BG135" s="136">
        <f>IF($N$135="zákl. přenesená",$J$135,0)</f>
        <v>0</v>
      </c>
      <c r="BH135" s="136">
        <f>IF($N$135="sníž. přenesená",$J$135,0)</f>
        <v>0</v>
      </c>
      <c r="BI135" s="136">
        <f>IF($N$135="nulová",$J$135,0)</f>
        <v>0</v>
      </c>
      <c r="BJ135" s="85" t="s">
        <v>390</v>
      </c>
      <c r="BK135" s="136">
        <f>ROUND($I$135*$H$135,2)</f>
        <v>0</v>
      </c>
      <c r="BL135" s="85" t="s">
        <v>538</v>
      </c>
      <c r="BM135" s="85" t="s">
        <v>100</v>
      </c>
    </row>
    <row r="136" spans="2:47" s="6" customFormat="1" ht="27" customHeight="1">
      <c r="B136" s="22"/>
      <c r="D136" s="137" t="s">
        <v>540</v>
      </c>
      <c r="F136" s="138" t="s">
        <v>101</v>
      </c>
      <c r="L136" s="22"/>
      <c r="M136" s="49"/>
      <c r="T136" s="50"/>
      <c r="AT136" s="6" t="s">
        <v>540</v>
      </c>
      <c r="AU136" s="6" t="s">
        <v>447</v>
      </c>
    </row>
    <row r="137" spans="2:51" s="6" customFormat="1" ht="15.75" customHeight="1">
      <c r="B137" s="139"/>
      <c r="D137" s="140" t="s">
        <v>542</v>
      </c>
      <c r="E137" s="141"/>
      <c r="F137" s="142" t="s">
        <v>102</v>
      </c>
      <c r="H137" s="141"/>
      <c r="L137" s="139"/>
      <c r="M137" s="143"/>
      <c r="T137" s="144"/>
      <c r="AT137" s="141" t="s">
        <v>542</v>
      </c>
      <c r="AU137" s="141" t="s">
        <v>447</v>
      </c>
      <c r="AV137" s="145" t="s">
        <v>390</v>
      </c>
      <c r="AW137" s="145" t="s">
        <v>506</v>
      </c>
      <c r="AX137" s="145" t="s">
        <v>439</v>
      </c>
      <c r="AY137" s="141" t="s">
        <v>532</v>
      </c>
    </row>
    <row r="138" spans="2:51" s="6" customFormat="1" ht="15.75" customHeight="1">
      <c r="B138" s="146"/>
      <c r="D138" s="140" t="s">
        <v>542</v>
      </c>
      <c r="E138" s="147"/>
      <c r="F138" s="148" t="s">
        <v>390</v>
      </c>
      <c r="H138" s="149">
        <v>1</v>
      </c>
      <c r="L138" s="146"/>
      <c r="M138" s="150"/>
      <c r="T138" s="151"/>
      <c r="AT138" s="147" t="s">
        <v>542</v>
      </c>
      <c r="AU138" s="147" t="s">
        <v>447</v>
      </c>
      <c r="AV138" s="152" t="s">
        <v>447</v>
      </c>
      <c r="AW138" s="152" t="s">
        <v>506</v>
      </c>
      <c r="AX138" s="152" t="s">
        <v>439</v>
      </c>
      <c r="AY138" s="147" t="s">
        <v>532</v>
      </c>
    </row>
    <row r="139" spans="2:51" s="6" customFormat="1" ht="15.75" customHeight="1">
      <c r="B139" s="153"/>
      <c r="D139" s="140" t="s">
        <v>542</v>
      </c>
      <c r="E139" s="154"/>
      <c r="F139" s="155" t="s">
        <v>546</v>
      </c>
      <c r="H139" s="156">
        <v>1</v>
      </c>
      <c r="L139" s="153"/>
      <c r="M139" s="157"/>
      <c r="T139" s="158"/>
      <c r="AT139" s="154" t="s">
        <v>542</v>
      </c>
      <c r="AU139" s="154" t="s">
        <v>447</v>
      </c>
      <c r="AV139" s="159" t="s">
        <v>538</v>
      </c>
      <c r="AW139" s="159" t="s">
        <v>506</v>
      </c>
      <c r="AX139" s="159" t="s">
        <v>390</v>
      </c>
      <c r="AY139" s="154" t="s">
        <v>532</v>
      </c>
    </row>
    <row r="140" spans="2:65" s="6" customFormat="1" ht="15.75" customHeight="1">
      <c r="B140" s="22"/>
      <c r="C140" s="160" t="s">
        <v>395</v>
      </c>
      <c r="D140" s="160" t="s">
        <v>635</v>
      </c>
      <c r="E140" s="161" t="s">
        <v>103</v>
      </c>
      <c r="F140" s="162" t="s">
        <v>104</v>
      </c>
      <c r="G140" s="163" t="s">
        <v>729</v>
      </c>
      <c r="H140" s="164">
        <v>1</v>
      </c>
      <c r="I140" s="165"/>
      <c r="J140" s="166">
        <f>ROUND($I$140*$H$140,2)</f>
        <v>0</v>
      </c>
      <c r="K140" s="162"/>
      <c r="L140" s="167"/>
      <c r="M140" s="168"/>
      <c r="N140" s="169" t="s">
        <v>410</v>
      </c>
      <c r="Q140" s="134">
        <v>0.548</v>
      </c>
      <c r="R140" s="134">
        <f>$Q$140*$H$140</f>
        <v>0.548</v>
      </c>
      <c r="S140" s="134">
        <v>0</v>
      </c>
      <c r="T140" s="135">
        <f>$S$140*$H$140</f>
        <v>0</v>
      </c>
      <c r="AR140" s="85" t="s">
        <v>601</v>
      </c>
      <c r="AT140" s="85" t="s">
        <v>635</v>
      </c>
      <c r="AU140" s="85" t="s">
        <v>447</v>
      </c>
      <c r="AY140" s="6" t="s">
        <v>532</v>
      </c>
      <c r="BE140" s="136">
        <f>IF($N$140="základní",$J$140,0)</f>
        <v>0</v>
      </c>
      <c r="BF140" s="136">
        <f>IF($N$140="snížená",$J$140,0)</f>
        <v>0</v>
      </c>
      <c r="BG140" s="136">
        <f>IF($N$140="zákl. přenesená",$J$140,0)</f>
        <v>0</v>
      </c>
      <c r="BH140" s="136">
        <f>IF($N$140="sníž. přenesená",$J$140,0)</f>
        <v>0</v>
      </c>
      <c r="BI140" s="136">
        <f>IF($N$140="nulová",$J$140,0)</f>
        <v>0</v>
      </c>
      <c r="BJ140" s="85" t="s">
        <v>390</v>
      </c>
      <c r="BK140" s="136">
        <f>ROUND($I$140*$H$140,2)</f>
        <v>0</v>
      </c>
      <c r="BL140" s="85" t="s">
        <v>538</v>
      </c>
      <c r="BM140" s="85" t="s">
        <v>105</v>
      </c>
    </row>
    <row r="141" spans="2:47" s="6" customFormat="1" ht="27" customHeight="1">
      <c r="B141" s="22"/>
      <c r="D141" s="137" t="s">
        <v>540</v>
      </c>
      <c r="F141" s="138" t="s">
        <v>106</v>
      </c>
      <c r="L141" s="22"/>
      <c r="M141" s="49"/>
      <c r="T141" s="50"/>
      <c r="AT141" s="6" t="s">
        <v>540</v>
      </c>
      <c r="AU141" s="6" t="s">
        <v>447</v>
      </c>
    </row>
    <row r="142" spans="2:51" s="6" customFormat="1" ht="15.75" customHeight="1">
      <c r="B142" s="139"/>
      <c r="D142" s="140" t="s">
        <v>542</v>
      </c>
      <c r="E142" s="141"/>
      <c r="F142" s="142" t="s">
        <v>102</v>
      </c>
      <c r="H142" s="141"/>
      <c r="L142" s="139"/>
      <c r="M142" s="143"/>
      <c r="T142" s="144"/>
      <c r="AT142" s="141" t="s">
        <v>542</v>
      </c>
      <c r="AU142" s="141" t="s">
        <v>447</v>
      </c>
      <c r="AV142" s="145" t="s">
        <v>390</v>
      </c>
      <c r="AW142" s="145" t="s">
        <v>506</v>
      </c>
      <c r="AX142" s="145" t="s">
        <v>439</v>
      </c>
      <c r="AY142" s="141" t="s">
        <v>532</v>
      </c>
    </row>
    <row r="143" spans="2:51" s="6" customFormat="1" ht="15.75" customHeight="1">
      <c r="B143" s="146"/>
      <c r="D143" s="140" t="s">
        <v>542</v>
      </c>
      <c r="E143" s="147"/>
      <c r="F143" s="148" t="s">
        <v>390</v>
      </c>
      <c r="H143" s="149">
        <v>1</v>
      </c>
      <c r="L143" s="146"/>
      <c r="M143" s="150"/>
      <c r="T143" s="151"/>
      <c r="AT143" s="147" t="s">
        <v>542</v>
      </c>
      <c r="AU143" s="147" t="s">
        <v>447</v>
      </c>
      <c r="AV143" s="152" t="s">
        <v>447</v>
      </c>
      <c r="AW143" s="152" t="s">
        <v>506</v>
      </c>
      <c r="AX143" s="152" t="s">
        <v>439</v>
      </c>
      <c r="AY143" s="147" t="s">
        <v>532</v>
      </c>
    </row>
    <row r="144" spans="2:51" s="6" customFormat="1" ht="15.75" customHeight="1">
      <c r="B144" s="153"/>
      <c r="D144" s="140" t="s">
        <v>542</v>
      </c>
      <c r="E144" s="154"/>
      <c r="F144" s="155" t="s">
        <v>546</v>
      </c>
      <c r="H144" s="156">
        <v>1</v>
      </c>
      <c r="L144" s="153"/>
      <c r="M144" s="157"/>
      <c r="T144" s="158"/>
      <c r="AT144" s="154" t="s">
        <v>542</v>
      </c>
      <c r="AU144" s="154" t="s">
        <v>447</v>
      </c>
      <c r="AV144" s="159" t="s">
        <v>538</v>
      </c>
      <c r="AW144" s="159" t="s">
        <v>506</v>
      </c>
      <c r="AX144" s="159" t="s">
        <v>390</v>
      </c>
      <c r="AY144" s="154" t="s">
        <v>532</v>
      </c>
    </row>
    <row r="145" spans="2:65" s="6" customFormat="1" ht="15.75" customHeight="1">
      <c r="B145" s="22"/>
      <c r="C145" s="160" t="s">
        <v>617</v>
      </c>
      <c r="D145" s="160" t="s">
        <v>635</v>
      </c>
      <c r="E145" s="161" t="s">
        <v>107</v>
      </c>
      <c r="F145" s="162" t="s">
        <v>108</v>
      </c>
      <c r="G145" s="163" t="s">
        <v>729</v>
      </c>
      <c r="H145" s="164">
        <v>1</v>
      </c>
      <c r="I145" s="165"/>
      <c r="J145" s="166">
        <f>ROUND($I$145*$H$145,2)</f>
        <v>0</v>
      </c>
      <c r="K145" s="162"/>
      <c r="L145" s="167"/>
      <c r="M145" s="168"/>
      <c r="N145" s="169" t="s">
        <v>410</v>
      </c>
      <c r="Q145" s="134">
        <v>0.053</v>
      </c>
      <c r="R145" s="134">
        <f>$Q$145*$H$145</f>
        <v>0.053</v>
      </c>
      <c r="S145" s="134">
        <v>0</v>
      </c>
      <c r="T145" s="135">
        <f>$S$145*$H$145</f>
        <v>0</v>
      </c>
      <c r="AR145" s="85" t="s">
        <v>601</v>
      </c>
      <c r="AT145" s="85" t="s">
        <v>635</v>
      </c>
      <c r="AU145" s="85" t="s">
        <v>447</v>
      </c>
      <c r="AY145" s="6" t="s">
        <v>532</v>
      </c>
      <c r="BE145" s="136">
        <f>IF($N$145="základní",$J$145,0)</f>
        <v>0</v>
      </c>
      <c r="BF145" s="136">
        <f>IF($N$145="snížená",$J$145,0)</f>
        <v>0</v>
      </c>
      <c r="BG145" s="136">
        <f>IF($N$145="zákl. přenesená",$J$145,0)</f>
        <v>0</v>
      </c>
      <c r="BH145" s="136">
        <f>IF($N$145="sníž. přenesená",$J$145,0)</f>
        <v>0</v>
      </c>
      <c r="BI145" s="136">
        <f>IF($N$145="nulová",$J$145,0)</f>
        <v>0</v>
      </c>
      <c r="BJ145" s="85" t="s">
        <v>390</v>
      </c>
      <c r="BK145" s="136">
        <f>ROUND($I$145*$H$145,2)</f>
        <v>0</v>
      </c>
      <c r="BL145" s="85" t="s">
        <v>538</v>
      </c>
      <c r="BM145" s="85" t="s">
        <v>109</v>
      </c>
    </row>
    <row r="146" spans="2:47" s="6" customFormat="1" ht="27" customHeight="1">
      <c r="B146" s="22"/>
      <c r="D146" s="137" t="s">
        <v>540</v>
      </c>
      <c r="F146" s="138" t="s">
        <v>110</v>
      </c>
      <c r="L146" s="22"/>
      <c r="M146" s="49"/>
      <c r="T146" s="50"/>
      <c r="AT146" s="6" t="s">
        <v>540</v>
      </c>
      <c r="AU146" s="6" t="s">
        <v>447</v>
      </c>
    </row>
    <row r="147" spans="2:51" s="6" customFormat="1" ht="15.75" customHeight="1">
      <c r="B147" s="139"/>
      <c r="D147" s="140" t="s">
        <v>542</v>
      </c>
      <c r="E147" s="141"/>
      <c r="F147" s="142" t="s">
        <v>102</v>
      </c>
      <c r="H147" s="141"/>
      <c r="L147" s="139"/>
      <c r="M147" s="143"/>
      <c r="T147" s="144"/>
      <c r="AT147" s="141" t="s">
        <v>542</v>
      </c>
      <c r="AU147" s="141" t="s">
        <v>447</v>
      </c>
      <c r="AV147" s="145" t="s">
        <v>390</v>
      </c>
      <c r="AW147" s="145" t="s">
        <v>506</v>
      </c>
      <c r="AX147" s="145" t="s">
        <v>439</v>
      </c>
      <c r="AY147" s="141" t="s">
        <v>532</v>
      </c>
    </row>
    <row r="148" spans="2:51" s="6" customFormat="1" ht="15.75" customHeight="1">
      <c r="B148" s="146"/>
      <c r="D148" s="140" t="s">
        <v>542</v>
      </c>
      <c r="E148" s="147"/>
      <c r="F148" s="148" t="s">
        <v>390</v>
      </c>
      <c r="H148" s="149">
        <v>1</v>
      </c>
      <c r="L148" s="146"/>
      <c r="M148" s="150"/>
      <c r="T148" s="151"/>
      <c r="AT148" s="147" t="s">
        <v>542</v>
      </c>
      <c r="AU148" s="147" t="s">
        <v>447</v>
      </c>
      <c r="AV148" s="152" t="s">
        <v>447</v>
      </c>
      <c r="AW148" s="152" t="s">
        <v>506</v>
      </c>
      <c r="AX148" s="152" t="s">
        <v>439</v>
      </c>
      <c r="AY148" s="147" t="s">
        <v>532</v>
      </c>
    </row>
    <row r="149" spans="2:51" s="6" customFormat="1" ht="15.75" customHeight="1">
      <c r="B149" s="153"/>
      <c r="D149" s="140" t="s">
        <v>542</v>
      </c>
      <c r="E149" s="154"/>
      <c r="F149" s="155" t="s">
        <v>546</v>
      </c>
      <c r="H149" s="156">
        <v>1</v>
      </c>
      <c r="L149" s="153"/>
      <c r="M149" s="157"/>
      <c r="T149" s="158"/>
      <c r="AT149" s="154" t="s">
        <v>542</v>
      </c>
      <c r="AU149" s="154" t="s">
        <v>447</v>
      </c>
      <c r="AV149" s="159" t="s">
        <v>538</v>
      </c>
      <c r="AW149" s="159" t="s">
        <v>506</v>
      </c>
      <c r="AX149" s="159" t="s">
        <v>390</v>
      </c>
      <c r="AY149" s="154" t="s">
        <v>532</v>
      </c>
    </row>
    <row r="150" spans="2:65" s="6" customFormat="1" ht="15.75" customHeight="1">
      <c r="B150" s="22"/>
      <c r="C150" s="160" t="s">
        <v>622</v>
      </c>
      <c r="D150" s="160" t="s">
        <v>635</v>
      </c>
      <c r="E150" s="161" t="s">
        <v>111</v>
      </c>
      <c r="F150" s="162" t="s">
        <v>112</v>
      </c>
      <c r="G150" s="163" t="s">
        <v>729</v>
      </c>
      <c r="H150" s="164">
        <v>1</v>
      </c>
      <c r="I150" s="165"/>
      <c r="J150" s="166">
        <f>ROUND($I$150*$H$150,2)</f>
        <v>0</v>
      </c>
      <c r="K150" s="162"/>
      <c r="L150" s="167"/>
      <c r="M150" s="168"/>
      <c r="N150" s="169" t="s">
        <v>410</v>
      </c>
      <c r="Q150" s="134">
        <v>1.78</v>
      </c>
      <c r="R150" s="134">
        <f>$Q$150*$H$150</f>
        <v>1.78</v>
      </c>
      <c r="S150" s="134">
        <v>0</v>
      </c>
      <c r="T150" s="135">
        <f>$S$150*$H$150</f>
        <v>0</v>
      </c>
      <c r="AR150" s="85" t="s">
        <v>601</v>
      </c>
      <c r="AT150" s="85" t="s">
        <v>635</v>
      </c>
      <c r="AU150" s="85" t="s">
        <v>447</v>
      </c>
      <c r="AY150" s="6" t="s">
        <v>532</v>
      </c>
      <c r="BE150" s="136">
        <f>IF($N$150="základní",$J$150,0)</f>
        <v>0</v>
      </c>
      <c r="BF150" s="136">
        <f>IF($N$150="snížená",$J$150,0)</f>
        <v>0</v>
      </c>
      <c r="BG150" s="136">
        <f>IF($N$150="zákl. přenesená",$J$150,0)</f>
        <v>0</v>
      </c>
      <c r="BH150" s="136">
        <f>IF($N$150="sníž. přenesená",$J$150,0)</f>
        <v>0</v>
      </c>
      <c r="BI150" s="136">
        <f>IF($N$150="nulová",$J$150,0)</f>
        <v>0</v>
      </c>
      <c r="BJ150" s="85" t="s">
        <v>390</v>
      </c>
      <c r="BK150" s="136">
        <f>ROUND($I$150*$H$150,2)</f>
        <v>0</v>
      </c>
      <c r="BL150" s="85" t="s">
        <v>538</v>
      </c>
      <c r="BM150" s="85" t="s">
        <v>113</v>
      </c>
    </row>
    <row r="151" spans="2:47" s="6" customFormat="1" ht="27" customHeight="1">
      <c r="B151" s="22"/>
      <c r="D151" s="137" t="s">
        <v>540</v>
      </c>
      <c r="F151" s="138" t="s">
        <v>114</v>
      </c>
      <c r="L151" s="22"/>
      <c r="M151" s="49"/>
      <c r="T151" s="50"/>
      <c r="AT151" s="6" t="s">
        <v>540</v>
      </c>
      <c r="AU151" s="6" t="s">
        <v>447</v>
      </c>
    </row>
    <row r="152" spans="2:51" s="6" customFormat="1" ht="15.75" customHeight="1">
      <c r="B152" s="139"/>
      <c r="D152" s="140" t="s">
        <v>542</v>
      </c>
      <c r="E152" s="141"/>
      <c r="F152" s="142" t="s">
        <v>102</v>
      </c>
      <c r="H152" s="141"/>
      <c r="L152" s="139"/>
      <c r="M152" s="143"/>
      <c r="T152" s="144"/>
      <c r="AT152" s="141" t="s">
        <v>542</v>
      </c>
      <c r="AU152" s="141" t="s">
        <v>447</v>
      </c>
      <c r="AV152" s="145" t="s">
        <v>390</v>
      </c>
      <c r="AW152" s="145" t="s">
        <v>506</v>
      </c>
      <c r="AX152" s="145" t="s">
        <v>439</v>
      </c>
      <c r="AY152" s="141" t="s">
        <v>532</v>
      </c>
    </row>
    <row r="153" spans="2:51" s="6" customFormat="1" ht="15.75" customHeight="1">
      <c r="B153" s="146"/>
      <c r="D153" s="140" t="s">
        <v>542</v>
      </c>
      <c r="E153" s="147"/>
      <c r="F153" s="148" t="s">
        <v>390</v>
      </c>
      <c r="H153" s="149">
        <v>1</v>
      </c>
      <c r="L153" s="146"/>
      <c r="M153" s="150"/>
      <c r="T153" s="151"/>
      <c r="AT153" s="147" t="s">
        <v>542</v>
      </c>
      <c r="AU153" s="147" t="s">
        <v>447</v>
      </c>
      <c r="AV153" s="152" t="s">
        <v>447</v>
      </c>
      <c r="AW153" s="152" t="s">
        <v>506</v>
      </c>
      <c r="AX153" s="152" t="s">
        <v>439</v>
      </c>
      <c r="AY153" s="147" t="s">
        <v>532</v>
      </c>
    </row>
    <row r="154" spans="2:51" s="6" customFormat="1" ht="15.75" customHeight="1">
      <c r="B154" s="153"/>
      <c r="D154" s="140" t="s">
        <v>542</v>
      </c>
      <c r="E154" s="154"/>
      <c r="F154" s="155" t="s">
        <v>546</v>
      </c>
      <c r="H154" s="156">
        <v>1</v>
      </c>
      <c r="L154" s="153"/>
      <c r="M154" s="157"/>
      <c r="T154" s="158"/>
      <c r="AT154" s="154" t="s">
        <v>542</v>
      </c>
      <c r="AU154" s="154" t="s">
        <v>447</v>
      </c>
      <c r="AV154" s="159" t="s">
        <v>538</v>
      </c>
      <c r="AW154" s="159" t="s">
        <v>506</v>
      </c>
      <c r="AX154" s="159" t="s">
        <v>390</v>
      </c>
      <c r="AY154" s="154" t="s">
        <v>532</v>
      </c>
    </row>
    <row r="155" spans="2:65" s="6" customFormat="1" ht="15.75" customHeight="1">
      <c r="B155" s="22"/>
      <c r="C155" s="125" t="s">
        <v>628</v>
      </c>
      <c r="D155" s="125" t="s">
        <v>534</v>
      </c>
      <c r="E155" s="126" t="s">
        <v>115</v>
      </c>
      <c r="F155" s="127" t="s">
        <v>116</v>
      </c>
      <c r="G155" s="128" t="s">
        <v>729</v>
      </c>
      <c r="H155" s="129">
        <v>1</v>
      </c>
      <c r="I155" s="130"/>
      <c r="J155" s="131">
        <f>ROUND($I$155*$H$155,2)</f>
        <v>0</v>
      </c>
      <c r="K155" s="127" t="s">
        <v>537</v>
      </c>
      <c r="L155" s="22"/>
      <c r="M155" s="132"/>
      <c r="N155" s="133" t="s">
        <v>410</v>
      </c>
      <c r="Q155" s="134">
        <v>0.00702</v>
      </c>
      <c r="R155" s="134">
        <f>$Q$155*$H$155</f>
        <v>0.00702</v>
      </c>
      <c r="S155" s="134">
        <v>0</v>
      </c>
      <c r="T155" s="135">
        <f>$S$155*$H$155</f>
        <v>0</v>
      </c>
      <c r="AR155" s="85" t="s">
        <v>538</v>
      </c>
      <c r="AT155" s="85" t="s">
        <v>534</v>
      </c>
      <c r="AU155" s="85" t="s">
        <v>447</v>
      </c>
      <c r="AY155" s="6" t="s">
        <v>532</v>
      </c>
      <c r="BE155" s="136">
        <f>IF($N$155="základní",$J$155,0)</f>
        <v>0</v>
      </c>
      <c r="BF155" s="136">
        <f>IF($N$155="snížená",$J$155,0)</f>
        <v>0</v>
      </c>
      <c r="BG155" s="136">
        <f>IF($N$155="zákl. přenesená",$J$155,0)</f>
        <v>0</v>
      </c>
      <c r="BH155" s="136">
        <f>IF($N$155="sníž. přenesená",$J$155,0)</f>
        <v>0</v>
      </c>
      <c r="BI155" s="136">
        <f>IF($N$155="nulová",$J$155,0)</f>
        <v>0</v>
      </c>
      <c r="BJ155" s="85" t="s">
        <v>390</v>
      </c>
      <c r="BK155" s="136">
        <f>ROUND($I$155*$H$155,2)</f>
        <v>0</v>
      </c>
      <c r="BL155" s="85" t="s">
        <v>538</v>
      </c>
      <c r="BM155" s="85" t="s">
        <v>117</v>
      </c>
    </row>
    <row r="156" spans="2:47" s="6" customFormat="1" ht="16.5" customHeight="1">
      <c r="B156" s="22"/>
      <c r="D156" s="137" t="s">
        <v>540</v>
      </c>
      <c r="F156" s="138" t="s">
        <v>118</v>
      </c>
      <c r="L156" s="22"/>
      <c r="M156" s="49"/>
      <c r="T156" s="50"/>
      <c r="AT156" s="6" t="s">
        <v>540</v>
      </c>
      <c r="AU156" s="6" t="s">
        <v>447</v>
      </c>
    </row>
    <row r="157" spans="2:51" s="6" customFormat="1" ht="15.75" customHeight="1">
      <c r="B157" s="139"/>
      <c r="D157" s="140" t="s">
        <v>542</v>
      </c>
      <c r="E157" s="141"/>
      <c r="F157" s="142" t="s">
        <v>102</v>
      </c>
      <c r="H157" s="141"/>
      <c r="L157" s="139"/>
      <c r="M157" s="143"/>
      <c r="T157" s="144"/>
      <c r="AT157" s="141" t="s">
        <v>542</v>
      </c>
      <c r="AU157" s="141" t="s">
        <v>447</v>
      </c>
      <c r="AV157" s="145" t="s">
        <v>390</v>
      </c>
      <c r="AW157" s="145" t="s">
        <v>506</v>
      </c>
      <c r="AX157" s="145" t="s">
        <v>439</v>
      </c>
      <c r="AY157" s="141" t="s">
        <v>532</v>
      </c>
    </row>
    <row r="158" spans="2:51" s="6" customFormat="1" ht="15.75" customHeight="1">
      <c r="B158" s="146"/>
      <c r="D158" s="140" t="s">
        <v>542</v>
      </c>
      <c r="E158" s="147"/>
      <c r="F158" s="148" t="s">
        <v>390</v>
      </c>
      <c r="H158" s="149">
        <v>1</v>
      </c>
      <c r="L158" s="146"/>
      <c r="M158" s="150"/>
      <c r="T158" s="151"/>
      <c r="AT158" s="147" t="s">
        <v>542</v>
      </c>
      <c r="AU158" s="147" t="s">
        <v>447</v>
      </c>
      <c r="AV158" s="152" t="s">
        <v>447</v>
      </c>
      <c r="AW158" s="152" t="s">
        <v>506</v>
      </c>
      <c r="AX158" s="152" t="s">
        <v>439</v>
      </c>
      <c r="AY158" s="147" t="s">
        <v>532</v>
      </c>
    </row>
    <row r="159" spans="2:51" s="6" customFormat="1" ht="15.75" customHeight="1">
      <c r="B159" s="153"/>
      <c r="D159" s="140" t="s">
        <v>542</v>
      </c>
      <c r="E159" s="154"/>
      <c r="F159" s="155" t="s">
        <v>546</v>
      </c>
      <c r="H159" s="156">
        <v>1</v>
      </c>
      <c r="L159" s="153"/>
      <c r="M159" s="157"/>
      <c r="T159" s="158"/>
      <c r="AT159" s="154" t="s">
        <v>542</v>
      </c>
      <c r="AU159" s="154" t="s">
        <v>447</v>
      </c>
      <c r="AV159" s="159" t="s">
        <v>538</v>
      </c>
      <c r="AW159" s="159" t="s">
        <v>506</v>
      </c>
      <c r="AX159" s="159" t="s">
        <v>390</v>
      </c>
      <c r="AY159" s="154" t="s">
        <v>532</v>
      </c>
    </row>
    <row r="160" spans="2:65" s="6" customFormat="1" ht="15.75" customHeight="1">
      <c r="B160" s="22"/>
      <c r="C160" s="160" t="s">
        <v>634</v>
      </c>
      <c r="D160" s="160" t="s">
        <v>635</v>
      </c>
      <c r="E160" s="161" t="s">
        <v>119</v>
      </c>
      <c r="F160" s="162" t="s">
        <v>120</v>
      </c>
      <c r="G160" s="163" t="s">
        <v>729</v>
      </c>
      <c r="H160" s="164">
        <v>1</v>
      </c>
      <c r="I160" s="165"/>
      <c r="J160" s="166">
        <f>ROUND($I$160*$H$160,2)</f>
        <v>0</v>
      </c>
      <c r="K160" s="162"/>
      <c r="L160" s="167"/>
      <c r="M160" s="168"/>
      <c r="N160" s="169" t="s">
        <v>410</v>
      </c>
      <c r="Q160" s="134">
        <v>0.099</v>
      </c>
      <c r="R160" s="134">
        <f>$Q$160*$H$160</f>
        <v>0.099</v>
      </c>
      <c r="S160" s="134">
        <v>0</v>
      </c>
      <c r="T160" s="135">
        <f>$S$160*$H$160</f>
        <v>0</v>
      </c>
      <c r="AR160" s="85" t="s">
        <v>601</v>
      </c>
      <c r="AT160" s="85" t="s">
        <v>635</v>
      </c>
      <c r="AU160" s="85" t="s">
        <v>447</v>
      </c>
      <c r="AY160" s="6" t="s">
        <v>532</v>
      </c>
      <c r="BE160" s="136">
        <f>IF($N$160="základní",$J$160,0)</f>
        <v>0</v>
      </c>
      <c r="BF160" s="136">
        <f>IF($N$160="snížená",$J$160,0)</f>
        <v>0</v>
      </c>
      <c r="BG160" s="136">
        <f>IF($N$160="zákl. přenesená",$J$160,0)</f>
        <v>0</v>
      </c>
      <c r="BH160" s="136">
        <f>IF($N$160="sníž. přenesená",$J$160,0)</f>
        <v>0</v>
      </c>
      <c r="BI160" s="136">
        <f>IF($N$160="nulová",$J$160,0)</f>
        <v>0</v>
      </c>
      <c r="BJ160" s="85" t="s">
        <v>390</v>
      </c>
      <c r="BK160" s="136">
        <f>ROUND($I$160*$H$160,2)</f>
        <v>0</v>
      </c>
      <c r="BL160" s="85" t="s">
        <v>538</v>
      </c>
      <c r="BM160" s="85" t="s">
        <v>121</v>
      </c>
    </row>
    <row r="161" spans="2:47" s="6" customFormat="1" ht="27" customHeight="1">
      <c r="B161" s="22"/>
      <c r="D161" s="137" t="s">
        <v>540</v>
      </c>
      <c r="F161" s="138" t="s">
        <v>122</v>
      </c>
      <c r="L161" s="22"/>
      <c r="M161" s="49"/>
      <c r="T161" s="50"/>
      <c r="AT161" s="6" t="s">
        <v>540</v>
      </c>
      <c r="AU161" s="6" t="s">
        <v>447</v>
      </c>
    </row>
    <row r="162" spans="2:51" s="6" customFormat="1" ht="15.75" customHeight="1">
      <c r="B162" s="139"/>
      <c r="D162" s="140" t="s">
        <v>542</v>
      </c>
      <c r="E162" s="141"/>
      <c r="F162" s="142" t="s">
        <v>102</v>
      </c>
      <c r="H162" s="141"/>
      <c r="L162" s="139"/>
      <c r="M162" s="143"/>
      <c r="T162" s="144"/>
      <c r="AT162" s="141" t="s">
        <v>542</v>
      </c>
      <c r="AU162" s="141" t="s">
        <v>447</v>
      </c>
      <c r="AV162" s="145" t="s">
        <v>390</v>
      </c>
      <c r="AW162" s="145" t="s">
        <v>506</v>
      </c>
      <c r="AX162" s="145" t="s">
        <v>439</v>
      </c>
      <c r="AY162" s="141" t="s">
        <v>532</v>
      </c>
    </row>
    <row r="163" spans="2:51" s="6" customFormat="1" ht="15.75" customHeight="1">
      <c r="B163" s="146"/>
      <c r="D163" s="140" t="s">
        <v>542</v>
      </c>
      <c r="E163" s="147"/>
      <c r="F163" s="148" t="s">
        <v>390</v>
      </c>
      <c r="H163" s="149">
        <v>1</v>
      </c>
      <c r="L163" s="146"/>
      <c r="M163" s="150"/>
      <c r="T163" s="151"/>
      <c r="AT163" s="147" t="s">
        <v>542</v>
      </c>
      <c r="AU163" s="147" t="s">
        <v>447</v>
      </c>
      <c r="AV163" s="152" t="s">
        <v>447</v>
      </c>
      <c r="AW163" s="152" t="s">
        <v>506</v>
      </c>
      <c r="AX163" s="152" t="s">
        <v>439</v>
      </c>
      <c r="AY163" s="147" t="s">
        <v>532</v>
      </c>
    </row>
    <row r="164" spans="2:51" s="6" customFormat="1" ht="15.75" customHeight="1">
      <c r="B164" s="153"/>
      <c r="D164" s="140" t="s">
        <v>542</v>
      </c>
      <c r="E164" s="154"/>
      <c r="F164" s="155" t="s">
        <v>546</v>
      </c>
      <c r="H164" s="156">
        <v>1</v>
      </c>
      <c r="L164" s="153"/>
      <c r="M164" s="157"/>
      <c r="T164" s="158"/>
      <c r="AT164" s="154" t="s">
        <v>542</v>
      </c>
      <c r="AU164" s="154" t="s">
        <v>447</v>
      </c>
      <c r="AV164" s="159" t="s">
        <v>538</v>
      </c>
      <c r="AW164" s="159" t="s">
        <v>506</v>
      </c>
      <c r="AX164" s="159" t="s">
        <v>390</v>
      </c>
      <c r="AY164" s="154" t="s">
        <v>532</v>
      </c>
    </row>
    <row r="165" spans="2:65" s="6" customFormat="1" ht="15.75" customHeight="1">
      <c r="B165" s="22"/>
      <c r="C165" s="125" t="s">
        <v>377</v>
      </c>
      <c r="D165" s="125" t="s">
        <v>534</v>
      </c>
      <c r="E165" s="126" t="s">
        <v>123</v>
      </c>
      <c r="F165" s="127" t="s">
        <v>124</v>
      </c>
      <c r="G165" s="128" t="s">
        <v>729</v>
      </c>
      <c r="H165" s="129">
        <v>1</v>
      </c>
      <c r="I165" s="130"/>
      <c r="J165" s="131">
        <f>ROUND($I$165*$H$165,2)</f>
        <v>0</v>
      </c>
      <c r="K165" s="127" t="s">
        <v>918</v>
      </c>
      <c r="L165" s="22"/>
      <c r="M165" s="132"/>
      <c r="N165" s="133" t="s">
        <v>410</v>
      </c>
      <c r="Q165" s="134">
        <v>0.0117</v>
      </c>
      <c r="R165" s="134">
        <f>$Q$165*$H$165</f>
        <v>0.0117</v>
      </c>
      <c r="S165" s="134">
        <v>0</v>
      </c>
      <c r="T165" s="135">
        <f>$S$165*$H$165</f>
        <v>0</v>
      </c>
      <c r="AR165" s="85" t="s">
        <v>538</v>
      </c>
      <c r="AT165" s="85" t="s">
        <v>534</v>
      </c>
      <c r="AU165" s="85" t="s">
        <v>447</v>
      </c>
      <c r="AY165" s="6" t="s">
        <v>532</v>
      </c>
      <c r="BE165" s="136">
        <f>IF($N$165="základní",$J$165,0)</f>
        <v>0</v>
      </c>
      <c r="BF165" s="136">
        <f>IF($N$165="snížená",$J$165,0)</f>
        <v>0</v>
      </c>
      <c r="BG165" s="136">
        <f>IF($N$165="zákl. přenesená",$J$165,0)</f>
        <v>0</v>
      </c>
      <c r="BH165" s="136">
        <f>IF($N$165="sníž. přenesená",$J$165,0)</f>
        <v>0</v>
      </c>
      <c r="BI165" s="136">
        <f>IF($N$165="nulová",$J$165,0)</f>
        <v>0</v>
      </c>
      <c r="BJ165" s="85" t="s">
        <v>390</v>
      </c>
      <c r="BK165" s="136">
        <f>ROUND($I$165*$H$165,2)</f>
        <v>0</v>
      </c>
      <c r="BL165" s="85" t="s">
        <v>538</v>
      </c>
      <c r="BM165" s="85" t="s">
        <v>125</v>
      </c>
    </row>
    <row r="166" spans="2:47" s="6" customFormat="1" ht="16.5" customHeight="1">
      <c r="B166" s="22"/>
      <c r="D166" s="137" t="s">
        <v>540</v>
      </c>
      <c r="F166" s="138" t="s">
        <v>124</v>
      </c>
      <c r="L166" s="22"/>
      <c r="M166" s="49"/>
      <c r="T166" s="50"/>
      <c r="AT166" s="6" t="s">
        <v>540</v>
      </c>
      <c r="AU166" s="6" t="s">
        <v>447</v>
      </c>
    </row>
    <row r="167" spans="2:51" s="6" customFormat="1" ht="15.75" customHeight="1">
      <c r="B167" s="139"/>
      <c r="D167" s="140" t="s">
        <v>542</v>
      </c>
      <c r="E167" s="141"/>
      <c r="F167" s="142" t="s">
        <v>94</v>
      </c>
      <c r="H167" s="141"/>
      <c r="L167" s="139"/>
      <c r="M167" s="143"/>
      <c r="T167" s="144"/>
      <c r="AT167" s="141" t="s">
        <v>542</v>
      </c>
      <c r="AU167" s="141" t="s">
        <v>447</v>
      </c>
      <c r="AV167" s="145" t="s">
        <v>390</v>
      </c>
      <c r="AW167" s="145" t="s">
        <v>506</v>
      </c>
      <c r="AX167" s="145" t="s">
        <v>439</v>
      </c>
      <c r="AY167" s="141" t="s">
        <v>532</v>
      </c>
    </row>
    <row r="168" spans="2:51" s="6" customFormat="1" ht="15.75" customHeight="1">
      <c r="B168" s="146"/>
      <c r="D168" s="140" t="s">
        <v>542</v>
      </c>
      <c r="E168" s="147"/>
      <c r="F168" s="148" t="s">
        <v>390</v>
      </c>
      <c r="H168" s="149">
        <v>1</v>
      </c>
      <c r="L168" s="146"/>
      <c r="M168" s="150"/>
      <c r="T168" s="151"/>
      <c r="AT168" s="147" t="s">
        <v>542</v>
      </c>
      <c r="AU168" s="147" t="s">
        <v>447</v>
      </c>
      <c r="AV168" s="152" t="s">
        <v>447</v>
      </c>
      <c r="AW168" s="152" t="s">
        <v>506</v>
      </c>
      <c r="AX168" s="152" t="s">
        <v>439</v>
      </c>
      <c r="AY168" s="147" t="s">
        <v>532</v>
      </c>
    </row>
    <row r="169" spans="2:51" s="6" customFormat="1" ht="15.75" customHeight="1">
      <c r="B169" s="153"/>
      <c r="D169" s="140" t="s">
        <v>542</v>
      </c>
      <c r="E169" s="154"/>
      <c r="F169" s="155" t="s">
        <v>546</v>
      </c>
      <c r="H169" s="156">
        <v>1</v>
      </c>
      <c r="L169" s="153"/>
      <c r="M169" s="157"/>
      <c r="T169" s="158"/>
      <c r="AT169" s="154" t="s">
        <v>542</v>
      </c>
      <c r="AU169" s="154" t="s">
        <v>447</v>
      </c>
      <c r="AV169" s="159" t="s">
        <v>538</v>
      </c>
      <c r="AW169" s="159" t="s">
        <v>506</v>
      </c>
      <c r="AX169" s="159" t="s">
        <v>390</v>
      </c>
      <c r="AY169" s="154" t="s">
        <v>532</v>
      </c>
    </row>
    <row r="170" spans="2:65" s="6" customFormat="1" ht="15.75" customHeight="1">
      <c r="B170" s="22"/>
      <c r="C170" s="160" t="s">
        <v>646</v>
      </c>
      <c r="D170" s="160" t="s">
        <v>635</v>
      </c>
      <c r="E170" s="161" t="s">
        <v>126</v>
      </c>
      <c r="F170" s="162" t="s">
        <v>127</v>
      </c>
      <c r="G170" s="163" t="s">
        <v>128</v>
      </c>
      <c r="H170" s="164">
        <v>1</v>
      </c>
      <c r="I170" s="165"/>
      <c r="J170" s="166">
        <f>ROUND($I$170*$H$170,2)</f>
        <v>0</v>
      </c>
      <c r="K170" s="162"/>
      <c r="L170" s="167"/>
      <c r="M170" s="168"/>
      <c r="N170" s="169" t="s">
        <v>410</v>
      </c>
      <c r="Q170" s="134">
        <v>0.3</v>
      </c>
      <c r="R170" s="134">
        <f>$Q$170*$H$170</f>
        <v>0.3</v>
      </c>
      <c r="S170" s="134">
        <v>0</v>
      </c>
      <c r="T170" s="135">
        <f>$S$170*$H$170</f>
        <v>0</v>
      </c>
      <c r="AR170" s="85" t="s">
        <v>601</v>
      </c>
      <c r="AT170" s="85" t="s">
        <v>635</v>
      </c>
      <c r="AU170" s="85" t="s">
        <v>447</v>
      </c>
      <c r="AY170" s="6" t="s">
        <v>532</v>
      </c>
      <c r="BE170" s="136">
        <f>IF($N$170="základní",$J$170,0)</f>
        <v>0</v>
      </c>
      <c r="BF170" s="136">
        <f>IF($N$170="snížená",$J$170,0)</f>
        <v>0</v>
      </c>
      <c r="BG170" s="136">
        <f>IF($N$170="zákl. přenesená",$J$170,0)</f>
        <v>0</v>
      </c>
      <c r="BH170" s="136">
        <f>IF($N$170="sníž. přenesená",$J$170,0)</f>
        <v>0</v>
      </c>
      <c r="BI170" s="136">
        <f>IF($N$170="nulová",$J$170,0)</f>
        <v>0</v>
      </c>
      <c r="BJ170" s="85" t="s">
        <v>390</v>
      </c>
      <c r="BK170" s="136">
        <f>ROUND($I$170*$H$170,2)</f>
        <v>0</v>
      </c>
      <c r="BL170" s="85" t="s">
        <v>538</v>
      </c>
      <c r="BM170" s="85" t="s">
        <v>129</v>
      </c>
    </row>
    <row r="171" spans="2:47" s="6" customFormat="1" ht="16.5" customHeight="1">
      <c r="B171" s="22"/>
      <c r="D171" s="137" t="s">
        <v>540</v>
      </c>
      <c r="F171" s="138" t="s">
        <v>127</v>
      </c>
      <c r="L171" s="22"/>
      <c r="M171" s="49"/>
      <c r="T171" s="50"/>
      <c r="AT171" s="6" t="s">
        <v>540</v>
      </c>
      <c r="AU171" s="6" t="s">
        <v>447</v>
      </c>
    </row>
    <row r="172" spans="2:51" s="6" customFormat="1" ht="15.75" customHeight="1">
      <c r="B172" s="139"/>
      <c r="D172" s="140" t="s">
        <v>542</v>
      </c>
      <c r="E172" s="141"/>
      <c r="F172" s="142" t="s">
        <v>94</v>
      </c>
      <c r="H172" s="141"/>
      <c r="L172" s="139"/>
      <c r="M172" s="143"/>
      <c r="T172" s="144"/>
      <c r="AT172" s="141" t="s">
        <v>542</v>
      </c>
      <c r="AU172" s="141" t="s">
        <v>447</v>
      </c>
      <c r="AV172" s="145" t="s">
        <v>390</v>
      </c>
      <c r="AW172" s="145" t="s">
        <v>506</v>
      </c>
      <c r="AX172" s="145" t="s">
        <v>439</v>
      </c>
      <c r="AY172" s="141" t="s">
        <v>532</v>
      </c>
    </row>
    <row r="173" spans="2:51" s="6" customFormat="1" ht="15.75" customHeight="1">
      <c r="B173" s="146"/>
      <c r="D173" s="140" t="s">
        <v>542</v>
      </c>
      <c r="E173" s="147"/>
      <c r="F173" s="148" t="s">
        <v>390</v>
      </c>
      <c r="H173" s="149">
        <v>1</v>
      </c>
      <c r="L173" s="146"/>
      <c r="M173" s="150"/>
      <c r="T173" s="151"/>
      <c r="AT173" s="147" t="s">
        <v>542</v>
      </c>
      <c r="AU173" s="147" t="s">
        <v>447</v>
      </c>
      <c r="AV173" s="152" t="s">
        <v>447</v>
      </c>
      <c r="AW173" s="152" t="s">
        <v>506</v>
      </c>
      <c r="AX173" s="152" t="s">
        <v>439</v>
      </c>
      <c r="AY173" s="147" t="s">
        <v>532</v>
      </c>
    </row>
    <row r="174" spans="2:51" s="6" customFormat="1" ht="15.75" customHeight="1">
      <c r="B174" s="153"/>
      <c r="D174" s="140" t="s">
        <v>542</v>
      </c>
      <c r="E174" s="154"/>
      <c r="F174" s="155" t="s">
        <v>546</v>
      </c>
      <c r="H174" s="156">
        <v>1</v>
      </c>
      <c r="L174" s="153"/>
      <c r="M174" s="157"/>
      <c r="T174" s="158"/>
      <c r="AT174" s="154" t="s">
        <v>542</v>
      </c>
      <c r="AU174" s="154" t="s">
        <v>447</v>
      </c>
      <c r="AV174" s="159" t="s">
        <v>538</v>
      </c>
      <c r="AW174" s="159" t="s">
        <v>506</v>
      </c>
      <c r="AX174" s="159" t="s">
        <v>390</v>
      </c>
      <c r="AY174" s="154" t="s">
        <v>532</v>
      </c>
    </row>
    <row r="175" spans="2:63" s="114" customFormat="1" ht="30.75" customHeight="1">
      <c r="B175" s="115"/>
      <c r="D175" s="116" t="s">
        <v>438</v>
      </c>
      <c r="E175" s="123" t="s">
        <v>607</v>
      </c>
      <c r="F175" s="123" t="s">
        <v>798</v>
      </c>
      <c r="J175" s="124">
        <f>$BK$175</f>
        <v>0</v>
      </c>
      <c r="L175" s="115"/>
      <c r="M175" s="119"/>
      <c r="P175" s="120">
        <f>SUM($P$176:$P$196)</f>
        <v>0</v>
      </c>
      <c r="R175" s="120">
        <f>SUM($R$176:$R$196)</f>
        <v>188.09606943149998</v>
      </c>
      <c r="T175" s="121">
        <f>SUM($T$176:$T$196)</f>
        <v>0</v>
      </c>
      <c r="AR175" s="116" t="s">
        <v>390</v>
      </c>
      <c r="AT175" s="116" t="s">
        <v>438</v>
      </c>
      <c r="AU175" s="116" t="s">
        <v>390</v>
      </c>
      <c r="AY175" s="116" t="s">
        <v>532</v>
      </c>
      <c r="BK175" s="122">
        <f>SUM($BK$176:$BK$196)</f>
        <v>0</v>
      </c>
    </row>
    <row r="176" spans="2:65" s="6" customFormat="1" ht="15.75" customHeight="1">
      <c r="B176" s="22"/>
      <c r="C176" s="125" t="s">
        <v>651</v>
      </c>
      <c r="D176" s="125" t="s">
        <v>534</v>
      </c>
      <c r="E176" s="126" t="s">
        <v>130</v>
      </c>
      <c r="F176" s="127" t="s">
        <v>131</v>
      </c>
      <c r="G176" s="128" t="s">
        <v>494</v>
      </c>
      <c r="H176" s="129">
        <v>75</v>
      </c>
      <c r="I176" s="130"/>
      <c r="J176" s="131">
        <f>ROUND($I$176*$H$176,2)</f>
        <v>0</v>
      </c>
      <c r="K176" s="127" t="s">
        <v>918</v>
      </c>
      <c r="L176" s="22"/>
      <c r="M176" s="132"/>
      <c r="N176" s="133" t="s">
        <v>410</v>
      </c>
      <c r="Q176" s="134">
        <v>0.8853469</v>
      </c>
      <c r="R176" s="134">
        <f>$Q$176*$H$176</f>
        <v>66.40101750000001</v>
      </c>
      <c r="S176" s="134">
        <v>0</v>
      </c>
      <c r="T176" s="135">
        <f>$S$176*$H$176</f>
        <v>0</v>
      </c>
      <c r="AR176" s="85" t="s">
        <v>538</v>
      </c>
      <c r="AT176" s="85" t="s">
        <v>534</v>
      </c>
      <c r="AU176" s="85" t="s">
        <v>447</v>
      </c>
      <c r="AY176" s="6" t="s">
        <v>532</v>
      </c>
      <c r="BE176" s="136">
        <f>IF($N$176="základní",$J$176,0)</f>
        <v>0</v>
      </c>
      <c r="BF176" s="136">
        <f>IF($N$176="snížená",$J$176,0)</f>
        <v>0</v>
      </c>
      <c r="BG176" s="136">
        <f>IF($N$176="zákl. přenesená",$J$176,0)</f>
        <v>0</v>
      </c>
      <c r="BH176" s="136">
        <f>IF($N$176="sníž. přenesená",$J$176,0)</f>
        <v>0</v>
      </c>
      <c r="BI176" s="136">
        <f>IF($N$176="nulová",$J$176,0)</f>
        <v>0</v>
      </c>
      <c r="BJ176" s="85" t="s">
        <v>390</v>
      </c>
      <c r="BK176" s="136">
        <f>ROUND($I$176*$H$176,2)</f>
        <v>0</v>
      </c>
      <c r="BL176" s="85" t="s">
        <v>538</v>
      </c>
      <c r="BM176" s="85" t="s">
        <v>132</v>
      </c>
    </row>
    <row r="177" spans="2:47" s="6" customFormat="1" ht="16.5" customHeight="1">
      <c r="B177" s="22"/>
      <c r="D177" s="137" t="s">
        <v>540</v>
      </c>
      <c r="F177" s="138" t="s">
        <v>131</v>
      </c>
      <c r="L177" s="22"/>
      <c r="M177" s="49"/>
      <c r="T177" s="50"/>
      <c r="AT177" s="6" t="s">
        <v>540</v>
      </c>
      <c r="AU177" s="6" t="s">
        <v>447</v>
      </c>
    </row>
    <row r="178" spans="2:51" s="6" customFormat="1" ht="15.75" customHeight="1">
      <c r="B178" s="139"/>
      <c r="D178" s="140" t="s">
        <v>542</v>
      </c>
      <c r="E178" s="141"/>
      <c r="F178" s="142" t="s">
        <v>64</v>
      </c>
      <c r="H178" s="141"/>
      <c r="L178" s="139"/>
      <c r="M178" s="143"/>
      <c r="T178" s="144"/>
      <c r="AT178" s="141" t="s">
        <v>542</v>
      </c>
      <c r="AU178" s="141" t="s">
        <v>447</v>
      </c>
      <c r="AV178" s="145" t="s">
        <v>390</v>
      </c>
      <c r="AW178" s="145" t="s">
        <v>506</v>
      </c>
      <c r="AX178" s="145" t="s">
        <v>439</v>
      </c>
      <c r="AY178" s="141" t="s">
        <v>532</v>
      </c>
    </row>
    <row r="179" spans="2:51" s="6" customFormat="1" ht="15.75" customHeight="1">
      <c r="B179" s="146"/>
      <c r="D179" s="140" t="s">
        <v>542</v>
      </c>
      <c r="E179" s="147"/>
      <c r="F179" s="148" t="s">
        <v>30</v>
      </c>
      <c r="H179" s="149">
        <v>75</v>
      </c>
      <c r="L179" s="146"/>
      <c r="M179" s="150"/>
      <c r="T179" s="151"/>
      <c r="AT179" s="147" t="s">
        <v>542</v>
      </c>
      <c r="AU179" s="147" t="s">
        <v>447</v>
      </c>
      <c r="AV179" s="152" t="s">
        <v>447</v>
      </c>
      <c r="AW179" s="152" t="s">
        <v>506</v>
      </c>
      <c r="AX179" s="152" t="s">
        <v>439</v>
      </c>
      <c r="AY179" s="147" t="s">
        <v>532</v>
      </c>
    </row>
    <row r="180" spans="2:51" s="6" customFormat="1" ht="15.75" customHeight="1">
      <c r="B180" s="153"/>
      <c r="D180" s="140" t="s">
        <v>542</v>
      </c>
      <c r="E180" s="154"/>
      <c r="F180" s="155" t="s">
        <v>546</v>
      </c>
      <c r="H180" s="156">
        <v>75</v>
      </c>
      <c r="L180" s="153"/>
      <c r="M180" s="157"/>
      <c r="T180" s="158"/>
      <c r="AT180" s="154" t="s">
        <v>542</v>
      </c>
      <c r="AU180" s="154" t="s">
        <v>447</v>
      </c>
      <c r="AV180" s="159" t="s">
        <v>538</v>
      </c>
      <c r="AW180" s="159" t="s">
        <v>506</v>
      </c>
      <c r="AX180" s="159" t="s">
        <v>390</v>
      </c>
      <c r="AY180" s="154" t="s">
        <v>532</v>
      </c>
    </row>
    <row r="181" spans="2:65" s="6" customFormat="1" ht="15.75" customHeight="1">
      <c r="B181" s="22"/>
      <c r="C181" s="160" t="s">
        <v>656</v>
      </c>
      <c r="D181" s="160" t="s">
        <v>635</v>
      </c>
      <c r="E181" s="161" t="s">
        <v>133</v>
      </c>
      <c r="F181" s="162" t="s">
        <v>134</v>
      </c>
      <c r="G181" s="163" t="s">
        <v>729</v>
      </c>
      <c r="H181" s="164">
        <v>75.75</v>
      </c>
      <c r="I181" s="165"/>
      <c r="J181" s="166">
        <f>ROUND($I$181*$H$181,2)</f>
        <v>0</v>
      </c>
      <c r="K181" s="162"/>
      <c r="L181" s="167"/>
      <c r="M181" s="168"/>
      <c r="N181" s="169" t="s">
        <v>410</v>
      </c>
      <c r="Q181" s="134">
        <v>0.298</v>
      </c>
      <c r="R181" s="134">
        <f>$Q$181*$H$181</f>
        <v>22.5735</v>
      </c>
      <c r="S181" s="134">
        <v>0</v>
      </c>
      <c r="T181" s="135">
        <f>$S$181*$H$181</f>
        <v>0</v>
      </c>
      <c r="AR181" s="85" t="s">
        <v>601</v>
      </c>
      <c r="AT181" s="85" t="s">
        <v>635</v>
      </c>
      <c r="AU181" s="85" t="s">
        <v>447</v>
      </c>
      <c r="AY181" s="6" t="s">
        <v>532</v>
      </c>
      <c r="BE181" s="136">
        <f>IF($N$181="základní",$J$181,0)</f>
        <v>0</v>
      </c>
      <c r="BF181" s="136">
        <f>IF($N$181="snížená",$J$181,0)</f>
        <v>0</v>
      </c>
      <c r="BG181" s="136">
        <f>IF($N$181="zákl. přenesená",$J$181,0)</f>
        <v>0</v>
      </c>
      <c r="BH181" s="136">
        <f>IF($N$181="sníž. přenesená",$J$181,0)</f>
        <v>0</v>
      </c>
      <c r="BI181" s="136">
        <f>IF($N$181="nulová",$J$181,0)</f>
        <v>0</v>
      </c>
      <c r="BJ181" s="85" t="s">
        <v>390</v>
      </c>
      <c r="BK181" s="136">
        <f>ROUND($I$181*$H$181,2)</f>
        <v>0</v>
      </c>
      <c r="BL181" s="85" t="s">
        <v>538</v>
      </c>
      <c r="BM181" s="85" t="s">
        <v>135</v>
      </c>
    </row>
    <row r="182" spans="2:47" s="6" customFormat="1" ht="16.5" customHeight="1">
      <c r="B182" s="22"/>
      <c r="D182" s="137" t="s">
        <v>540</v>
      </c>
      <c r="F182" s="138" t="s">
        <v>134</v>
      </c>
      <c r="L182" s="22"/>
      <c r="M182" s="49"/>
      <c r="T182" s="50"/>
      <c r="AT182" s="6" t="s">
        <v>540</v>
      </c>
      <c r="AU182" s="6" t="s">
        <v>447</v>
      </c>
    </row>
    <row r="183" spans="2:51" s="6" customFormat="1" ht="15.75" customHeight="1">
      <c r="B183" s="139"/>
      <c r="D183" s="140" t="s">
        <v>542</v>
      </c>
      <c r="E183" s="141"/>
      <c r="F183" s="142" t="s">
        <v>64</v>
      </c>
      <c r="H183" s="141"/>
      <c r="L183" s="139"/>
      <c r="M183" s="143"/>
      <c r="T183" s="144"/>
      <c r="AT183" s="141" t="s">
        <v>542</v>
      </c>
      <c r="AU183" s="141" t="s">
        <v>447</v>
      </c>
      <c r="AV183" s="145" t="s">
        <v>390</v>
      </c>
      <c r="AW183" s="145" t="s">
        <v>506</v>
      </c>
      <c r="AX183" s="145" t="s">
        <v>439</v>
      </c>
      <c r="AY183" s="141" t="s">
        <v>532</v>
      </c>
    </row>
    <row r="184" spans="2:51" s="6" customFormat="1" ht="15.75" customHeight="1">
      <c r="B184" s="146"/>
      <c r="D184" s="140" t="s">
        <v>542</v>
      </c>
      <c r="E184" s="147"/>
      <c r="F184" s="148" t="s">
        <v>30</v>
      </c>
      <c r="H184" s="149">
        <v>75</v>
      </c>
      <c r="L184" s="146"/>
      <c r="M184" s="150"/>
      <c r="T184" s="151"/>
      <c r="AT184" s="147" t="s">
        <v>542</v>
      </c>
      <c r="AU184" s="147" t="s">
        <v>447</v>
      </c>
      <c r="AV184" s="152" t="s">
        <v>447</v>
      </c>
      <c r="AW184" s="152" t="s">
        <v>506</v>
      </c>
      <c r="AX184" s="152" t="s">
        <v>439</v>
      </c>
      <c r="AY184" s="147" t="s">
        <v>532</v>
      </c>
    </row>
    <row r="185" spans="2:51" s="6" customFormat="1" ht="15.75" customHeight="1">
      <c r="B185" s="153"/>
      <c r="D185" s="140" t="s">
        <v>542</v>
      </c>
      <c r="E185" s="154"/>
      <c r="F185" s="155" t="s">
        <v>546</v>
      </c>
      <c r="H185" s="156">
        <v>75</v>
      </c>
      <c r="L185" s="153"/>
      <c r="M185" s="157"/>
      <c r="T185" s="158"/>
      <c r="AT185" s="154" t="s">
        <v>542</v>
      </c>
      <c r="AU185" s="154" t="s">
        <v>447</v>
      </c>
      <c r="AV185" s="159" t="s">
        <v>538</v>
      </c>
      <c r="AW185" s="159" t="s">
        <v>506</v>
      </c>
      <c r="AX185" s="159" t="s">
        <v>390</v>
      </c>
      <c r="AY185" s="154" t="s">
        <v>532</v>
      </c>
    </row>
    <row r="186" spans="2:51" s="6" customFormat="1" ht="15.75" customHeight="1">
      <c r="B186" s="146"/>
      <c r="D186" s="140" t="s">
        <v>542</v>
      </c>
      <c r="F186" s="148" t="s">
        <v>136</v>
      </c>
      <c r="H186" s="149">
        <v>75.75</v>
      </c>
      <c r="L186" s="146"/>
      <c r="M186" s="150"/>
      <c r="T186" s="151"/>
      <c r="AT186" s="147" t="s">
        <v>542</v>
      </c>
      <c r="AU186" s="147" t="s">
        <v>447</v>
      </c>
      <c r="AV186" s="152" t="s">
        <v>447</v>
      </c>
      <c r="AW186" s="152" t="s">
        <v>439</v>
      </c>
      <c r="AX186" s="152" t="s">
        <v>390</v>
      </c>
      <c r="AY186" s="147" t="s">
        <v>532</v>
      </c>
    </row>
    <row r="187" spans="2:65" s="6" customFormat="1" ht="15.75" customHeight="1">
      <c r="B187" s="22"/>
      <c r="C187" s="125" t="s">
        <v>661</v>
      </c>
      <c r="D187" s="125" t="s">
        <v>534</v>
      </c>
      <c r="E187" s="126" t="s">
        <v>137</v>
      </c>
      <c r="F187" s="127" t="s">
        <v>138</v>
      </c>
      <c r="G187" s="128" t="s">
        <v>553</v>
      </c>
      <c r="H187" s="129">
        <v>43.729</v>
      </c>
      <c r="I187" s="130"/>
      <c r="J187" s="131">
        <f>ROUND($I$187*$H$187,2)</f>
        <v>0</v>
      </c>
      <c r="K187" s="127" t="s">
        <v>918</v>
      </c>
      <c r="L187" s="22"/>
      <c r="M187" s="132"/>
      <c r="N187" s="133" t="s">
        <v>410</v>
      </c>
      <c r="Q187" s="134">
        <v>2.2667235</v>
      </c>
      <c r="R187" s="134">
        <f>$Q$187*$H$187</f>
        <v>99.1215519315</v>
      </c>
      <c r="S187" s="134">
        <v>0</v>
      </c>
      <c r="T187" s="135">
        <f>$S$187*$H$187</f>
        <v>0</v>
      </c>
      <c r="AR187" s="85" t="s">
        <v>538</v>
      </c>
      <c r="AT187" s="85" t="s">
        <v>534</v>
      </c>
      <c r="AU187" s="85" t="s">
        <v>447</v>
      </c>
      <c r="AY187" s="6" t="s">
        <v>532</v>
      </c>
      <c r="BE187" s="136">
        <f>IF($N$187="základní",$J$187,0)</f>
        <v>0</v>
      </c>
      <c r="BF187" s="136">
        <f>IF($N$187="snížená",$J$187,0)</f>
        <v>0</v>
      </c>
      <c r="BG187" s="136">
        <f>IF($N$187="zákl. přenesená",$J$187,0)</f>
        <v>0</v>
      </c>
      <c r="BH187" s="136">
        <f>IF($N$187="sníž. přenesená",$J$187,0)</f>
        <v>0</v>
      </c>
      <c r="BI187" s="136">
        <f>IF($N$187="nulová",$J$187,0)</f>
        <v>0</v>
      </c>
      <c r="BJ187" s="85" t="s">
        <v>390</v>
      </c>
      <c r="BK187" s="136">
        <f>ROUND($I$187*$H$187,2)</f>
        <v>0</v>
      </c>
      <c r="BL187" s="85" t="s">
        <v>538</v>
      </c>
      <c r="BM187" s="85" t="s">
        <v>139</v>
      </c>
    </row>
    <row r="188" spans="2:47" s="6" customFormat="1" ht="16.5" customHeight="1">
      <c r="B188" s="22"/>
      <c r="D188" s="137" t="s">
        <v>540</v>
      </c>
      <c r="F188" s="138" t="s">
        <v>138</v>
      </c>
      <c r="L188" s="22"/>
      <c r="M188" s="49"/>
      <c r="T188" s="50"/>
      <c r="AT188" s="6" t="s">
        <v>540</v>
      </c>
      <c r="AU188" s="6" t="s">
        <v>447</v>
      </c>
    </row>
    <row r="189" spans="2:51" s="6" customFormat="1" ht="15.75" customHeight="1">
      <c r="B189" s="139"/>
      <c r="D189" s="140" t="s">
        <v>542</v>
      </c>
      <c r="E189" s="141"/>
      <c r="F189" s="142" t="s">
        <v>64</v>
      </c>
      <c r="H189" s="141"/>
      <c r="L189" s="139"/>
      <c r="M189" s="143"/>
      <c r="T189" s="144"/>
      <c r="AT189" s="141" t="s">
        <v>542</v>
      </c>
      <c r="AU189" s="141" t="s">
        <v>447</v>
      </c>
      <c r="AV189" s="145" t="s">
        <v>390</v>
      </c>
      <c r="AW189" s="145" t="s">
        <v>506</v>
      </c>
      <c r="AX189" s="145" t="s">
        <v>439</v>
      </c>
      <c r="AY189" s="141" t="s">
        <v>532</v>
      </c>
    </row>
    <row r="190" spans="2:51" s="6" customFormat="1" ht="15.75" customHeight="1">
      <c r="B190" s="146"/>
      <c r="D190" s="140" t="s">
        <v>542</v>
      </c>
      <c r="E190" s="147"/>
      <c r="F190" s="148" t="s">
        <v>140</v>
      </c>
      <c r="H190" s="149">
        <v>43.729</v>
      </c>
      <c r="L190" s="146"/>
      <c r="M190" s="150"/>
      <c r="T190" s="151"/>
      <c r="AT190" s="147" t="s">
        <v>542</v>
      </c>
      <c r="AU190" s="147" t="s">
        <v>447</v>
      </c>
      <c r="AV190" s="152" t="s">
        <v>447</v>
      </c>
      <c r="AW190" s="152" t="s">
        <v>506</v>
      </c>
      <c r="AX190" s="152" t="s">
        <v>439</v>
      </c>
      <c r="AY190" s="147" t="s">
        <v>532</v>
      </c>
    </row>
    <row r="191" spans="2:51" s="6" customFormat="1" ht="15.75" customHeight="1">
      <c r="B191" s="153"/>
      <c r="D191" s="140" t="s">
        <v>542</v>
      </c>
      <c r="E191" s="154"/>
      <c r="F191" s="155" t="s">
        <v>546</v>
      </c>
      <c r="H191" s="156">
        <v>43.729</v>
      </c>
      <c r="L191" s="153"/>
      <c r="M191" s="157"/>
      <c r="T191" s="158"/>
      <c r="AT191" s="154" t="s">
        <v>542</v>
      </c>
      <c r="AU191" s="154" t="s">
        <v>447</v>
      </c>
      <c r="AV191" s="159" t="s">
        <v>538</v>
      </c>
      <c r="AW191" s="159" t="s">
        <v>506</v>
      </c>
      <c r="AX191" s="159" t="s">
        <v>390</v>
      </c>
      <c r="AY191" s="154" t="s">
        <v>532</v>
      </c>
    </row>
    <row r="192" spans="2:65" s="6" customFormat="1" ht="15.75" customHeight="1">
      <c r="B192" s="22"/>
      <c r="C192" s="125" t="s">
        <v>666</v>
      </c>
      <c r="D192" s="125" t="s">
        <v>534</v>
      </c>
      <c r="E192" s="126" t="s">
        <v>141</v>
      </c>
      <c r="F192" s="127" t="s">
        <v>142</v>
      </c>
      <c r="G192" s="128" t="s">
        <v>494</v>
      </c>
      <c r="H192" s="129">
        <v>75</v>
      </c>
      <c r="I192" s="130"/>
      <c r="J192" s="131">
        <f>ROUND($I$192*$H$192,2)</f>
        <v>0</v>
      </c>
      <c r="K192" s="127" t="s">
        <v>918</v>
      </c>
      <c r="L192" s="22"/>
      <c r="M192" s="132"/>
      <c r="N192" s="133" t="s">
        <v>410</v>
      </c>
      <c r="Q192" s="134">
        <v>0</v>
      </c>
      <c r="R192" s="134">
        <f>$Q$192*$H$192</f>
        <v>0</v>
      </c>
      <c r="S192" s="134">
        <v>0</v>
      </c>
      <c r="T192" s="135">
        <f>$S$192*$H$192</f>
        <v>0</v>
      </c>
      <c r="AR192" s="85" t="s">
        <v>538</v>
      </c>
      <c r="AT192" s="85" t="s">
        <v>534</v>
      </c>
      <c r="AU192" s="85" t="s">
        <v>447</v>
      </c>
      <c r="AY192" s="6" t="s">
        <v>532</v>
      </c>
      <c r="BE192" s="136">
        <f>IF($N$192="základní",$J$192,0)</f>
        <v>0</v>
      </c>
      <c r="BF192" s="136">
        <f>IF($N$192="snížená",$J$192,0)</f>
        <v>0</v>
      </c>
      <c r="BG192" s="136">
        <f>IF($N$192="zákl. přenesená",$J$192,0)</f>
        <v>0</v>
      </c>
      <c r="BH192" s="136">
        <f>IF($N$192="sníž. přenesená",$J$192,0)</f>
        <v>0</v>
      </c>
      <c r="BI192" s="136">
        <f>IF($N$192="nulová",$J$192,0)</f>
        <v>0</v>
      </c>
      <c r="BJ192" s="85" t="s">
        <v>390</v>
      </c>
      <c r="BK192" s="136">
        <f>ROUND($I$192*$H$192,2)</f>
        <v>0</v>
      </c>
      <c r="BL192" s="85" t="s">
        <v>538</v>
      </c>
      <c r="BM192" s="85" t="s">
        <v>143</v>
      </c>
    </row>
    <row r="193" spans="2:47" s="6" customFormat="1" ht="16.5" customHeight="1">
      <c r="B193" s="22"/>
      <c r="D193" s="137" t="s">
        <v>540</v>
      </c>
      <c r="F193" s="138" t="s">
        <v>142</v>
      </c>
      <c r="L193" s="22"/>
      <c r="M193" s="49"/>
      <c r="T193" s="50"/>
      <c r="AT193" s="6" t="s">
        <v>540</v>
      </c>
      <c r="AU193" s="6" t="s">
        <v>447</v>
      </c>
    </row>
    <row r="194" spans="2:51" s="6" customFormat="1" ht="15.75" customHeight="1">
      <c r="B194" s="139"/>
      <c r="D194" s="140" t="s">
        <v>542</v>
      </c>
      <c r="E194" s="141"/>
      <c r="F194" s="142" t="s">
        <v>64</v>
      </c>
      <c r="H194" s="141"/>
      <c r="L194" s="139"/>
      <c r="M194" s="143"/>
      <c r="T194" s="144"/>
      <c r="AT194" s="141" t="s">
        <v>542</v>
      </c>
      <c r="AU194" s="141" t="s">
        <v>447</v>
      </c>
      <c r="AV194" s="145" t="s">
        <v>390</v>
      </c>
      <c r="AW194" s="145" t="s">
        <v>506</v>
      </c>
      <c r="AX194" s="145" t="s">
        <v>439</v>
      </c>
      <c r="AY194" s="141" t="s">
        <v>532</v>
      </c>
    </row>
    <row r="195" spans="2:51" s="6" customFormat="1" ht="15.75" customHeight="1">
      <c r="B195" s="146"/>
      <c r="D195" s="140" t="s">
        <v>542</v>
      </c>
      <c r="E195" s="147"/>
      <c r="F195" s="148" t="s">
        <v>30</v>
      </c>
      <c r="H195" s="149">
        <v>75</v>
      </c>
      <c r="L195" s="146"/>
      <c r="M195" s="150"/>
      <c r="T195" s="151"/>
      <c r="AT195" s="147" t="s">
        <v>542</v>
      </c>
      <c r="AU195" s="147" t="s">
        <v>447</v>
      </c>
      <c r="AV195" s="152" t="s">
        <v>447</v>
      </c>
      <c r="AW195" s="152" t="s">
        <v>506</v>
      </c>
      <c r="AX195" s="152" t="s">
        <v>439</v>
      </c>
      <c r="AY195" s="147" t="s">
        <v>532</v>
      </c>
    </row>
    <row r="196" spans="2:51" s="6" customFormat="1" ht="15.75" customHeight="1">
      <c r="B196" s="153"/>
      <c r="D196" s="140" t="s">
        <v>542</v>
      </c>
      <c r="E196" s="154"/>
      <c r="F196" s="155" t="s">
        <v>546</v>
      </c>
      <c r="H196" s="156">
        <v>75</v>
      </c>
      <c r="L196" s="153"/>
      <c r="M196" s="157"/>
      <c r="T196" s="158"/>
      <c r="AT196" s="154" t="s">
        <v>542</v>
      </c>
      <c r="AU196" s="154" t="s">
        <v>447</v>
      </c>
      <c r="AV196" s="159" t="s">
        <v>538</v>
      </c>
      <c r="AW196" s="159" t="s">
        <v>506</v>
      </c>
      <c r="AX196" s="159" t="s">
        <v>390</v>
      </c>
      <c r="AY196" s="154" t="s">
        <v>532</v>
      </c>
    </row>
    <row r="197" spans="2:63" s="114" customFormat="1" ht="30.75" customHeight="1">
      <c r="B197" s="115"/>
      <c r="D197" s="116" t="s">
        <v>438</v>
      </c>
      <c r="E197" s="123" t="s">
        <v>50</v>
      </c>
      <c r="F197" s="123" t="s">
        <v>51</v>
      </c>
      <c r="J197" s="124">
        <f>$BK$197</f>
        <v>0</v>
      </c>
      <c r="L197" s="115"/>
      <c r="M197" s="119"/>
      <c r="P197" s="120">
        <f>SUM($P$198:$P$199)</f>
        <v>0</v>
      </c>
      <c r="R197" s="120">
        <f>SUM($R$198:$R$199)</f>
        <v>0</v>
      </c>
      <c r="T197" s="121">
        <f>SUM($T$198:$T$199)</f>
        <v>0</v>
      </c>
      <c r="AR197" s="116" t="s">
        <v>390</v>
      </c>
      <c r="AT197" s="116" t="s">
        <v>438</v>
      </c>
      <c r="AU197" s="116" t="s">
        <v>390</v>
      </c>
      <c r="AY197" s="116" t="s">
        <v>532</v>
      </c>
      <c r="BK197" s="122">
        <f>SUM($BK$198:$BK$199)</f>
        <v>0</v>
      </c>
    </row>
    <row r="198" spans="2:65" s="6" customFormat="1" ht="15.75" customHeight="1">
      <c r="B198" s="22"/>
      <c r="C198" s="125" t="s">
        <v>376</v>
      </c>
      <c r="D198" s="125" t="s">
        <v>534</v>
      </c>
      <c r="E198" s="126" t="s">
        <v>53</v>
      </c>
      <c r="F198" s="127" t="s">
        <v>54</v>
      </c>
      <c r="G198" s="128" t="s">
        <v>613</v>
      </c>
      <c r="H198" s="129">
        <v>201.806</v>
      </c>
      <c r="I198" s="130"/>
      <c r="J198" s="131">
        <f>ROUND($I$198*$H$198,2)</f>
        <v>0</v>
      </c>
      <c r="K198" s="127" t="s">
        <v>537</v>
      </c>
      <c r="L198" s="22"/>
      <c r="M198" s="132"/>
      <c r="N198" s="133" t="s">
        <v>410</v>
      </c>
      <c r="Q198" s="134">
        <v>0</v>
      </c>
      <c r="R198" s="134">
        <f>$Q$198*$H$198</f>
        <v>0</v>
      </c>
      <c r="S198" s="134">
        <v>0</v>
      </c>
      <c r="T198" s="135">
        <f>$S$198*$H$198</f>
        <v>0</v>
      </c>
      <c r="AR198" s="85" t="s">
        <v>538</v>
      </c>
      <c r="AT198" s="85" t="s">
        <v>534</v>
      </c>
      <c r="AU198" s="85" t="s">
        <v>447</v>
      </c>
      <c r="AY198" s="6" t="s">
        <v>532</v>
      </c>
      <c r="BE198" s="136">
        <f>IF($N$198="základní",$J$198,0)</f>
        <v>0</v>
      </c>
      <c r="BF198" s="136">
        <f>IF($N$198="snížená",$J$198,0)</f>
        <v>0</v>
      </c>
      <c r="BG198" s="136">
        <f>IF($N$198="zákl. přenesená",$J$198,0)</f>
        <v>0</v>
      </c>
      <c r="BH198" s="136">
        <f>IF($N$198="sníž. přenesená",$J$198,0)</f>
        <v>0</v>
      </c>
      <c r="BI198" s="136">
        <f>IF($N$198="nulová",$J$198,0)</f>
        <v>0</v>
      </c>
      <c r="BJ198" s="85" t="s">
        <v>390</v>
      </c>
      <c r="BK198" s="136">
        <f>ROUND($I$198*$H$198,2)</f>
        <v>0</v>
      </c>
      <c r="BL198" s="85" t="s">
        <v>538</v>
      </c>
      <c r="BM198" s="85" t="s">
        <v>144</v>
      </c>
    </row>
    <row r="199" spans="2:47" s="6" customFormat="1" ht="27" customHeight="1">
      <c r="B199" s="22"/>
      <c r="D199" s="137" t="s">
        <v>540</v>
      </c>
      <c r="F199" s="138" t="s">
        <v>56</v>
      </c>
      <c r="L199" s="22"/>
      <c r="M199" s="170"/>
      <c r="N199" s="171"/>
      <c r="O199" s="171"/>
      <c r="P199" s="171"/>
      <c r="Q199" s="171"/>
      <c r="R199" s="171"/>
      <c r="S199" s="171"/>
      <c r="T199" s="172"/>
      <c r="AT199" s="6" t="s">
        <v>540</v>
      </c>
      <c r="AU199" s="6" t="s">
        <v>447</v>
      </c>
    </row>
    <row r="200" spans="2:12" s="6" customFormat="1" ht="7.5" customHeight="1">
      <c r="B200" s="37"/>
      <c r="C200" s="38"/>
      <c r="D200" s="38"/>
      <c r="E200" s="38"/>
      <c r="F200" s="38"/>
      <c r="G200" s="38"/>
      <c r="H200" s="38"/>
      <c r="I200" s="38"/>
      <c r="J200" s="38"/>
      <c r="K200" s="38"/>
      <c r="L200" s="22"/>
    </row>
    <row r="677" s="2" customFormat="1" ht="14.25" customHeight="1"/>
  </sheetData>
  <autoFilter ref="C88:K88"/>
  <mergeCells count="12">
    <mergeCell ref="E11:H11"/>
    <mergeCell ref="E26:H26"/>
    <mergeCell ref="E79:H79"/>
    <mergeCell ref="E81:H81"/>
    <mergeCell ref="G1:H1"/>
    <mergeCell ref="L2:V2"/>
    <mergeCell ref="E47:H47"/>
    <mergeCell ref="E49:H49"/>
    <mergeCell ref="E51:H51"/>
    <mergeCell ref="E77:H77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showGridLines="0" workbookViewId="0" topLeftCell="A1">
      <pane ySplit="1" topLeftCell="BM11" activePane="bottomLeft" state="frozen"/>
      <selection pane="topLeft" activeCell="A1" sqref="A1"/>
      <selection pane="bottomLeft" activeCell="J23" sqref="J2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6"/>
      <c r="C1" s="186"/>
      <c r="D1" s="187" t="s">
        <v>369</v>
      </c>
      <c r="E1" s="186"/>
      <c r="F1" s="188" t="s">
        <v>202</v>
      </c>
      <c r="G1" s="180" t="s">
        <v>203</v>
      </c>
      <c r="H1" s="180"/>
      <c r="I1" s="186"/>
      <c r="J1" s="188" t="s">
        <v>204</v>
      </c>
      <c r="K1" s="187" t="s">
        <v>465</v>
      </c>
      <c r="L1" s="188" t="s">
        <v>205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8" t="s">
        <v>374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464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447</v>
      </c>
    </row>
    <row r="4" spans="2:46" s="2" customFormat="1" ht="37.5" customHeight="1">
      <c r="B4" s="10"/>
      <c r="D4" s="11" t="s">
        <v>474</v>
      </c>
      <c r="K4" s="12"/>
      <c r="M4" s="13" t="s">
        <v>379</v>
      </c>
      <c r="AT4" s="2" t="s">
        <v>372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385</v>
      </c>
      <c r="K6" s="12"/>
    </row>
    <row r="7" spans="2:11" s="2" customFormat="1" ht="15.75" customHeight="1">
      <c r="B7" s="10"/>
      <c r="E7" s="179" t="str">
        <f>'Rekapitulace stavby'!$K$6</f>
        <v>Technická a dopravní infrastruktura-lokalita Kladruby-západ, I.etapa</v>
      </c>
      <c r="F7" s="279"/>
      <c r="G7" s="279"/>
      <c r="H7" s="279"/>
      <c r="K7" s="12"/>
    </row>
    <row r="8" spans="2:11" s="2" customFormat="1" ht="15.75" customHeight="1">
      <c r="B8" s="10"/>
      <c r="D8" s="18" t="s">
        <v>487</v>
      </c>
      <c r="K8" s="12"/>
    </row>
    <row r="9" spans="2:11" s="85" customFormat="1" ht="16.5" customHeight="1">
      <c r="B9" s="86"/>
      <c r="E9" s="179" t="s">
        <v>145</v>
      </c>
      <c r="F9" s="181"/>
      <c r="G9" s="181"/>
      <c r="H9" s="181"/>
      <c r="K9" s="87"/>
    </row>
    <row r="10" spans="2:11" s="6" customFormat="1" ht="15.75" customHeight="1">
      <c r="B10" s="22"/>
      <c r="D10" s="18" t="s">
        <v>496</v>
      </c>
      <c r="K10" s="25"/>
    </row>
    <row r="11" spans="2:11" s="6" customFormat="1" ht="37.5" customHeight="1">
      <c r="B11" s="22"/>
      <c r="E11" s="291" t="s">
        <v>146</v>
      </c>
      <c r="F11" s="292"/>
      <c r="G11" s="292"/>
      <c r="H11" s="292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388</v>
      </c>
      <c r="F13" s="16"/>
      <c r="I13" s="18" t="s">
        <v>389</v>
      </c>
      <c r="J13" s="16"/>
      <c r="K13" s="25"/>
    </row>
    <row r="14" spans="2:11" s="6" customFormat="1" ht="15" customHeight="1">
      <c r="B14" s="22"/>
      <c r="D14" s="18" t="s">
        <v>391</v>
      </c>
      <c r="F14" s="16" t="s">
        <v>392</v>
      </c>
      <c r="I14" s="18" t="s">
        <v>393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396</v>
      </c>
      <c r="I16" s="18" t="s">
        <v>397</v>
      </c>
      <c r="J16" s="16"/>
      <c r="K16" s="25"/>
    </row>
    <row r="17" spans="2:11" s="6" customFormat="1" ht="18.75" customHeight="1">
      <c r="B17" s="22"/>
      <c r="E17" s="16"/>
      <c r="I17" s="18" t="s">
        <v>398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399</v>
      </c>
      <c r="I19" s="18" t="s">
        <v>397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398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401</v>
      </c>
      <c r="I22" s="18" t="s">
        <v>397</v>
      </c>
      <c r="J22" s="16"/>
      <c r="K22" s="25"/>
    </row>
    <row r="23" spans="2:11" s="6" customFormat="1" ht="18.75" customHeight="1">
      <c r="B23" s="22"/>
      <c r="E23" s="16"/>
      <c r="I23" s="18" t="s">
        <v>398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403</v>
      </c>
      <c r="K25" s="25"/>
    </row>
    <row r="26" spans="2:11" s="85" customFormat="1" ht="340.5" customHeight="1">
      <c r="B26" s="86"/>
      <c r="E26" s="175" t="s">
        <v>404</v>
      </c>
      <c r="F26" s="181"/>
      <c r="G26" s="181"/>
      <c r="H26" s="181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405</v>
      </c>
      <c r="J29" s="58">
        <f>ROUND($J$86,2)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407</v>
      </c>
      <c r="I31" s="26" t="s">
        <v>406</v>
      </c>
      <c r="J31" s="26" t="s">
        <v>408</v>
      </c>
      <c r="K31" s="25"/>
    </row>
    <row r="32" spans="2:11" s="6" customFormat="1" ht="15" customHeight="1">
      <c r="B32" s="22"/>
      <c r="D32" s="29" t="s">
        <v>409</v>
      </c>
      <c r="E32" s="29" t="s">
        <v>410</v>
      </c>
      <c r="F32" s="90">
        <f>ROUND(SUM($BE$86:$BE$110),2)</f>
        <v>0</v>
      </c>
      <c r="I32" s="91">
        <v>0.21</v>
      </c>
      <c r="J32" s="90">
        <f>ROUND(SUM($BE$86:$BE$110)*$I$32,2)</f>
        <v>0</v>
      </c>
      <c r="K32" s="25"/>
    </row>
    <row r="33" spans="2:11" s="6" customFormat="1" ht="15" customHeight="1">
      <c r="B33" s="22"/>
      <c r="E33" s="29" t="s">
        <v>411</v>
      </c>
      <c r="F33" s="90">
        <f>ROUND(SUM($BF$86:$BF$110),2)</f>
        <v>0</v>
      </c>
      <c r="I33" s="91">
        <v>0.15</v>
      </c>
      <c r="J33" s="90">
        <f>ROUND(SUM($BF$86:$BF$110)*$I$33,2)</f>
        <v>0</v>
      </c>
      <c r="K33" s="25"/>
    </row>
    <row r="34" spans="2:11" s="6" customFormat="1" ht="15" customHeight="1" hidden="1">
      <c r="B34" s="22"/>
      <c r="E34" s="29" t="s">
        <v>412</v>
      </c>
      <c r="F34" s="90">
        <f>ROUND(SUM($BG$86:$BG$110),2)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413</v>
      </c>
      <c r="F35" s="90">
        <f>ROUND(SUM($BH$86:$BH$110),2)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414</v>
      </c>
      <c r="F36" s="90">
        <f>ROUND(SUM($BI$86:$BI$110),2)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415</v>
      </c>
      <c r="E38" s="33"/>
      <c r="F38" s="33"/>
      <c r="G38" s="92" t="s">
        <v>416</v>
      </c>
      <c r="H38" s="34" t="s">
        <v>417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502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385</v>
      </c>
      <c r="K46" s="25"/>
    </row>
    <row r="47" spans="2:11" s="6" customFormat="1" ht="16.5" customHeight="1">
      <c r="B47" s="22"/>
      <c r="E47" s="179" t="str">
        <f>$E$7</f>
        <v>Technická a dopravní infrastruktura-lokalita Kladruby-západ, I.etapa</v>
      </c>
      <c r="F47" s="292"/>
      <c r="G47" s="292"/>
      <c r="H47" s="292"/>
      <c r="K47" s="25"/>
    </row>
    <row r="48" spans="2:11" s="2" customFormat="1" ht="15.75" customHeight="1">
      <c r="B48" s="10"/>
      <c r="C48" s="18" t="s">
        <v>487</v>
      </c>
      <c r="K48" s="12"/>
    </row>
    <row r="49" spans="2:11" s="6" customFormat="1" ht="16.5" customHeight="1">
      <c r="B49" s="22"/>
      <c r="E49" s="179" t="s">
        <v>145</v>
      </c>
      <c r="F49" s="292"/>
      <c r="G49" s="292"/>
      <c r="H49" s="292"/>
      <c r="K49" s="25"/>
    </row>
    <row r="50" spans="2:11" s="6" customFormat="1" ht="15" customHeight="1">
      <c r="B50" s="22"/>
      <c r="C50" s="18" t="s">
        <v>496</v>
      </c>
      <c r="K50" s="25"/>
    </row>
    <row r="51" spans="2:11" s="6" customFormat="1" ht="19.5" customHeight="1">
      <c r="B51" s="22"/>
      <c r="E51" s="291" t="str">
        <f>$E$11</f>
        <v>JP0714VON1 - Vedlejší a ostatní náklady - soupis prací</v>
      </c>
      <c r="F51" s="292"/>
      <c r="G51" s="292"/>
      <c r="H51" s="292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391</v>
      </c>
      <c r="F53" s="16" t="str">
        <f>$F$14</f>
        <v>pozemky v k.ú. Kladruby u Stříbra</v>
      </c>
      <c r="I53" s="18" t="s">
        <v>393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396</v>
      </c>
      <c r="F55" s="16">
        <f>$E$17</f>
        <v>0</v>
      </c>
      <c r="I55" s="18" t="s">
        <v>401</v>
      </c>
      <c r="J55" s="16">
        <f>$E$23</f>
        <v>0</v>
      </c>
      <c r="K55" s="25"/>
    </row>
    <row r="56" spans="2:11" s="6" customFormat="1" ht="15" customHeight="1">
      <c r="B56" s="22"/>
      <c r="C56" s="18" t="s">
        <v>399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503</v>
      </c>
      <c r="D58" s="31"/>
      <c r="E58" s="31"/>
      <c r="F58" s="31"/>
      <c r="G58" s="31"/>
      <c r="H58" s="31"/>
      <c r="I58" s="31"/>
      <c r="J58" s="96" t="s">
        <v>504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505</v>
      </c>
      <c r="J60" s="58">
        <f>ROUND($J$86,2)</f>
        <v>0</v>
      </c>
      <c r="K60" s="25"/>
      <c r="AU60" s="6" t="s">
        <v>506</v>
      </c>
    </row>
    <row r="61" spans="2:11" s="64" customFormat="1" ht="25.5" customHeight="1">
      <c r="B61" s="97"/>
      <c r="D61" s="98" t="s">
        <v>147</v>
      </c>
      <c r="E61" s="98"/>
      <c r="F61" s="98"/>
      <c r="G61" s="98"/>
      <c r="H61" s="98"/>
      <c r="I61" s="98"/>
      <c r="J61" s="99">
        <f>ROUND($J$87,2)</f>
        <v>0</v>
      </c>
      <c r="K61" s="100"/>
    </row>
    <row r="62" spans="2:11" s="73" customFormat="1" ht="21" customHeight="1">
      <c r="B62" s="101"/>
      <c r="D62" s="102" t="s">
        <v>148</v>
      </c>
      <c r="E62" s="102"/>
      <c r="F62" s="102"/>
      <c r="G62" s="102"/>
      <c r="H62" s="102"/>
      <c r="I62" s="102"/>
      <c r="J62" s="103">
        <f>ROUND($J$88,2)</f>
        <v>0</v>
      </c>
      <c r="K62" s="104"/>
    </row>
    <row r="63" spans="2:11" s="73" customFormat="1" ht="21" customHeight="1">
      <c r="B63" s="101"/>
      <c r="D63" s="102" t="s">
        <v>149</v>
      </c>
      <c r="E63" s="102"/>
      <c r="F63" s="102"/>
      <c r="G63" s="102"/>
      <c r="H63" s="102"/>
      <c r="I63" s="102"/>
      <c r="J63" s="103">
        <f>ROUND($J$95,2)</f>
        <v>0</v>
      </c>
      <c r="K63" s="104"/>
    </row>
    <row r="64" spans="2:11" s="73" customFormat="1" ht="21" customHeight="1">
      <c r="B64" s="101"/>
      <c r="D64" s="102" t="s">
        <v>150</v>
      </c>
      <c r="E64" s="102"/>
      <c r="F64" s="102"/>
      <c r="G64" s="102"/>
      <c r="H64" s="102"/>
      <c r="I64" s="102"/>
      <c r="J64" s="103">
        <f>ROUND($J$108,2)</f>
        <v>0</v>
      </c>
      <c r="K64" s="104"/>
    </row>
    <row r="65" spans="2:11" s="6" customFormat="1" ht="22.5" customHeight="1">
      <c r="B65" s="22"/>
      <c r="K65" s="25"/>
    </row>
    <row r="66" spans="2:11" s="6" customFormat="1" ht="7.5" customHeight="1">
      <c r="B66" s="37"/>
      <c r="C66" s="38"/>
      <c r="D66" s="38"/>
      <c r="E66" s="38"/>
      <c r="F66" s="38"/>
      <c r="G66" s="38"/>
      <c r="H66" s="38"/>
      <c r="I66" s="38"/>
      <c r="J66" s="38"/>
      <c r="K66" s="39"/>
    </row>
    <row r="70" spans="2:12" s="6" customFormat="1" ht="7.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22"/>
    </row>
    <row r="71" spans="2:12" s="6" customFormat="1" ht="37.5" customHeight="1">
      <c r="B71" s="22"/>
      <c r="C71" s="11" t="s">
        <v>515</v>
      </c>
      <c r="L71" s="22"/>
    </row>
    <row r="72" spans="2:12" s="6" customFormat="1" ht="7.5" customHeight="1">
      <c r="B72" s="22"/>
      <c r="L72" s="22"/>
    </row>
    <row r="73" spans="2:12" s="6" customFormat="1" ht="15" customHeight="1">
      <c r="B73" s="22"/>
      <c r="C73" s="18" t="s">
        <v>385</v>
      </c>
      <c r="L73" s="22"/>
    </row>
    <row r="74" spans="2:12" s="6" customFormat="1" ht="16.5" customHeight="1">
      <c r="B74" s="22"/>
      <c r="E74" s="179" t="str">
        <f>$E$7</f>
        <v>Technická a dopravní infrastruktura-lokalita Kladruby-západ, I.etapa</v>
      </c>
      <c r="F74" s="292"/>
      <c r="G74" s="292"/>
      <c r="H74" s="292"/>
      <c r="L74" s="22"/>
    </row>
    <row r="75" spans="2:12" ht="15.75" customHeight="1">
      <c r="B75" s="10"/>
      <c r="C75" s="18" t="s">
        <v>487</v>
      </c>
      <c r="L75" s="10"/>
    </row>
    <row r="76" spans="2:12" s="6" customFormat="1" ht="16.5" customHeight="1">
      <c r="B76" s="22"/>
      <c r="E76" s="179" t="s">
        <v>145</v>
      </c>
      <c r="F76" s="292"/>
      <c r="G76" s="292"/>
      <c r="H76" s="292"/>
      <c r="L76" s="22"/>
    </row>
    <row r="77" spans="2:12" s="6" customFormat="1" ht="15" customHeight="1">
      <c r="B77" s="22"/>
      <c r="C77" s="18" t="s">
        <v>496</v>
      </c>
      <c r="L77" s="22"/>
    </row>
    <row r="78" spans="2:12" s="6" customFormat="1" ht="19.5" customHeight="1">
      <c r="B78" s="22"/>
      <c r="E78" s="291" t="str">
        <f>$E$11</f>
        <v>JP0714VON1 - Vedlejší a ostatní náklady - soupis prací</v>
      </c>
      <c r="F78" s="292"/>
      <c r="G78" s="292"/>
      <c r="H78" s="292"/>
      <c r="L78" s="22"/>
    </row>
    <row r="79" spans="2:12" s="6" customFormat="1" ht="7.5" customHeight="1">
      <c r="B79" s="22"/>
      <c r="L79" s="22"/>
    </row>
    <row r="80" spans="2:12" s="6" customFormat="1" ht="18.75" customHeight="1">
      <c r="B80" s="22"/>
      <c r="C80" s="18" t="s">
        <v>391</v>
      </c>
      <c r="F80" s="16" t="str">
        <f>$F$14</f>
        <v>pozemky v k.ú. Kladruby u Stříbra</v>
      </c>
      <c r="I80" s="18" t="s">
        <v>393</v>
      </c>
      <c r="J80" s="46" t="str">
        <f>IF($J$14="","",$J$14)</f>
        <v>25.06.2014</v>
      </c>
      <c r="L80" s="22"/>
    </row>
    <row r="81" spans="2:12" s="6" customFormat="1" ht="7.5" customHeight="1">
      <c r="B81" s="22"/>
      <c r="L81" s="22"/>
    </row>
    <row r="82" spans="2:12" s="6" customFormat="1" ht="15.75" customHeight="1">
      <c r="B82" s="22"/>
      <c r="C82" s="18" t="s">
        <v>396</v>
      </c>
      <c r="F82" s="16">
        <f>$E$17</f>
        <v>0</v>
      </c>
      <c r="I82" s="18" t="s">
        <v>401</v>
      </c>
      <c r="J82" s="16">
        <f>$E$23</f>
        <v>0</v>
      </c>
      <c r="L82" s="22"/>
    </row>
    <row r="83" spans="2:12" s="6" customFormat="1" ht="15" customHeight="1">
      <c r="B83" s="22"/>
      <c r="C83" s="18" t="s">
        <v>399</v>
      </c>
      <c r="F83" s="16">
        <f>IF($E$20="","",$E$20)</f>
      </c>
      <c r="L83" s="22"/>
    </row>
    <row r="84" spans="2:12" s="6" customFormat="1" ht="11.25" customHeight="1">
      <c r="B84" s="22"/>
      <c r="L84" s="22"/>
    </row>
    <row r="85" spans="2:20" s="105" customFormat="1" ht="30" customHeight="1">
      <c r="B85" s="106"/>
      <c r="C85" s="107" t="s">
        <v>516</v>
      </c>
      <c r="D85" s="108" t="s">
        <v>424</v>
      </c>
      <c r="E85" s="108" t="s">
        <v>420</v>
      </c>
      <c r="F85" s="108" t="s">
        <v>517</v>
      </c>
      <c r="G85" s="108" t="s">
        <v>518</v>
      </c>
      <c r="H85" s="108" t="s">
        <v>519</v>
      </c>
      <c r="I85" s="108" t="s">
        <v>520</v>
      </c>
      <c r="J85" s="108" t="s">
        <v>521</v>
      </c>
      <c r="K85" s="109" t="s">
        <v>522</v>
      </c>
      <c r="L85" s="106"/>
      <c r="M85" s="52" t="s">
        <v>523</v>
      </c>
      <c r="N85" s="53" t="s">
        <v>409</v>
      </c>
      <c r="O85" s="53" t="s">
        <v>524</v>
      </c>
      <c r="P85" s="53" t="s">
        <v>525</v>
      </c>
      <c r="Q85" s="53" t="s">
        <v>526</v>
      </c>
      <c r="R85" s="53" t="s">
        <v>527</v>
      </c>
      <c r="S85" s="53" t="s">
        <v>528</v>
      </c>
      <c r="T85" s="54" t="s">
        <v>529</v>
      </c>
    </row>
    <row r="86" spans="2:63" s="6" customFormat="1" ht="30" customHeight="1">
      <c r="B86" s="22"/>
      <c r="C86" s="57" t="s">
        <v>505</v>
      </c>
      <c r="J86" s="110">
        <f>$BK$86</f>
        <v>0</v>
      </c>
      <c r="L86" s="22"/>
      <c r="M86" s="56"/>
      <c r="N86" s="47"/>
      <c r="O86" s="47"/>
      <c r="P86" s="111">
        <f>$P$87</f>
        <v>0</v>
      </c>
      <c r="Q86" s="47"/>
      <c r="R86" s="111">
        <f>$R$87</f>
        <v>0</v>
      </c>
      <c r="S86" s="47"/>
      <c r="T86" s="112">
        <f>$T$87</f>
        <v>0</v>
      </c>
      <c r="AT86" s="6" t="s">
        <v>438</v>
      </c>
      <c r="AU86" s="6" t="s">
        <v>506</v>
      </c>
      <c r="BK86" s="113">
        <f>$BK$87</f>
        <v>0</v>
      </c>
    </row>
    <row r="87" spans="2:63" s="114" customFormat="1" ht="37.5" customHeight="1">
      <c r="B87" s="115"/>
      <c r="D87" s="116" t="s">
        <v>438</v>
      </c>
      <c r="E87" s="117" t="s">
        <v>151</v>
      </c>
      <c r="F87" s="117" t="s">
        <v>152</v>
      </c>
      <c r="J87" s="118">
        <f>$BK$87</f>
        <v>0</v>
      </c>
      <c r="L87" s="115"/>
      <c r="M87" s="119"/>
      <c r="P87" s="120">
        <f>$P$88+$P$95+$P$108</f>
        <v>0</v>
      </c>
      <c r="R87" s="120">
        <f>$R$88+$R$95+$R$108</f>
        <v>0</v>
      </c>
      <c r="T87" s="121">
        <f>$T$88+$T$95+$T$108</f>
        <v>0</v>
      </c>
      <c r="AR87" s="116" t="s">
        <v>581</v>
      </c>
      <c r="AT87" s="116" t="s">
        <v>438</v>
      </c>
      <c r="AU87" s="116" t="s">
        <v>439</v>
      </c>
      <c r="AY87" s="116" t="s">
        <v>532</v>
      </c>
      <c r="BK87" s="122">
        <f>$BK$88+$BK$95+$BK$108</f>
        <v>0</v>
      </c>
    </row>
    <row r="88" spans="2:63" s="114" customFormat="1" ht="21" customHeight="1">
      <c r="B88" s="115"/>
      <c r="D88" s="116" t="s">
        <v>438</v>
      </c>
      <c r="E88" s="123" t="s">
        <v>153</v>
      </c>
      <c r="F88" s="123" t="s">
        <v>154</v>
      </c>
      <c r="J88" s="124">
        <f>$BK$88</f>
        <v>0</v>
      </c>
      <c r="L88" s="115"/>
      <c r="M88" s="119"/>
      <c r="P88" s="120">
        <f>SUM($P$89:$P$94)</f>
        <v>0</v>
      </c>
      <c r="R88" s="120">
        <f>SUM($R$89:$R$94)</f>
        <v>0</v>
      </c>
      <c r="T88" s="121">
        <f>SUM($T$89:$T$94)</f>
        <v>0</v>
      </c>
      <c r="AR88" s="116" t="s">
        <v>581</v>
      </c>
      <c r="AT88" s="116" t="s">
        <v>438</v>
      </c>
      <c r="AU88" s="116" t="s">
        <v>390</v>
      </c>
      <c r="AY88" s="116" t="s">
        <v>532</v>
      </c>
      <c r="BK88" s="122">
        <f>SUM($BK$89:$BK$94)</f>
        <v>0</v>
      </c>
    </row>
    <row r="89" spans="2:65" s="6" customFormat="1" ht="15.75" customHeight="1">
      <c r="B89" s="22"/>
      <c r="C89" s="125" t="s">
        <v>390</v>
      </c>
      <c r="D89" s="125" t="s">
        <v>534</v>
      </c>
      <c r="E89" s="126" t="s">
        <v>155</v>
      </c>
      <c r="F89" s="127" t="s">
        <v>156</v>
      </c>
      <c r="G89" s="128" t="s">
        <v>128</v>
      </c>
      <c r="H89" s="129">
        <v>1</v>
      </c>
      <c r="I89" s="130"/>
      <c r="J89" s="131">
        <f>ROUND($I$89*$H$89,2)</f>
        <v>0</v>
      </c>
      <c r="K89" s="127"/>
      <c r="L89" s="22"/>
      <c r="M89" s="132"/>
      <c r="N89" s="133" t="s">
        <v>410</v>
      </c>
      <c r="Q89" s="134">
        <v>0</v>
      </c>
      <c r="R89" s="134">
        <f>$Q$89*$H$89</f>
        <v>0</v>
      </c>
      <c r="S89" s="134">
        <v>0</v>
      </c>
      <c r="T89" s="135">
        <f>$S$89*$H$89</f>
        <v>0</v>
      </c>
      <c r="AR89" s="85" t="s">
        <v>157</v>
      </c>
      <c r="AT89" s="85" t="s">
        <v>534</v>
      </c>
      <c r="AU89" s="85" t="s">
        <v>447</v>
      </c>
      <c r="AY89" s="6" t="s">
        <v>532</v>
      </c>
      <c r="BE89" s="136">
        <f>IF($N$89="základní",$J$89,0)</f>
        <v>0</v>
      </c>
      <c r="BF89" s="136">
        <f>IF($N$89="snížená",$J$89,0)</f>
        <v>0</v>
      </c>
      <c r="BG89" s="136">
        <f>IF($N$89="zákl. přenesená",$J$89,0)</f>
        <v>0</v>
      </c>
      <c r="BH89" s="136">
        <f>IF($N$89="sníž. přenesená",$J$89,0)</f>
        <v>0</v>
      </c>
      <c r="BI89" s="136">
        <f>IF($N$89="nulová",$J$89,0)</f>
        <v>0</v>
      </c>
      <c r="BJ89" s="85" t="s">
        <v>390</v>
      </c>
      <c r="BK89" s="136">
        <f>ROUND($I$89*$H$89,2)</f>
        <v>0</v>
      </c>
      <c r="BL89" s="85" t="s">
        <v>157</v>
      </c>
      <c r="BM89" s="85" t="s">
        <v>158</v>
      </c>
    </row>
    <row r="90" spans="2:47" s="6" customFormat="1" ht="16.5" customHeight="1">
      <c r="B90" s="22"/>
      <c r="D90" s="137" t="s">
        <v>540</v>
      </c>
      <c r="F90" s="138" t="s">
        <v>156</v>
      </c>
      <c r="L90" s="22"/>
      <c r="M90" s="49"/>
      <c r="T90" s="50"/>
      <c r="AT90" s="6" t="s">
        <v>540</v>
      </c>
      <c r="AU90" s="6" t="s">
        <v>447</v>
      </c>
    </row>
    <row r="91" spans="2:65" s="6" customFormat="1" ht="15.75" customHeight="1">
      <c r="B91" s="22"/>
      <c r="C91" s="125" t="s">
        <v>447</v>
      </c>
      <c r="D91" s="125" t="s">
        <v>534</v>
      </c>
      <c r="E91" s="126" t="s">
        <v>159</v>
      </c>
      <c r="F91" s="127" t="s">
        <v>160</v>
      </c>
      <c r="G91" s="128" t="s">
        <v>128</v>
      </c>
      <c r="H91" s="129">
        <v>1</v>
      </c>
      <c r="I91" s="130"/>
      <c r="J91" s="131">
        <f>ROUND($I$91*$H$91,2)</f>
        <v>0</v>
      </c>
      <c r="K91" s="127" t="s">
        <v>537</v>
      </c>
      <c r="L91" s="22"/>
      <c r="M91" s="132"/>
      <c r="N91" s="133" t="s">
        <v>410</v>
      </c>
      <c r="Q91" s="134">
        <v>0</v>
      </c>
      <c r="R91" s="134">
        <f>$Q$91*$H$91</f>
        <v>0</v>
      </c>
      <c r="S91" s="134">
        <v>0</v>
      </c>
      <c r="T91" s="135">
        <f>$S$91*$H$91</f>
        <v>0</v>
      </c>
      <c r="AR91" s="85" t="s">
        <v>157</v>
      </c>
      <c r="AT91" s="85" t="s">
        <v>534</v>
      </c>
      <c r="AU91" s="85" t="s">
        <v>447</v>
      </c>
      <c r="AY91" s="6" t="s">
        <v>532</v>
      </c>
      <c r="BE91" s="136">
        <f>IF($N$91="základní",$J$91,0)</f>
        <v>0</v>
      </c>
      <c r="BF91" s="136">
        <f>IF($N$91="snížená",$J$91,0)</f>
        <v>0</v>
      </c>
      <c r="BG91" s="136">
        <f>IF($N$91="zákl. přenesená",$J$91,0)</f>
        <v>0</v>
      </c>
      <c r="BH91" s="136">
        <f>IF($N$91="sníž. přenesená",$J$91,0)</f>
        <v>0</v>
      </c>
      <c r="BI91" s="136">
        <f>IF($N$91="nulová",$J$91,0)</f>
        <v>0</v>
      </c>
      <c r="BJ91" s="85" t="s">
        <v>390</v>
      </c>
      <c r="BK91" s="136">
        <f>ROUND($I$91*$H$91,2)</f>
        <v>0</v>
      </c>
      <c r="BL91" s="85" t="s">
        <v>157</v>
      </c>
      <c r="BM91" s="85" t="s">
        <v>161</v>
      </c>
    </row>
    <row r="92" spans="2:47" s="6" customFormat="1" ht="16.5" customHeight="1">
      <c r="B92" s="22"/>
      <c r="D92" s="137" t="s">
        <v>540</v>
      </c>
      <c r="F92" s="138" t="s">
        <v>162</v>
      </c>
      <c r="L92" s="22"/>
      <c r="M92" s="49"/>
      <c r="T92" s="50"/>
      <c r="AT92" s="6" t="s">
        <v>540</v>
      </c>
      <c r="AU92" s="6" t="s">
        <v>447</v>
      </c>
    </row>
    <row r="93" spans="2:65" s="6" customFormat="1" ht="15.75" customHeight="1">
      <c r="B93" s="22"/>
      <c r="C93" s="125" t="s">
        <v>470</v>
      </c>
      <c r="D93" s="125" t="s">
        <v>534</v>
      </c>
      <c r="E93" s="126" t="s">
        <v>163</v>
      </c>
      <c r="F93" s="127" t="s">
        <v>164</v>
      </c>
      <c r="G93" s="128" t="s">
        <v>128</v>
      </c>
      <c r="H93" s="129">
        <v>1</v>
      </c>
      <c r="I93" s="130"/>
      <c r="J93" s="131">
        <f>ROUND($I$93*$H$93,2)</f>
        <v>0</v>
      </c>
      <c r="K93" s="127" t="s">
        <v>537</v>
      </c>
      <c r="L93" s="22"/>
      <c r="M93" s="132"/>
      <c r="N93" s="133" t="s">
        <v>410</v>
      </c>
      <c r="Q93" s="134">
        <v>0</v>
      </c>
      <c r="R93" s="134">
        <f>$Q$93*$H$93</f>
        <v>0</v>
      </c>
      <c r="S93" s="134">
        <v>0</v>
      </c>
      <c r="T93" s="135">
        <f>$S$93*$H$93</f>
        <v>0</v>
      </c>
      <c r="AR93" s="85" t="s">
        <v>157</v>
      </c>
      <c r="AT93" s="85" t="s">
        <v>534</v>
      </c>
      <c r="AU93" s="85" t="s">
        <v>447</v>
      </c>
      <c r="AY93" s="6" t="s">
        <v>532</v>
      </c>
      <c r="BE93" s="136">
        <f>IF($N$93="základní",$J$93,0)</f>
        <v>0</v>
      </c>
      <c r="BF93" s="136">
        <f>IF($N$93="snížená",$J$93,0)</f>
        <v>0</v>
      </c>
      <c r="BG93" s="136">
        <f>IF($N$93="zákl. přenesená",$J$93,0)</f>
        <v>0</v>
      </c>
      <c r="BH93" s="136">
        <f>IF($N$93="sníž. přenesená",$J$93,0)</f>
        <v>0</v>
      </c>
      <c r="BI93" s="136">
        <f>IF($N$93="nulová",$J$93,0)</f>
        <v>0</v>
      </c>
      <c r="BJ93" s="85" t="s">
        <v>390</v>
      </c>
      <c r="BK93" s="136">
        <f>ROUND($I$93*$H$93,2)</f>
        <v>0</v>
      </c>
      <c r="BL93" s="85" t="s">
        <v>157</v>
      </c>
      <c r="BM93" s="85" t="s">
        <v>165</v>
      </c>
    </row>
    <row r="94" spans="2:47" s="6" customFormat="1" ht="27" customHeight="1">
      <c r="B94" s="22"/>
      <c r="D94" s="137" t="s">
        <v>540</v>
      </c>
      <c r="F94" s="138" t="s">
        <v>166</v>
      </c>
      <c r="L94" s="22"/>
      <c r="M94" s="49"/>
      <c r="T94" s="50"/>
      <c r="AT94" s="6" t="s">
        <v>540</v>
      </c>
      <c r="AU94" s="6" t="s">
        <v>447</v>
      </c>
    </row>
    <row r="95" spans="2:63" s="114" customFormat="1" ht="30.75" customHeight="1">
      <c r="B95" s="115"/>
      <c r="D95" s="116" t="s">
        <v>438</v>
      </c>
      <c r="E95" s="123" t="s">
        <v>167</v>
      </c>
      <c r="F95" s="123" t="s">
        <v>168</v>
      </c>
      <c r="J95" s="124">
        <f>$BK$95</f>
        <v>0</v>
      </c>
      <c r="L95" s="115"/>
      <c r="M95" s="119"/>
      <c r="P95" s="120">
        <f>SUM($P$96:$P$107)</f>
        <v>0</v>
      </c>
      <c r="R95" s="120">
        <f>SUM($R$96:$R$107)</f>
        <v>0</v>
      </c>
      <c r="T95" s="121">
        <f>SUM($T$96:$T$107)</f>
        <v>0</v>
      </c>
      <c r="AR95" s="116" t="s">
        <v>581</v>
      </c>
      <c r="AT95" s="116" t="s">
        <v>438</v>
      </c>
      <c r="AU95" s="116" t="s">
        <v>390</v>
      </c>
      <c r="AY95" s="116" t="s">
        <v>532</v>
      </c>
      <c r="BK95" s="122">
        <f>SUM($BK$96:$BK$107)</f>
        <v>0</v>
      </c>
    </row>
    <row r="96" spans="2:65" s="6" customFormat="1" ht="15.75" customHeight="1">
      <c r="B96" s="22"/>
      <c r="C96" s="125" t="s">
        <v>538</v>
      </c>
      <c r="D96" s="125" t="s">
        <v>534</v>
      </c>
      <c r="E96" s="126" t="s">
        <v>169</v>
      </c>
      <c r="F96" s="127" t="s">
        <v>170</v>
      </c>
      <c r="G96" s="128" t="s">
        <v>128</v>
      </c>
      <c r="H96" s="129">
        <v>3</v>
      </c>
      <c r="I96" s="130"/>
      <c r="J96" s="131">
        <f>ROUND($I$96*$H$96,2)</f>
        <v>0</v>
      </c>
      <c r="K96" s="127" t="s">
        <v>537</v>
      </c>
      <c r="L96" s="22"/>
      <c r="M96" s="132"/>
      <c r="N96" s="133" t="s">
        <v>410</v>
      </c>
      <c r="Q96" s="134">
        <v>0</v>
      </c>
      <c r="R96" s="134">
        <f>$Q$96*$H$96</f>
        <v>0</v>
      </c>
      <c r="S96" s="134">
        <v>0</v>
      </c>
      <c r="T96" s="135">
        <f>$S$96*$H$96</f>
        <v>0</v>
      </c>
      <c r="AR96" s="85" t="s">
        <v>157</v>
      </c>
      <c r="AT96" s="85" t="s">
        <v>534</v>
      </c>
      <c r="AU96" s="85" t="s">
        <v>447</v>
      </c>
      <c r="AY96" s="6" t="s">
        <v>532</v>
      </c>
      <c r="BE96" s="136">
        <f>IF($N$96="základní",$J$96,0)</f>
        <v>0</v>
      </c>
      <c r="BF96" s="136">
        <f>IF($N$96="snížená",$J$96,0)</f>
        <v>0</v>
      </c>
      <c r="BG96" s="136">
        <f>IF($N$96="zákl. přenesená",$J$96,0)</f>
        <v>0</v>
      </c>
      <c r="BH96" s="136">
        <f>IF($N$96="sníž. přenesená",$J$96,0)</f>
        <v>0</v>
      </c>
      <c r="BI96" s="136">
        <f>IF($N$96="nulová",$J$96,0)</f>
        <v>0</v>
      </c>
      <c r="BJ96" s="85" t="s">
        <v>390</v>
      </c>
      <c r="BK96" s="136">
        <f>ROUND($I$96*$H$96,2)</f>
        <v>0</v>
      </c>
      <c r="BL96" s="85" t="s">
        <v>157</v>
      </c>
      <c r="BM96" s="85" t="s">
        <v>171</v>
      </c>
    </row>
    <row r="97" spans="2:47" s="6" customFormat="1" ht="16.5" customHeight="1">
      <c r="B97" s="22"/>
      <c r="D97" s="137" t="s">
        <v>540</v>
      </c>
      <c r="F97" s="138" t="s">
        <v>172</v>
      </c>
      <c r="L97" s="22"/>
      <c r="M97" s="49"/>
      <c r="T97" s="50"/>
      <c r="AT97" s="6" t="s">
        <v>540</v>
      </c>
      <c r="AU97" s="6" t="s">
        <v>447</v>
      </c>
    </row>
    <row r="98" spans="2:65" s="6" customFormat="1" ht="15.75" customHeight="1">
      <c r="B98" s="22"/>
      <c r="C98" s="125" t="s">
        <v>581</v>
      </c>
      <c r="D98" s="125" t="s">
        <v>534</v>
      </c>
      <c r="E98" s="126" t="s">
        <v>173</v>
      </c>
      <c r="F98" s="127" t="s">
        <v>174</v>
      </c>
      <c r="G98" s="128" t="s">
        <v>128</v>
      </c>
      <c r="H98" s="129">
        <v>1</v>
      </c>
      <c r="I98" s="130"/>
      <c r="J98" s="131">
        <f>ROUND($I$98*$H$98,2)</f>
        <v>0</v>
      </c>
      <c r="K98" s="127" t="s">
        <v>537</v>
      </c>
      <c r="L98" s="22"/>
      <c r="M98" s="132"/>
      <c r="N98" s="133" t="s">
        <v>410</v>
      </c>
      <c r="Q98" s="134">
        <v>0</v>
      </c>
      <c r="R98" s="134">
        <f>$Q$98*$H$98</f>
        <v>0</v>
      </c>
      <c r="S98" s="134">
        <v>0</v>
      </c>
      <c r="T98" s="135">
        <f>$S$98*$H$98</f>
        <v>0</v>
      </c>
      <c r="AR98" s="85" t="s">
        <v>157</v>
      </c>
      <c r="AT98" s="85" t="s">
        <v>534</v>
      </c>
      <c r="AU98" s="85" t="s">
        <v>447</v>
      </c>
      <c r="AY98" s="6" t="s">
        <v>532</v>
      </c>
      <c r="BE98" s="136">
        <f>IF($N$98="základní",$J$98,0)</f>
        <v>0</v>
      </c>
      <c r="BF98" s="136">
        <f>IF($N$98="snížená",$J$98,0)</f>
        <v>0</v>
      </c>
      <c r="BG98" s="136">
        <f>IF($N$98="zákl. přenesená",$J$98,0)</f>
        <v>0</v>
      </c>
      <c r="BH98" s="136">
        <f>IF($N$98="sníž. přenesená",$J$98,0)</f>
        <v>0</v>
      </c>
      <c r="BI98" s="136">
        <f>IF($N$98="nulová",$J$98,0)</f>
        <v>0</v>
      </c>
      <c r="BJ98" s="85" t="s">
        <v>390</v>
      </c>
      <c r="BK98" s="136">
        <f>ROUND($I$98*$H$98,2)</f>
        <v>0</v>
      </c>
      <c r="BL98" s="85" t="s">
        <v>157</v>
      </c>
      <c r="BM98" s="85" t="s">
        <v>175</v>
      </c>
    </row>
    <row r="99" spans="2:47" s="6" customFormat="1" ht="16.5" customHeight="1">
      <c r="B99" s="22"/>
      <c r="D99" s="137" t="s">
        <v>540</v>
      </c>
      <c r="F99" s="138" t="s">
        <v>176</v>
      </c>
      <c r="L99" s="22"/>
      <c r="M99" s="49"/>
      <c r="T99" s="50"/>
      <c r="AT99" s="6" t="s">
        <v>540</v>
      </c>
      <c r="AU99" s="6" t="s">
        <v>447</v>
      </c>
    </row>
    <row r="100" spans="2:65" s="6" customFormat="1" ht="15.75" customHeight="1">
      <c r="B100" s="22"/>
      <c r="C100" s="125" t="s">
        <v>589</v>
      </c>
      <c r="D100" s="125" t="s">
        <v>534</v>
      </c>
      <c r="E100" s="126" t="s">
        <v>177</v>
      </c>
      <c r="F100" s="127" t="s">
        <v>178</v>
      </c>
      <c r="G100" s="128" t="s">
        <v>128</v>
      </c>
      <c r="H100" s="129">
        <v>3</v>
      </c>
      <c r="I100" s="130"/>
      <c r="J100" s="131">
        <f>ROUND($I$100*$H$100,2)</f>
        <v>0</v>
      </c>
      <c r="K100" s="127" t="s">
        <v>537</v>
      </c>
      <c r="L100" s="22"/>
      <c r="M100" s="132"/>
      <c r="N100" s="133" t="s">
        <v>410</v>
      </c>
      <c r="Q100" s="134">
        <v>0</v>
      </c>
      <c r="R100" s="134">
        <f>$Q$100*$H$100</f>
        <v>0</v>
      </c>
      <c r="S100" s="134">
        <v>0</v>
      </c>
      <c r="T100" s="135">
        <f>$S$100*$H$100</f>
        <v>0</v>
      </c>
      <c r="AR100" s="85" t="s">
        <v>157</v>
      </c>
      <c r="AT100" s="85" t="s">
        <v>534</v>
      </c>
      <c r="AU100" s="85" t="s">
        <v>447</v>
      </c>
      <c r="AY100" s="6" t="s">
        <v>532</v>
      </c>
      <c r="BE100" s="136">
        <f>IF($N$100="základní",$J$100,0)</f>
        <v>0</v>
      </c>
      <c r="BF100" s="136">
        <f>IF($N$100="snížená",$J$100,0)</f>
        <v>0</v>
      </c>
      <c r="BG100" s="136">
        <f>IF($N$100="zákl. přenesená",$J$100,0)</f>
        <v>0</v>
      </c>
      <c r="BH100" s="136">
        <f>IF($N$100="sníž. přenesená",$J$100,0)</f>
        <v>0</v>
      </c>
      <c r="BI100" s="136">
        <f>IF($N$100="nulová",$J$100,0)</f>
        <v>0</v>
      </c>
      <c r="BJ100" s="85" t="s">
        <v>390</v>
      </c>
      <c r="BK100" s="136">
        <f>ROUND($I$100*$H$100,2)</f>
        <v>0</v>
      </c>
      <c r="BL100" s="85" t="s">
        <v>157</v>
      </c>
      <c r="BM100" s="85" t="s">
        <v>179</v>
      </c>
    </row>
    <row r="101" spans="2:47" s="6" customFormat="1" ht="16.5" customHeight="1">
      <c r="B101" s="22"/>
      <c r="D101" s="137" t="s">
        <v>540</v>
      </c>
      <c r="F101" s="138" t="s">
        <v>180</v>
      </c>
      <c r="L101" s="22"/>
      <c r="M101" s="49"/>
      <c r="T101" s="50"/>
      <c r="AT101" s="6" t="s">
        <v>540</v>
      </c>
      <c r="AU101" s="6" t="s">
        <v>447</v>
      </c>
    </row>
    <row r="102" spans="2:65" s="6" customFormat="1" ht="15.75" customHeight="1">
      <c r="B102" s="22"/>
      <c r="C102" s="125" t="s">
        <v>596</v>
      </c>
      <c r="D102" s="125" t="s">
        <v>534</v>
      </c>
      <c r="E102" s="126" t="s">
        <v>181</v>
      </c>
      <c r="F102" s="127" t="s">
        <v>182</v>
      </c>
      <c r="G102" s="128" t="s">
        <v>128</v>
      </c>
      <c r="H102" s="129">
        <v>1</v>
      </c>
      <c r="I102" s="130"/>
      <c r="J102" s="131">
        <f>ROUND($I$102*$H$102,2)</f>
        <v>0</v>
      </c>
      <c r="K102" s="127" t="s">
        <v>537</v>
      </c>
      <c r="L102" s="22"/>
      <c r="M102" s="132"/>
      <c r="N102" s="133" t="s">
        <v>410</v>
      </c>
      <c r="Q102" s="134">
        <v>0</v>
      </c>
      <c r="R102" s="134">
        <f>$Q$102*$H$102</f>
        <v>0</v>
      </c>
      <c r="S102" s="134">
        <v>0</v>
      </c>
      <c r="T102" s="135">
        <f>$S$102*$H$102</f>
        <v>0</v>
      </c>
      <c r="AR102" s="85" t="s">
        <v>157</v>
      </c>
      <c r="AT102" s="85" t="s">
        <v>534</v>
      </c>
      <c r="AU102" s="85" t="s">
        <v>447</v>
      </c>
      <c r="AY102" s="6" t="s">
        <v>532</v>
      </c>
      <c r="BE102" s="136">
        <f>IF($N$102="základní",$J$102,0)</f>
        <v>0</v>
      </c>
      <c r="BF102" s="136">
        <f>IF($N$102="snížená",$J$102,0)</f>
        <v>0</v>
      </c>
      <c r="BG102" s="136">
        <f>IF($N$102="zákl. přenesená",$J$102,0)</f>
        <v>0</v>
      </c>
      <c r="BH102" s="136">
        <f>IF($N$102="sníž. přenesená",$J$102,0)</f>
        <v>0</v>
      </c>
      <c r="BI102" s="136">
        <f>IF($N$102="nulová",$J$102,0)</f>
        <v>0</v>
      </c>
      <c r="BJ102" s="85" t="s">
        <v>390</v>
      </c>
      <c r="BK102" s="136">
        <f>ROUND($I$102*$H$102,2)</f>
        <v>0</v>
      </c>
      <c r="BL102" s="85" t="s">
        <v>157</v>
      </c>
      <c r="BM102" s="85" t="s">
        <v>183</v>
      </c>
    </row>
    <row r="103" spans="2:47" s="6" customFormat="1" ht="16.5" customHeight="1">
      <c r="B103" s="22"/>
      <c r="D103" s="137" t="s">
        <v>540</v>
      </c>
      <c r="F103" s="138" t="s">
        <v>184</v>
      </c>
      <c r="L103" s="22"/>
      <c r="M103" s="49"/>
      <c r="T103" s="50"/>
      <c r="AT103" s="6" t="s">
        <v>540</v>
      </c>
      <c r="AU103" s="6" t="s">
        <v>447</v>
      </c>
    </row>
    <row r="104" spans="2:65" s="6" customFormat="1" ht="15.75" customHeight="1">
      <c r="B104" s="22"/>
      <c r="C104" s="125" t="s">
        <v>601</v>
      </c>
      <c r="D104" s="125" t="s">
        <v>534</v>
      </c>
      <c r="E104" s="126" t="s">
        <v>185</v>
      </c>
      <c r="F104" s="127" t="s">
        <v>186</v>
      </c>
      <c r="G104" s="128" t="s">
        <v>128</v>
      </c>
      <c r="H104" s="129">
        <v>1</v>
      </c>
      <c r="I104" s="130"/>
      <c r="J104" s="131">
        <f>ROUND($I$104*$H$104,2)</f>
        <v>0</v>
      </c>
      <c r="K104" s="127" t="s">
        <v>537</v>
      </c>
      <c r="L104" s="22"/>
      <c r="M104" s="132"/>
      <c r="N104" s="133" t="s">
        <v>410</v>
      </c>
      <c r="Q104" s="134">
        <v>0</v>
      </c>
      <c r="R104" s="134">
        <f>$Q$104*$H$104</f>
        <v>0</v>
      </c>
      <c r="S104" s="134">
        <v>0</v>
      </c>
      <c r="T104" s="135">
        <f>$S$104*$H$104</f>
        <v>0</v>
      </c>
      <c r="AR104" s="85" t="s">
        <v>157</v>
      </c>
      <c r="AT104" s="85" t="s">
        <v>534</v>
      </c>
      <c r="AU104" s="85" t="s">
        <v>447</v>
      </c>
      <c r="AY104" s="6" t="s">
        <v>532</v>
      </c>
      <c r="BE104" s="136">
        <f>IF($N$104="základní",$J$104,0)</f>
        <v>0</v>
      </c>
      <c r="BF104" s="136">
        <f>IF($N$104="snížená",$J$104,0)</f>
        <v>0</v>
      </c>
      <c r="BG104" s="136">
        <f>IF($N$104="zákl. přenesená",$J$104,0)</f>
        <v>0</v>
      </c>
      <c r="BH104" s="136">
        <f>IF($N$104="sníž. přenesená",$J$104,0)</f>
        <v>0</v>
      </c>
      <c r="BI104" s="136">
        <f>IF($N$104="nulová",$J$104,0)</f>
        <v>0</v>
      </c>
      <c r="BJ104" s="85" t="s">
        <v>390</v>
      </c>
      <c r="BK104" s="136">
        <f>ROUND($I$104*$H$104,2)</f>
        <v>0</v>
      </c>
      <c r="BL104" s="85" t="s">
        <v>157</v>
      </c>
      <c r="BM104" s="85" t="s">
        <v>187</v>
      </c>
    </row>
    <row r="105" spans="2:47" s="6" customFormat="1" ht="16.5" customHeight="1">
      <c r="B105" s="22"/>
      <c r="D105" s="137" t="s">
        <v>540</v>
      </c>
      <c r="F105" s="138" t="s">
        <v>188</v>
      </c>
      <c r="L105" s="22"/>
      <c r="M105" s="49"/>
      <c r="T105" s="50"/>
      <c r="AT105" s="6" t="s">
        <v>540</v>
      </c>
      <c r="AU105" s="6" t="s">
        <v>447</v>
      </c>
    </row>
    <row r="106" spans="2:65" s="6" customFormat="1" ht="15.75" customHeight="1">
      <c r="B106" s="22"/>
      <c r="C106" s="125" t="s">
        <v>607</v>
      </c>
      <c r="D106" s="125" t="s">
        <v>534</v>
      </c>
      <c r="E106" s="126" t="s">
        <v>189</v>
      </c>
      <c r="F106" s="127" t="s">
        <v>190</v>
      </c>
      <c r="G106" s="128" t="s">
        <v>128</v>
      </c>
      <c r="H106" s="129">
        <v>1</v>
      </c>
      <c r="I106" s="130"/>
      <c r="J106" s="131">
        <f>ROUND($I$106*$H$106,2)</f>
        <v>0</v>
      </c>
      <c r="K106" s="127" t="s">
        <v>537</v>
      </c>
      <c r="L106" s="22"/>
      <c r="M106" s="132"/>
      <c r="N106" s="133" t="s">
        <v>410</v>
      </c>
      <c r="Q106" s="134">
        <v>0</v>
      </c>
      <c r="R106" s="134">
        <f>$Q$106*$H$106</f>
        <v>0</v>
      </c>
      <c r="S106" s="134">
        <v>0</v>
      </c>
      <c r="T106" s="135">
        <f>$S$106*$H$106</f>
        <v>0</v>
      </c>
      <c r="AR106" s="85" t="s">
        <v>157</v>
      </c>
      <c r="AT106" s="85" t="s">
        <v>534</v>
      </c>
      <c r="AU106" s="85" t="s">
        <v>447</v>
      </c>
      <c r="AY106" s="6" t="s">
        <v>532</v>
      </c>
      <c r="BE106" s="136">
        <f>IF($N$106="základní",$J$106,0)</f>
        <v>0</v>
      </c>
      <c r="BF106" s="136">
        <f>IF($N$106="snížená",$J$106,0)</f>
        <v>0</v>
      </c>
      <c r="BG106" s="136">
        <f>IF($N$106="zákl. přenesená",$J$106,0)</f>
        <v>0</v>
      </c>
      <c r="BH106" s="136">
        <f>IF($N$106="sníž. přenesená",$J$106,0)</f>
        <v>0</v>
      </c>
      <c r="BI106" s="136">
        <f>IF($N$106="nulová",$J$106,0)</f>
        <v>0</v>
      </c>
      <c r="BJ106" s="85" t="s">
        <v>390</v>
      </c>
      <c r="BK106" s="136">
        <f>ROUND($I$106*$H$106,2)</f>
        <v>0</v>
      </c>
      <c r="BL106" s="85" t="s">
        <v>157</v>
      </c>
      <c r="BM106" s="85" t="s">
        <v>191</v>
      </c>
    </row>
    <row r="107" spans="2:47" s="6" customFormat="1" ht="16.5" customHeight="1">
      <c r="B107" s="22"/>
      <c r="D107" s="137" t="s">
        <v>540</v>
      </c>
      <c r="F107" s="138" t="s">
        <v>192</v>
      </c>
      <c r="L107" s="22"/>
      <c r="M107" s="49"/>
      <c r="T107" s="50"/>
      <c r="AT107" s="6" t="s">
        <v>540</v>
      </c>
      <c r="AU107" s="6" t="s">
        <v>447</v>
      </c>
    </row>
    <row r="108" spans="2:63" s="114" customFormat="1" ht="30.75" customHeight="1">
      <c r="B108" s="115"/>
      <c r="D108" s="116" t="s">
        <v>438</v>
      </c>
      <c r="E108" s="123" t="s">
        <v>193</v>
      </c>
      <c r="F108" s="123" t="s">
        <v>194</v>
      </c>
      <c r="J108" s="124">
        <f>$BK$108</f>
        <v>0</v>
      </c>
      <c r="L108" s="115"/>
      <c r="M108" s="119"/>
      <c r="P108" s="120">
        <f>SUM($P$109:$P$110)</f>
        <v>0</v>
      </c>
      <c r="R108" s="120">
        <f>SUM($R$109:$R$110)</f>
        <v>0</v>
      </c>
      <c r="T108" s="121">
        <f>SUM($T$109:$T$110)</f>
        <v>0</v>
      </c>
      <c r="AR108" s="116" t="s">
        <v>581</v>
      </c>
      <c r="AT108" s="116" t="s">
        <v>438</v>
      </c>
      <c r="AU108" s="116" t="s">
        <v>390</v>
      </c>
      <c r="AY108" s="116" t="s">
        <v>532</v>
      </c>
      <c r="BK108" s="122">
        <f>SUM($BK$109:$BK$110)</f>
        <v>0</v>
      </c>
    </row>
    <row r="109" spans="2:65" s="6" customFormat="1" ht="15.75" customHeight="1">
      <c r="B109" s="22"/>
      <c r="C109" s="125" t="s">
        <v>395</v>
      </c>
      <c r="D109" s="125" t="s">
        <v>534</v>
      </c>
      <c r="E109" s="126" t="s">
        <v>195</v>
      </c>
      <c r="F109" s="127" t="s">
        <v>196</v>
      </c>
      <c r="G109" s="128" t="s">
        <v>128</v>
      </c>
      <c r="H109" s="129">
        <v>8</v>
      </c>
      <c r="I109" s="130"/>
      <c r="J109" s="131">
        <f>ROUND($I$109*$H$109,2)</f>
        <v>0</v>
      </c>
      <c r="K109" s="127" t="s">
        <v>537</v>
      </c>
      <c r="L109" s="22"/>
      <c r="M109" s="132"/>
      <c r="N109" s="133" t="s">
        <v>410</v>
      </c>
      <c r="Q109" s="134">
        <v>0</v>
      </c>
      <c r="R109" s="134">
        <f>$Q$109*$H$109</f>
        <v>0</v>
      </c>
      <c r="S109" s="134">
        <v>0</v>
      </c>
      <c r="T109" s="135">
        <f>$S$109*$H$109</f>
        <v>0</v>
      </c>
      <c r="AR109" s="85" t="s">
        <v>157</v>
      </c>
      <c r="AT109" s="85" t="s">
        <v>534</v>
      </c>
      <c r="AU109" s="85" t="s">
        <v>447</v>
      </c>
      <c r="AY109" s="6" t="s">
        <v>532</v>
      </c>
      <c r="BE109" s="136">
        <f>IF($N$109="základní",$J$109,0)</f>
        <v>0</v>
      </c>
      <c r="BF109" s="136">
        <f>IF($N$109="snížená",$J$109,0)</f>
        <v>0</v>
      </c>
      <c r="BG109" s="136">
        <f>IF($N$109="zákl. přenesená",$J$109,0)</f>
        <v>0</v>
      </c>
      <c r="BH109" s="136">
        <f>IF($N$109="sníž. přenesená",$J$109,0)</f>
        <v>0</v>
      </c>
      <c r="BI109" s="136">
        <f>IF($N$109="nulová",$J$109,0)</f>
        <v>0</v>
      </c>
      <c r="BJ109" s="85" t="s">
        <v>390</v>
      </c>
      <c r="BK109" s="136">
        <f>ROUND($I$109*$H$109,2)</f>
        <v>0</v>
      </c>
      <c r="BL109" s="85" t="s">
        <v>157</v>
      </c>
      <c r="BM109" s="85" t="s">
        <v>197</v>
      </c>
    </row>
    <row r="110" spans="2:47" s="6" customFormat="1" ht="16.5" customHeight="1">
      <c r="B110" s="22"/>
      <c r="D110" s="137" t="s">
        <v>540</v>
      </c>
      <c r="F110" s="138" t="s">
        <v>198</v>
      </c>
      <c r="L110" s="22"/>
      <c r="M110" s="170"/>
      <c r="N110" s="171"/>
      <c r="O110" s="171"/>
      <c r="P110" s="171"/>
      <c r="Q110" s="171"/>
      <c r="R110" s="171"/>
      <c r="S110" s="171"/>
      <c r="T110" s="172"/>
      <c r="AT110" s="6" t="s">
        <v>540</v>
      </c>
      <c r="AU110" s="6" t="s">
        <v>447</v>
      </c>
    </row>
    <row r="111" spans="2:12" s="6" customFormat="1" ht="7.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22"/>
    </row>
    <row r="677" s="2" customFormat="1" ht="14.25" customHeight="1"/>
  </sheetData>
  <autoFilter ref="C85:K85"/>
  <mergeCells count="12">
    <mergeCell ref="E11:H11"/>
    <mergeCell ref="E26:H26"/>
    <mergeCell ref="E76:H76"/>
    <mergeCell ref="E78:H78"/>
    <mergeCell ref="G1:H1"/>
    <mergeCell ref="L2:V2"/>
    <mergeCell ref="E47:H47"/>
    <mergeCell ref="E49:H49"/>
    <mergeCell ref="E51:H51"/>
    <mergeCell ref="E74:H74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193" customWidth="1"/>
    <col min="2" max="2" width="1.66796875" style="193" customWidth="1"/>
    <col min="3" max="4" width="5" style="193" customWidth="1"/>
    <col min="5" max="5" width="11.66015625" style="193" customWidth="1"/>
    <col min="6" max="6" width="9.16015625" style="193" customWidth="1"/>
    <col min="7" max="7" width="5" style="193" customWidth="1"/>
    <col min="8" max="8" width="77.83203125" style="193" customWidth="1"/>
    <col min="9" max="10" width="20" style="193" customWidth="1"/>
    <col min="11" max="11" width="1.66796875" style="193" customWidth="1"/>
    <col min="12" max="16384" width="9.33203125" style="193" customWidth="1"/>
  </cols>
  <sheetData>
    <row r="1" ht="37.5" customHeight="1"/>
    <row r="2" spans="2:11" ht="7.5" customHeight="1">
      <c r="B2" s="194"/>
      <c r="C2" s="195"/>
      <c r="D2" s="195"/>
      <c r="E2" s="195"/>
      <c r="F2" s="195"/>
      <c r="G2" s="195"/>
      <c r="H2" s="195"/>
      <c r="I2" s="195"/>
      <c r="J2" s="195"/>
      <c r="K2" s="196"/>
    </row>
    <row r="3" spans="2:11" s="205" customFormat="1" ht="45" customHeight="1">
      <c r="B3" s="197"/>
      <c r="C3" s="183" t="s">
        <v>206</v>
      </c>
      <c r="D3" s="183"/>
      <c r="E3" s="183"/>
      <c r="F3" s="183"/>
      <c r="G3" s="183"/>
      <c r="H3" s="183"/>
      <c r="I3" s="183"/>
      <c r="J3" s="183"/>
      <c r="K3" s="198"/>
    </row>
    <row r="4" spans="2:11" ht="25.5" customHeight="1">
      <c r="B4" s="206"/>
      <c r="C4" s="298" t="s">
        <v>207</v>
      </c>
      <c r="D4" s="298"/>
      <c r="E4" s="298"/>
      <c r="F4" s="298"/>
      <c r="G4" s="298"/>
      <c r="H4" s="298"/>
      <c r="I4" s="298"/>
      <c r="J4" s="298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182" t="s">
        <v>208</v>
      </c>
      <c r="D6" s="182"/>
      <c r="E6" s="182"/>
      <c r="F6" s="182"/>
      <c r="G6" s="182"/>
      <c r="H6" s="182"/>
      <c r="I6" s="182"/>
      <c r="J6" s="182"/>
      <c r="K6" s="207"/>
    </row>
    <row r="7" spans="2:11" ht="15" customHeight="1">
      <c r="B7" s="210"/>
      <c r="C7" s="182" t="s">
        <v>209</v>
      </c>
      <c r="D7" s="182"/>
      <c r="E7" s="182"/>
      <c r="F7" s="182"/>
      <c r="G7" s="182"/>
      <c r="H7" s="182"/>
      <c r="I7" s="182"/>
      <c r="J7" s="182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182" t="s">
        <v>361</v>
      </c>
      <c r="D9" s="182"/>
      <c r="E9" s="182"/>
      <c r="F9" s="182"/>
      <c r="G9" s="182"/>
      <c r="H9" s="182"/>
      <c r="I9" s="182"/>
      <c r="J9" s="182"/>
      <c r="K9" s="207"/>
    </row>
    <row r="10" spans="2:11" ht="15" customHeight="1">
      <c r="B10" s="210"/>
      <c r="C10" s="209"/>
      <c r="D10" s="182" t="s">
        <v>362</v>
      </c>
      <c r="E10" s="182"/>
      <c r="F10" s="182"/>
      <c r="G10" s="182"/>
      <c r="H10" s="182"/>
      <c r="I10" s="182"/>
      <c r="J10" s="182"/>
      <c r="K10" s="207"/>
    </row>
    <row r="11" spans="2:11" ht="15" customHeight="1">
      <c r="B11" s="210"/>
      <c r="C11" s="211"/>
      <c r="D11" s="182" t="s">
        <v>210</v>
      </c>
      <c r="E11" s="182"/>
      <c r="F11" s="182"/>
      <c r="G11" s="182"/>
      <c r="H11" s="182"/>
      <c r="I11" s="182"/>
      <c r="J11" s="182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182" t="s">
        <v>363</v>
      </c>
      <c r="E13" s="182"/>
      <c r="F13" s="182"/>
      <c r="G13" s="182"/>
      <c r="H13" s="182"/>
      <c r="I13" s="182"/>
      <c r="J13" s="182"/>
      <c r="K13" s="207"/>
    </row>
    <row r="14" spans="2:11" ht="15" customHeight="1">
      <c r="B14" s="210"/>
      <c r="C14" s="211"/>
      <c r="D14" s="182" t="s">
        <v>211</v>
      </c>
      <c r="E14" s="182"/>
      <c r="F14" s="182"/>
      <c r="G14" s="182"/>
      <c r="H14" s="182"/>
      <c r="I14" s="182"/>
      <c r="J14" s="182"/>
      <c r="K14" s="207"/>
    </row>
    <row r="15" spans="2:11" ht="15" customHeight="1">
      <c r="B15" s="210"/>
      <c r="C15" s="211"/>
      <c r="D15" s="182" t="s">
        <v>212</v>
      </c>
      <c r="E15" s="182"/>
      <c r="F15" s="182"/>
      <c r="G15" s="182"/>
      <c r="H15" s="182"/>
      <c r="I15" s="182"/>
      <c r="J15" s="182"/>
      <c r="K15" s="207"/>
    </row>
    <row r="16" spans="2:11" ht="15" customHeight="1">
      <c r="B16" s="210"/>
      <c r="C16" s="211"/>
      <c r="D16" s="211"/>
      <c r="E16" s="212" t="s">
        <v>445</v>
      </c>
      <c r="F16" s="182" t="s">
        <v>213</v>
      </c>
      <c r="G16" s="182"/>
      <c r="H16" s="182"/>
      <c r="I16" s="182"/>
      <c r="J16" s="182"/>
      <c r="K16" s="207"/>
    </row>
    <row r="17" spans="2:11" ht="15" customHeight="1">
      <c r="B17" s="210"/>
      <c r="C17" s="211"/>
      <c r="D17" s="211"/>
      <c r="E17" s="212" t="s">
        <v>214</v>
      </c>
      <c r="F17" s="182" t="s">
        <v>215</v>
      </c>
      <c r="G17" s="182"/>
      <c r="H17" s="182"/>
      <c r="I17" s="182"/>
      <c r="J17" s="182"/>
      <c r="K17" s="207"/>
    </row>
    <row r="18" spans="2:11" ht="15" customHeight="1">
      <c r="B18" s="210"/>
      <c r="C18" s="211"/>
      <c r="D18" s="211"/>
      <c r="E18" s="212" t="s">
        <v>216</v>
      </c>
      <c r="F18" s="182" t="s">
        <v>217</v>
      </c>
      <c r="G18" s="182"/>
      <c r="H18" s="182"/>
      <c r="I18" s="182"/>
      <c r="J18" s="182"/>
      <c r="K18" s="207"/>
    </row>
    <row r="19" spans="2:11" ht="15" customHeight="1">
      <c r="B19" s="210"/>
      <c r="C19" s="211"/>
      <c r="D19" s="211"/>
      <c r="E19" s="212" t="s">
        <v>460</v>
      </c>
      <c r="F19" s="182" t="s">
        <v>459</v>
      </c>
      <c r="G19" s="182"/>
      <c r="H19" s="182"/>
      <c r="I19" s="182"/>
      <c r="J19" s="182"/>
      <c r="K19" s="207"/>
    </row>
    <row r="20" spans="2:11" ht="15" customHeight="1">
      <c r="B20" s="210"/>
      <c r="C20" s="211"/>
      <c r="D20" s="211"/>
      <c r="E20" s="212" t="s">
        <v>218</v>
      </c>
      <c r="F20" s="182" t="s">
        <v>219</v>
      </c>
      <c r="G20" s="182"/>
      <c r="H20" s="182"/>
      <c r="I20" s="182"/>
      <c r="J20" s="182"/>
      <c r="K20" s="207"/>
    </row>
    <row r="21" spans="2:11" ht="15" customHeight="1">
      <c r="B21" s="210"/>
      <c r="C21" s="211"/>
      <c r="D21" s="211"/>
      <c r="E21" s="212" t="s">
        <v>450</v>
      </c>
      <c r="F21" s="182" t="s">
        <v>220</v>
      </c>
      <c r="G21" s="182"/>
      <c r="H21" s="182"/>
      <c r="I21" s="182"/>
      <c r="J21" s="182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182" t="s">
        <v>364</v>
      </c>
      <c r="D23" s="182"/>
      <c r="E23" s="182"/>
      <c r="F23" s="182"/>
      <c r="G23" s="182"/>
      <c r="H23" s="182"/>
      <c r="I23" s="182"/>
      <c r="J23" s="182"/>
      <c r="K23" s="207"/>
    </row>
    <row r="24" spans="2:11" ht="15" customHeight="1">
      <c r="B24" s="210"/>
      <c r="C24" s="182" t="s">
        <v>221</v>
      </c>
      <c r="D24" s="182"/>
      <c r="E24" s="182"/>
      <c r="F24" s="182"/>
      <c r="G24" s="182"/>
      <c r="H24" s="182"/>
      <c r="I24" s="182"/>
      <c r="J24" s="182"/>
      <c r="K24" s="207"/>
    </row>
    <row r="25" spans="2:11" ht="15" customHeight="1">
      <c r="B25" s="210"/>
      <c r="C25" s="209"/>
      <c r="D25" s="182" t="s">
        <v>365</v>
      </c>
      <c r="E25" s="182"/>
      <c r="F25" s="182"/>
      <c r="G25" s="182"/>
      <c r="H25" s="182"/>
      <c r="I25" s="182"/>
      <c r="J25" s="182"/>
      <c r="K25" s="207"/>
    </row>
    <row r="26" spans="2:11" ht="15" customHeight="1">
      <c r="B26" s="210"/>
      <c r="C26" s="211"/>
      <c r="D26" s="182" t="s">
        <v>222</v>
      </c>
      <c r="E26" s="182"/>
      <c r="F26" s="182"/>
      <c r="G26" s="182"/>
      <c r="H26" s="182"/>
      <c r="I26" s="182"/>
      <c r="J26" s="182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182" t="s">
        <v>366</v>
      </c>
      <c r="E28" s="182"/>
      <c r="F28" s="182"/>
      <c r="G28" s="182"/>
      <c r="H28" s="182"/>
      <c r="I28" s="182"/>
      <c r="J28" s="182"/>
      <c r="K28" s="207"/>
    </row>
    <row r="29" spans="2:11" ht="15" customHeight="1">
      <c r="B29" s="210"/>
      <c r="C29" s="211"/>
      <c r="D29" s="182" t="s">
        <v>223</v>
      </c>
      <c r="E29" s="182"/>
      <c r="F29" s="182"/>
      <c r="G29" s="182"/>
      <c r="H29" s="182"/>
      <c r="I29" s="182"/>
      <c r="J29" s="182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182" t="s">
        <v>367</v>
      </c>
      <c r="E31" s="182"/>
      <c r="F31" s="182"/>
      <c r="G31" s="182"/>
      <c r="H31" s="182"/>
      <c r="I31" s="182"/>
      <c r="J31" s="182"/>
      <c r="K31" s="207"/>
    </row>
    <row r="32" spans="2:11" ht="15" customHeight="1">
      <c r="B32" s="210"/>
      <c r="C32" s="211"/>
      <c r="D32" s="182" t="s">
        <v>224</v>
      </c>
      <c r="E32" s="182"/>
      <c r="F32" s="182"/>
      <c r="G32" s="182"/>
      <c r="H32" s="182"/>
      <c r="I32" s="182"/>
      <c r="J32" s="182"/>
      <c r="K32" s="207"/>
    </row>
    <row r="33" spans="2:11" ht="15" customHeight="1">
      <c r="B33" s="210"/>
      <c r="C33" s="211"/>
      <c r="D33" s="182" t="s">
        <v>225</v>
      </c>
      <c r="E33" s="182"/>
      <c r="F33" s="182"/>
      <c r="G33" s="182"/>
      <c r="H33" s="182"/>
      <c r="I33" s="182"/>
      <c r="J33" s="182"/>
      <c r="K33" s="207"/>
    </row>
    <row r="34" spans="2:11" ht="15" customHeight="1">
      <c r="B34" s="210"/>
      <c r="C34" s="211"/>
      <c r="D34" s="209"/>
      <c r="E34" s="213" t="s">
        <v>516</v>
      </c>
      <c r="F34" s="209"/>
      <c r="G34" s="182" t="s">
        <v>226</v>
      </c>
      <c r="H34" s="182"/>
      <c r="I34" s="182"/>
      <c r="J34" s="182"/>
      <c r="K34" s="207"/>
    </row>
    <row r="35" spans="2:11" ht="30.75" customHeight="1">
      <c r="B35" s="210"/>
      <c r="C35" s="211"/>
      <c r="D35" s="209"/>
      <c r="E35" s="213" t="s">
        <v>227</v>
      </c>
      <c r="F35" s="209"/>
      <c r="G35" s="182" t="s">
        <v>228</v>
      </c>
      <c r="H35" s="182"/>
      <c r="I35" s="182"/>
      <c r="J35" s="182"/>
      <c r="K35" s="207"/>
    </row>
    <row r="36" spans="2:11" ht="15" customHeight="1">
      <c r="B36" s="210"/>
      <c r="C36" s="211"/>
      <c r="D36" s="209"/>
      <c r="E36" s="213" t="s">
        <v>420</v>
      </c>
      <c r="F36" s="209"/>
      <c r="G36" s="182" t="s">
        <v>229</v>
      </c>
      <c r="H36" s="182"/>
      <c r="I36" s="182"/>
      <c r="J36" s="182"/>
      <c r="K36" s="207"/>
    </row>
    <row r="37" spans="2:11" ht="15" customHeight="1">
      <c r="B37" s="210"/>
      <c r="C37" s="211"/>
      <c r="D37" s="209"/>
      <c r="E37" s="213" t="s">
        <v>517</v>
      </c>
      <c r="F37" s="209"/>
      <c r="G37" s="182" t="s">
        <v>230</v>
      </c>
      <c r="H37" s="182"/>
      <c r="I37" s="182"/>
      <c r="J37" s="182"/>
      <c r="K37" s="207"/>
    </row>
    <row r="38" spans="2:11" ht="15" customHeight="1">
      <c r="B38" s="210"/>
      <c r="C38" s="211"/>
      <c r="D38" s="209"/>
      <c r="E38" s="213" t="s">
        <v>518</v>
      </c>
      <c r="F38" s="209"/>
      <c r="G38" s="182" t="s">
        <v>231</v>
      </c>
      <c r="H38" s="182"/>
      <c r="I38" s="182"/>
      <c r="J38" s="182"/>
      <c r="K38" s="207"/>
    </row>
    <row r="39" spans="2:11" ht="15" customHeight="1">
      <c r="B39" s="210"/>
      <c r="C39" s="211"/>
      <c r="D39" s="209"/>
      <c r="E39" s="213" t="s">
        <v>519</v>
      </c>
      <c r="F39" s="209"/>
      <c r="G39" s="182" t="s">
        <v>232</v>
      </c>
      <c r="H39" s="182"/>
      <c r="I39" s="182"/>
      <c r="J39" s="182"/>
      <c r="K39" s="207"/>
    </row>
    <row r="40" spans="2:11" ht="15" customHeight="1">
      <c r="B40" s="210"/>
      <c r="C40" s="211"/>
      <c r="D40" s="209"/>
      <c r="E40" s="213" t="s">
        <v>233</v>
      </c>
      <c r="F40" s="209"/>
      <c r="G40" s="182" t="s">
        <v>234</v>
      </c>
      <c r="H40" s="182"/>
      <c r="I40" s="182"/>
      <c r="J40" s="182"/>
      <c r="K40" s="207"/>
    </row>
    <row r="41" spans="2:11" ht="15" customHeight="1">
      <c r="B41" s="210"/>
      <c r="C41" s="211"/>
      <c r="D41" s="209"/>
      <c r="E41" s="213"/>
      <c r="F41" s="209"/>
      <c r="G41" s="182" t="s">
        <v>235</v>
      </c>
      <c r="H41" s="182"/>
      <c r="I41" s="182"/>
      <c r="J41" s="182"/>
      <c r="K41" s="207"/>
    </row>
    <row r="42" spans="2:11" ht="15" customHeight="1">
      <c r="B42" s="210"/>
      <c r="C42" s="211"/>
      <c r="D42" s="209"/>
      <c r="E42" s="213" t="s">
        <v>236</v>
      </c>
      <c r="F42" s="209"/>
      <c r="G42" s="182" t="s">
        <v>237</v>
      </c>
      <c r="H42" s="182"/>
      <c r="I42" s="182"/>
      <c r="J42" s="182"/>
      <c r="K42" s="207"/>
    </row>
    <row r="43" spans="2:11" ht="15" customHeight="1">
      <c r="B43" s="210"/>
      <c r="C43" s="211"/>
      <c r="D43" s="209"/>
      <c r="E43" s="213" t="s">
        <v>522</v>
      </c>
      <c r="F43" s="209"/>
      <c r="G43" s="182" t="s">
        <v>238</v>
      </c>
      <c r="H43" s="182"/>
      <c r="I43" s="182"/>
      <c r="J43" s="182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182" t="s">
        <v>239</v>
      </c>
      <c r="E45" s="182"/>
      <c r="F45" s="182"/>
      <c r="G45" s="182"/>
      <c r="H45" s="182"/>
      <c r="I45" s="182"/>
      <c r="J45" s="182"/>
      <c r="K45" s="207"/>
    </row>
    <row r="46" spans="2:11" ht="15" customHeight="1">
      <c r="B46" s="210"/>
      <c r="C46" s="211"/>
      <c r="D46" s="211"/>
      <c r="E46" s="182" t="s">
        <v>240</v>
      </c>
      <c r="F46" s="182"/>
      <c r="G46" s="182"/>
      <c r="H46" s="182"/>
      <c r="I46" s="182"/>
      <c r="J46" s="182"/>
      <c r="K46" s="207"/>
    </row>
    <row r="47" spans="2:11" ht="15" customHeight="1">
      <c r="B47" s="210"/>
      <c r="C47" s="211"/>
      <c r="D47" s="211"/>
      <c r="E47" s="182" t="s">
        <v>241</v>
      </c>
      <c r="F47" s="182"/>
      <c r="G47" s="182"/>
      <c r="H47" s="182"/>
      <c r="I47" s="182"/>
      <c r="J47" s="182"/>
      <c r="K47" s="207"/>
    </row>
    <row r="48" spans="2:11" ht="15" customHeight="1">
      <c r="B48" s="210"/>
      <c r="C48" s="211"/>
      <c r="D48" s="211"/>
      <c r="E48" s="182" t="s">
        <v>242</v>
      </c>
      <c r="F48" s="182"/>
      <c r="G48" s="182"/>
      <c r="H48" s="182"/>
      <c r="I48" s="182"/>
      <c r="J48" s="182"/>
      <c r="K48" s="207"/>
    </row>
    <row r="49" spans="2:11" ht="15" customHeight="1">
      <c r="B49" s="210"/>
      <c r="C49" s="211"/>
      <c r="D49" s="182" t="s">
        <v>243</v>
      </c>
      <c r="E49" s="182"/>
      <c r="F49" s="182"/>
      <c r="G49" s="182"/>
      <c r="H49" s="182"/>
      <c r="I49" s="182"/>
      <c r="J49" s="182"/>
      <c r="K49" s="207"/>
    </row>
    <row r="50" spans="2:11" ht="25.5" customHeight="1">
      <c r="B50" s="206"/>
      <c r="C50" s="298" t="s">
        <v>244</v>
      </c>
      <c r="D50" s="298"/>
      <c r="E50" s="298"/>
      <c r="F50" s="298"/>
      <c r="G50" s="298"/>
      <c r="H50" s="298"/>
      <c r="I50" s="298"/>
      <c r="J50" s="298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182" t="s">
        <v>245</v>
      </c>
      <c r="D52" s="182"/>
      <c r="E52" s="182"/>
      <c r="F52" s="182"/>
      <c r="G52" s="182"/>
      <c r="H52" s="182"/>
      <c r="I52" s="182"/>
      <c r="J52" s="182"/>
      <c r="K52" s="207"/>
    </row>
    <row r="53" spans="2:11" ht="15" customHeight="1">
      <c r="B53" s="206"/>
      <c r="C53" s="182" t="s">
        <v>246</v>
      </c>
      <c r="D53" s="182"/>
      <c r="E53" s="182"/>
      <c r="F53" s="182"/>
      <c r="G53" s="182"/>
      <c r="H53" s="182"/>
      <c r="I53" s="182"/>
      <c r="J53" s="182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182" t="s">
        <v>247</v>
      </c>
      <c r="D55" s="182"/>
      <c r="E55" s="182"/>
      <c r="F55" s="182"/>
      <c r="G55" s="182"/>
      <c r="H55" s="182"/>
      <c r="I55" s="182"/>
      <c r="J55" s="182"/>
      <c r="K55" s="207"/>
    </row>
    <row r="56" spans="2:11" ht="15" customHeight="1">
      <c r="B56" s="206"/>
      <c r="C56" s="211"/>
      <c r="D56" s="182" t="s">
        <v>248</v>
      </c>
      <c r="E56" s="182"/>
      <c r="F56" s="182"/>
      <c r="G56" s="182"/>
      <c r="H56" s="182"/>
      <c r="I56" s="182"/>
      <c r="J56" s="182"/>
      <c r="K56" s="207"/>
    </row>
    <row r="57" spans="2:11" ht="15" customHeight="1">
      <c r="B57" s="206"/>
      <c r="C57" s="211"/>
      <c r="D57" s="182" t="s">
        <v>249</v>
      </c>
      <c r="E57" s="182"/>
      <c r="F57" s="182"/>
      <c r="G57" s="182"/>
      <c r="H57" s="182"/>
      <c r="I57" s="182"/>
      <c r="J57" s="182"/>
      <c r="K57" s="207"/>
    </row>
    <row r="58" spans="2:11" ht="15" customHeight="1">
      <c r="B58" s="206"/>
      <c r="C58" s="211"/>
      <c r="D58" s="182" t="s">
        <v>250</v>
      </c>
      <c r="E58" s="182"/>
      <c r="F58" s="182"/>
      <c r="G58" s="182"/>
      <c r="H58" s="182"/>
      <c r="I58" s="182"/>
      <c r="J58" s="182"/>
      <c r="K58" s="207"/>
    </row>
    <row r="59" spans="2:11" ht="15" customHeight="1">
      <c r="B59" s="206"/>
      <c r="C59" s="211"/>
      <c r="D59" s="182" t="s">
        <v>251</v>
      </c>
      <c r="E59" s="182"/>
      <c r="F59" s="182"/>
      <c r="G59" s="182"/>
      <c r="H59" s="182"/>
      <c r="I59" s="182"/>
      <c r="J59" s="182"/>
      <c r="K59" s="207"/>
    </row>
    <row r="60" spans="2:11" ht="15" customHeight="1">
      <c r="B60" s="206"/>
      <c r="C60" s="211"/>
      <c r="D60" s="299" t="s">
        <v>252</v>
      </c>
      <c r="E60" s="299"/>
      <c r="F60" s="299"/>
      <c r="G60" s="299"/>
      <c r="H60" s="299"/>
      <c r="I60" s="299"/>
      <c r="J60" s="299"/>
      <c r="K60" s="207"/>
    </row>
    <row r="61" spans="2:11" ht="15" customHeight="1">
      <c r="B61" s="206"/>
      <c r="C61" s="211"/>
      <c r="D61" s="182" t="s">
        <v>253</v>
      </c>
      <c r="E61" s="182"/>
      <c r="F61" s="182"/>
      <c r="G61" s="182"/>
      <c r="H61" s="182"/>
      <c r="I61" s="182"/>
      <c r="J61" s="182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182" t="s">
        <v>254</v>
      </c>
      <c r="E63" s="182"/>
      <c r="F63" s="182"/>
      <c r="G63" s="182"/>
      <c r="H63" s="182"/>
      <c r="I63" s="182"/>
      <c r="J63" s="182"/>
      <c r="K63" s="207"/>
    </row>
    <row r="64" spans="2:11" ht="15" customHeight="1">
      <c r="B64" s="206"/>
      <c r="C64" s="211"/>
      <c r="D64" s="299" t="s">
        <v>255</v>
      </c>
      <c r="E64" s="299"/>
      <c r="F64" s="299"/>
      <c r="G64" s="299"/>
      <c r="H64" s="299"/>
      <c r="I64" s="299"/>
      <c r="J64" s="299"/>
      <c r="K64" s="207"/>
    </row>
    <row r="65" spans="2:11" ht="15" customHeight="1">
      <c r="B65" s="206"/>
      <c r="C65" s="211"/>
      <c r="D65" s="182" t="s">
        <v>256</v>
      </c>
      <c r="E65" s="182"/>
      <c r="F65" s="182"/>
      <c r="G65" s="182"/>
      <c r="H65" s="182"/>
      <c r="I65" s="182"/>
      <c r="J65" s="182"/>
      <c r="K65" s="207"/>
    </row>
    <row r="66" spans="2:11" ht="15" customHeight="1">
      <c r="B66" s="206"/>
      <c r="C66" s="211"/>
      <c r="D66" s="182" t="s">
        <v>257</v>
      </c>
      <c r="E66" s="182"/>
      <c r="F66" s="182"/>
      <c r="G66" s="182"/>
      <c r="H66" s="182"/>
      <c r="I66" s="182"/>
      <c r="J66" s="182"/>
      <c r="K66" s="207"/>
    </row>
    <row r="67" spans="2:11" ht="15" customHeight="1">
      <c r="B67" s="206"/>
      <c r="C67" s="211"/>
      <c r="D67" s="182" t="s">
        <v>258</v>
      </c>
      <c r="E67" s="182"/>
      <c r="F67" s="182"/>
      <c r="G67" s="182"/>
      <c r="H67" s="182"/>
      <c r="I67" s="182"/>
      <c r="J67" s="182"/>
      <c r="K67" s="207"/>
    </row>
    <row r="68" spans="2:11" ht="15" customHeight="1">
      <c r="B68" s="206"/>
      <c r="C68" s="211"/>
      <c r="D68" s="182" t="s">
        <v>259</v>
      </c>
      <c r="E68" s="182"/>
      <c r="F68" s="182"/>
      <c r="G68" s="182"/>
      <c r="H68" s="182"/>
      <c r="I68" s="182"/>
      <c r="J68" s="182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00" t="s">
        <v>205</v>
      </c>
      <c r="D73" s="300"/>
      <c r="E73" s="300"/>
      <c r="F73" s="300"/>
      <c r="G73" s="300"/>
      <c r="H73" s="300"/>
      <c r="I73" s="300"/>
      <c r="J73" s="300"/>
      <c r="K73" s="224"/>
    </row>
    <row r="74" spans="2:11" ht="17.25" customHeight="1">
      <c r="B74" s="223"/>
      <c r="C74" s="225" t="s">
        <v>260</v>
      </c>
      <c r="D74" s="225"/>
      <c r="E74" s="225"/>
      <c r="F74" s="225" t="s">
        <v>261</v>
      </c>
      <c r="G74" s="226"/>
      <c r="H74" s="225" t="s">
        <v>517</v>
      </c>
      <c r="I74" s="225" t="s">
        <v>424</v>
      </c>
      <c r="J74" s="225" t="s">
        <v>262</v>
      </c>
      <c r="K74" s="224"/>
    </row>
    <row r="75" spans="2:11" ht="17.25" customHeight="1">
      <c r="B75" s="223"/>
      <c r="C75" s="227" t="s">
        <v>263</v>
      </c>
      <c r="D75" s="227"/>
      <c r="E75" s="227"/>
      <c r="F75" s="228" t="s">
        <v>264</v>
      </c>
      <c r="G75" s="229"/>
      <c r="H75" s="227"/>
      <c r="I75" s="227"/>
      <c r="J75" s="227" t="s">
        <v>265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420</v>
      </c>
      <c r="D77" s="230"/>
      <c r="E77" s="230"/>
      <c r="F77" s="232" t="s">
        <v>266</v>
      </c>
      <c r="G77" s="231"/>
      <c r="H77" s="213" t="s">
        <v>267</v>
      </c>
      <c r="I77" s="213" t="s">
        <v>268</v>
      </c>
      <c r="J77" s="213">
        <v>20</v>
      </c>
      <c r="K77" s="224"/>
    </row>
    <row r="78" spans="2:11" ht="15" customHeight="1">
      <c r="B78" s="223"/>
      <c r="C78" s="213" t="s">
        <v>269</v>
      </c>
      <c r="D78" s="213"/>
      <c r="E78" s="213"/>
      <c r="F78" s="232" t="s">
        <v>266</v>
      </c>
      <c r="G78" s="231"/>
      <c r="H78" s="213" t="s">
        <v>270</v>
      </c>
      <c r="I78" s="213" t="s">
        <v>268</v>
      </c>
      <c r="J78" s="213">
        <v>120</v>
      </c>
      <c r="K78" s="224"/>
    </row>
    <row r="79" spans="2:11" ht="15" customHeight="1">
      <c r="B79" s="234"/>
      <c r="C79" s="213" t="s">
        <v>271</v>
      </c>
      <c r="D79" s="213"/>
      <c r="E79" s="213"/>
      <c r="F79" s="232" t="s">
        <v>272</v>
      </c>
      <c r="G79" s="231"/>
      <c r="H79" s="213" t="s">
        <v>273</v>
      </c>
      <c r="I79" s="213" t="s">
        <v>268</v>
      </c>
      <c r="J79" s="213">
        <v>50</v>
      </c>
      <c r="K79" s="224"/>
    </row>
    <row r="80" spans="2:11" ht="15" customHeight="1">
      <c r="B80" s="234"/>
      <c r="C80" s="213" t="s">
        <v>274</v>
      </c>
      <c r="D80" s="213"/>
      <c r="E80" s="213"/>
      <c r="F80" s="232" t="s">
        <v>266</v>
      </c>
      <c r="G80" s="231"/>
      <c r="H80" s="213" t="s">
        <v>275</v>
      </c>
      <c r="I80" s="213" t="s">
        <v>276</v>
      </c>
      <c r="J80" s="213"/>
      <c r="K80" s="224"/>
    </row>
    <row r="81" spans="2:11" ht="15" customHeight="1">
      <c r="B81" s="234"/>
      <c r="C81" s="235" t="s">
        <v>277</v>
      </c>
      <c r="D81" s="235"/>
      <c r="E81" s="235"/>
      <c r="F81" s="236" t="s">
        <v>272</v>
      </c>
      <c r="G81" s="235"/>
      <c r="H81" s="235" t="s">
        <v>278</v>
      </c>
      <c r="I81" s="235" t="s">
        <v>268</v>
      </c>
      <c r="J81" s="235">
        <v>15</v>
      </c>
      <c r="K81" s="224"/>
    </row>
    <row r="82" spans="2:11" ht="15" customHeight="1">
      <c r="B82" s="234"/>
      <c r="C82" s="235" t="s">
        <v>279</v>
      </c>
      <c r="D82" s="235"/>
      <c r="E82" s="235"/>
      <c r="F82" s="236" t="s">
        <v>272</v>
      </c>
      <c r="G82" s="235"/>
      <c r="H82" s="235" t="s">
        <v>280</v>
      </c>
      <c r="I82" s="235" t="s">
        <v>268</v>
      </c>
      <c r="J82" s="235">
        <v>15</v>
      </c>
      <c r="K82" s="224"/>
    </row>
    <row r="83" spans="2:11" ht="15" customHeight="1">
      <c r="B83" s="234"/>
      <c r="C83" s="235" t="s">
        <v>281</v>
      </c>
      <c r="D83" s="235"/>
      <c r="E83" s="235"/>
      <c r="F83" s="236" t="s">
        <v>272</v>
      </c>
      <c r="G83" s="235"/>
      <c r="H83" s="235" t="s">
        <v>282</v>
      </c>
      <c r="I83" s="235" t="s">
        <v>268</v>
      </c>
      <c r="J83" s="235">
        <v>20</v>
      </c>
      <c r="K83" s="224"/>
    </row>
    <row r="84" spans="2:11" ht="15" customHeight="1">
      <c r="B84" s="234"/>
      <c r="C84" s="235" t="s">
        <v>283</v>
      </c>
      <c r="D84" s="235"/>
      <c r="E84" s="235"/>
      <c r="F84" s="236" t="s">
        <v>272</v>
      </c>
      <c r="G84" s="235"/>
      <c r="H84" s="235" t="s">
        <v>284</v>
      </c>
      <c r="I84" s="235" t="s">
        <v>268</v>
      </c>
      <c r="J84" s="235">
        <v>20</v>
      </c>
      <c r="K84" s="224"/>
    </row>
    <row r="85" spans="2:11" ht="15" customHeight="1">
      <c r="B85" s="234"/>
      <c r="C85" s="213" t="s">
        <v>285</v>
      </c>
      <c r="D85" s="213"/>
      <c r="E85" s="213"/>
      <c r="F85" s="232" t="s">
        <v>272</v>
      </c>
      <c r="G85" s="231"/>
      <c r="H85" s="213" t="s">
        <v>286</v>
      </c>
      <c r="I85" s="213" t="s">
        <v>268</v>
      </c>
      <c r="J85" s="213">
        <v>50</v>
      </c>
      <c r="K85" s="224"/>
    </row>
    <row r="86" spans="2:11" ht="15" customHeight="1">
      <c r="B86" s="234"/>
      <c r="C86" s="213" t="s">
        <v>287</v>
      </c>
      <c r="D86" s="213"/>
      <c r="E86" s="213"/>
      <c r="F86" s="232" t="s">
        <v>272</v>
      </c>
      <c r="G86" s="231"/>
      <c r="H86" s="213" t="s">
        <v>288</v>
      </c>
      <c r="I86" s="213" t="s">
        <v>268</v>
      </c>
      <c r="J86" s="213">
        <v>20</v>
      </c>
      <c r="K86" s="224"/>
    </row>
    <row r="87" spans="2:11" ht="15" customHeight="1">
      <c r="B87" s="234"/>
      <c r="C87" s="213" t="s">
        <v>289</v>
      </c>
      <c r="D87" s="213"/>
      <c r="E87" s="213"/>
      <c r="F87" s="232" t="s">
        <v>272</v>
      </c>
      <c r="G87" s="231"/>
      <c r="H87" s="213" t="s">
        <v>290</v>
      </c>
      <c r="I87" s="213" t="s">
        <v>268</v>
      </c>
      <c r="J87" s="213">
        <v>20</v>
      </c>
      <c r="K87" s="224"/>
    </row>
    <row r="88" spans="2:11" ht="15" customHeight="1">
      <c r="B88" s="234"/>
      <c r="C88" s="213" t="s">
        <v>291</v>
      </c>
      <c r="D88" s="213"/>
      <c r="E88" s="213"/>
      <c r="F88" s="232" t="s">
        <v>272</v>
      </c>
      <c r="G88" s="231"/>
      <c r="H88" s="213" t="s">
        <v>292</v>
      </c>
      <c r="I88" s="213" t="s">
        <v>268</v>
      </c>
      <c r="J88" s="213">
        <v>50</v>
      </c>
      <c r="K88" s="224"/>
    </row>
    <row r="89" spans="2:11" ht="15" customHeight="1">
      <c r="B89" s="234"/>
      <c r="C89" s="213" t="s">
        <v>293</v>
      </c>
      <c r="D89" s="213"/>
      <c r="E89" s="213"/>
      <c r="F89" s="232" t="s">
        <v>272</v>
      </c>
      <c r="G89" s="231"/>
      <c r="H89" s="213" t="s">
        <v>293</v>
      </c>
      <c r="I89" s="213" t="s">
        <v>268</v>
      </c>
      <c r="J89" s="213">
        <v>50</v>
      </c>
      <c r="K89" s="224"/>
    </row>
    <row r="90" spans="2:11" ht="15" customHeight="1">
      <c r="B90" s="234"/>
      <c r="C90" s="213" t="s">
        <v>523</v>
      </c>
      <c r="D90" s="213"/>
      <c r="E90" s="213"/>
      <c r="F90" s="232" t="s">
        <v>272</v>
      </c>
      <c r="G90" s="231"/>
      <c r="H90" s="213" t="s">
        <v>294</v>
      </c>
      <c r="I90" s="213" t="s">
        <v>268</v>
      </c>
      <c r="J90" s="213">
        <v>255</v>
      </c>
      <c r="K90" s="224"/>
    </row>
    <row r="91" spans="2:11" ht="15" customHeight="1">
      <c r="B91" s="234"/>
      <c r="C91" s="213" t="s">
        <v>295</v>
      </c>
      <c r="D91" s="213"/>
      <c r="E91" s="213"/>
      <c r="F91" s="232" t="s">
        <v>266</v>
      </c>
      <c r="G91" s="231"/>
      <c r="H91" s="213" t="s">
        <v>296</v>
      </c>
      <c r="I91" s="213" t="s">
        <v>297</v>
      </c>
      <c r="J91" s="213"/>
      <c r="K91" s="224"/>
    </row>
    <row r="92" spans="2:11" ht="15" customHeight="1">
      <c r="B92" s="234"/>
      <c r="C92" s="213" t="s">
        <v>298</v>
      </c>
      <c r="D92" s="213"/>
      <c r="E92" s="213"/>
      <c r="F92" s="232" t="s">
        <v>266</v>
      </c>
      <c r="G92" s="231"/>
      <c r="H92" s="213" t="s">
        <v>299</v>
      </c>
      <c r="I92" s="213" t="s">
        <v>300</v>
      </c>
      <c r="J92" s="213"/>
      <c r="K92" s="224"/>
    </row>
    <row r="93" spans="2:11" ht="15" customHeight="1">
      <c r="B93" s="234"/>
      <c r="C93" s="213" t="s">
        <v>301</v>
      </c>
      <c r="D93" s="213"/>
      <c r="E93" s="213"/>
      <c r="F93" s="232" t="s">
        <v>266</v>
      </c>
      <c r="G93" s="231"/>
      <c r="H93" s="213" t="s">
        <v>301</v>
      </c>
      <c r="I93" s="213" t="s">
        <v>300</v>
      </c>
      <c r="J93" s="213"/>
      <c r="K93" s="224"/>
    </row>
    <row r="94" spans="2:11" ht="15" customHeight="1">
      <c r="B94" s="234"/>
      <c r="C94" s="213" t="s">
        <v>405</v>
      </c>
      <c r="D94" s="213"/>
      <c r="E94" s="213"/>
      <c r="F94" s="232" t="s">
        <v>266</v>
      </c>
      <c r="G94" s="231"/>
      <c r="H94" s="213" t="s">
        <v>302</v>
      </c>
      <c r="I94" s="213" t="s">
        <v>300</v>
      </c>
      <c r="J94" s="213"/>
      <c r="K94" s="224"/>
    </row>
    <row r="95" spans="2:11" ht="15" customHeight="1">
      <c r="B95" s="234"/>
      <c r="C95" s="213" t="s">
        <v>415</v>
      </c>
      <c r="D95" s="213"/>
      <c r="E95" s="213"/>
      <c r="F95" s="232" t="s">
        <v>266</v>
      </c>
      <c r="G95" s="231"/>
      <c r="H95" s="213" t="s">
        <v>303</v>
      </c>
      <c r="I95" s="213" t="s">
        <v>300</v>
      </c>
      <c r="J95" s="213"/>
      <c r="K95" s="224"/>
    </row>
    <row r="96" spans="2:11" ht="15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9"/>
    </row>
    <row r="97" spans="2:11" ht="18.75" customHeight="1">
      <c r="B97" s="240"/>
      <c r="C97" s="241"/>
      <c r="D97" s="241"/>
      <c r="E97" s="241"/>
      <c r="F97" s="241"/>
      <c r="G97" s="241"/>
      <c r="H97" s="241"/>
      <c r="I97" s="241"/>
      <c r="J97" s="241"/>
      <c r="K97" s="240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00" t="s">
        <v>304</v>
      </c>
      <c r="D100" s="300"/>
      <c r="E100" s="300"/>
      <c r="F100" s="300"/>
      <c r="G100" s="300"/>
      <c r="H100" s="300"/>
      <c r="I100" s="300"/>
      <c r="J100" s="300"/>
      <c r="K100" s="224"/>
    </row>
    <row r="101" spans="2:11" ht="17.25" customHeight="1">
      <c r="B101" s="223"/>
      <c r="C101" s="225" t="s">
        <v>260</v>
      </c>
      <c r="D101" s="225"/>
      <c r="E101" s="225"/>
      <c r="F101" s="225" t="s">
        <v>261</v>
      </c>
      <c r="G101" s="226"/>
      <c r="H101" s="225" t="s">
        <v>517</v>
      </c>
      <c r="I101" s="225" t="s">
        <v>424</v>
      </c>
      <c r="J101" s="225" t="s">
        <v>262</v>
      </c>
      <c r="K101" s="224"/>
    </row>
    <row r="102" spans="2:11" ht="17.25" customHeight="1">
      <c r="B102" s="223"/>
      <c r="C102" s="227" t="s">
        <v>263</v>
      </c>
      <c r="D102" s="227"/>
      <c r="E102" s="227"/>
      <c r="F102" s="228" t="s">
        <v>264</v>
      </c>
      <c r="G102" s="229"/>
      <c r="H102" s="227"/>
      <c r="I102" s="227"/>
      <c r="J102" s="227" t="s">
        <v>265</v>
      </c>
      <c r="K102" s="224"/>
    </row>
    <row r="103" spans="2:11" ht="5.25" customHeight="1">
      <c r="B103" s="223"/>
      <c r="C103" s="225"/>
      <c r="D103" s="225"/>
      <c r="E103" s="225"/>
      <c r="F103" s="225"/>
      <c r="G103" s="242"/>
      <c r="H103" s="225"/>
      <c r="I103" s="225"/>
      <c r="J103" s="225"/>
      <c r="K103" s="224"/>
    </row>
    <row r="104" spans="2:11" ht="15" customHeight="1">
      <c r="B104" s="223"/>
      <c r="C104" s="213" t="s">
        <v>420</v>
      </c>
      <c r="D104" s="230"/>
      <c r="E104" s="230"/>
      <c r="F104" s="232" t="s">
        <v>266</v>
      </c>
      <c r="G104" s="242"/>
      <c r="H104" s="213" t="s">
        <v>305</v>
      </c>
      <c r="I104" s="213" t="s">
        <v>268</v>
      </c>
      <c r="J104" s="213">
        <v>20</v>
      </c>
      <c r="K104" s="224"/>
    </row>
    <row r="105" spans="2:11" ht="15" customHeight="1">
      <c r="B105" s="223"/>
      <c r="C105" s="213" t="s">
        <v>269</v>
      </c>
      <c r="D105" s="213"/>
      <c r="E105" s="213"/>
      <c r="F105" s="232" t="s">
        <v>266</v>
      </c>
      <c r="G105" s="213"/>
      <c r="H105" s="213" t="s">
        <v>305</v>
      </c>
      <c r="I105" s="213" t="s">
        <v>268</v>
      </c>
      <c r="J105" s="213">
        <v>120</v>
      </c>
      <c r="K105" s="224"/>
    </row>
    <row r="106" spans="2:11" ht="15" customHeight="1">
      <c r="B106" s="234"/>
      <c r="C106" s="213" t="s">
        <v>271</v>
      </c>
      <c r="D106" s="213"/>
      <c r="E106" s="213"/>
      <c r="F106" s="232" t="s">
        <v>272</v>
      </c>
      <c r="G106" s="213"/>
      <c r="H106" s="213" t="s">
        <v>305</v>
      </c>
      <c r="I106" s="213" t="s">
        <v>268</v>
      </c>
      <c r="J106" s="213">
        <v>50</v>
      </c>
      <c r="K106" s="224"/>
    </row>
    <row r="107" spans="2:11" ht="15" customHeight="1">
      <c r="B107" s="234"/>
      <c r="C107" s="213" t="s">
        <v>274</v>
      </c>
      <c r="D107" s="213"/>
      <c r="E107" s="213"/>
      <c r="F107" s="232" t="s">
        <v>266</v>
      </c>
      <c r="G107" s="213"/>
      <c r="H107" s="213" t="s">
        <v>305</v>
      </c>
      <c r="I107" s="213" t="s">
        <v>276</v>
      </c>
      <c r="J107" s="213"/>
      <c r="K107" s="224"/>
    </row>
    <row r="108" spans="2:11" ht="15" customHeight="1">
      <c r="B108" s="234"/>
      <c r="C108" s="213" t="s">
        <v>285</v>
      </c>
      <c r="D108" s="213"/>
      <c r="E108" s="213"/>
      <c r="F108" s="232" t="s">
        <v>272</v>
      </c>
      <c r="G108" s="213"/>
      <c r="H108" s="213" t="s">
        <v>305</v>
      </c>
      <c r="I108" s="213" t="s">
        <v>268</v>
      </c>
      <c r="J108" s="213">
        <v>50</v>
      </c>
      <c r="K108" s="224"/>
    </row>
    <row r="109" spans="2:11" ht="15" customHeight="1">
      <c r="B109" s="234"/>
      <c r="C109" s="213" t="s">
        <v>293</v>
      </c>
      <c r="D109" s="213"/>
      <c r="E109" s="213"/>
      <c r="F109" s="232" t="s">
        <v>272</v>
      </c>
      <c r="G109" s="213"/>
      <c r="H109" s="213" t="s">
        <v>305</v>
      </c>
      <c r="I109" s="213" t="s">
        <v>268</v>
      </c>
      <c r="J109" s="213">
        <v>50</v>
      </c>
      <c r="K109" s="224"/>
    </row>
    <row r="110" spans="2:11" ht="15" customHeight="1">
      <c r="B110" s="234"/>
      <c r="C110" s="213" t="s">
        <v>291</v>
      </c>
      <c r="D110" s="213"/>
      <c r="E110" s="213"/>
      <c r="F110" s="232" t="s">
        <v>272</v>
      </c>
      <c r="G110" s="213"/>
      <c r="H110" s="213" t="s">
        <v>305</v>
      </c>
      <c r="I110" s="213" t="s">
        <v>268</v>
      </c>
      <c r="J110" s="213">
        <v>50</v>
      </c>
      <c r="K110" s="224"/>
    </row>
    <row r="111" spans="2:11" ht="15" customHeight="1">
      <c r="B111" s="234"/>
      <c r="C111" s="213" t="s">
        <v>420</v>
      </c>
      <c r="D111" s="213"/>
      <c r="E111" s="213"/>
      <c r="F111" s="232" t="s">
        <v>266</v>
      </c>
      <c r="G111" s="213"/>
      <c r="H111" s="213" t="s">
        <v>306</v>
      </c>
      <c r="I111" s="213" t="s">
        <v>268</v>
      </c>
      <c r="J111" s="213">
        <v>20</v>
      </c>
      <c r="K111" s="224"/>
    </row>
    <row r="112" spans="2:11" ht="15" customHeight="1">
      <c r="B112" s="234"/>
      <c r="C112" s="213" t="s">
        <v>307</v>
      </c>
      <c r="D112" s="213"/>
      <c r="E112" s="213"/>
      <c r="F112" s="232" t="s">
        <v>266</v>
      </c>
      <c r="G112" s="213"/>
      <c r="H112" s="213" t="s">
        <v>308</v>
      </c>
      <c r="I112" s="213" t="s">
        <v>268</v>
      </c>
      <c r="J112" s="213">
        <v>120</v>
      </c>
      <c r="K112" s="224"/>
    </row>
    <row r="113" spans="2:11" ht="15" customHeight="1">
      <c r="B113" s="234"/>
      <c r="C113" s="213" t="s">
        <v>405</v>
      </c>
      <c r="D113" s="213"/>
      <c r="E113" s="213"/>
      <c r="F113" s="232" t="s">
        <v>266</v>
      </c>
      <c r="G113" s="213"/>
      <c r="H113" s="213" t="s">
        <v>309</v>
      </c>
      <c r="I113" s="213" t="s">
        <v>300</v>
      </c>
      <c r="J113" s="213"/>
      <c r="K113" s="224"/>
    </row>
    <row r="114" spans="2:11" ht="15" customHeight="1">
      <c r="B114" s="234"/>
      <c r="C114" s="213" t="s">
        <v>415</v>
      </c>
      <c r="D114" s="213"/>
      <c r="E114" s="213"/>
      <c r="F114" s="232" t="s">
        <v>266</v>
      </c>
      <c r="G114" s="213"/>
      <c r="H114" s="213" t="s">
        <v>310</v>
      </c>
      <c r="I114" s="213" t="s">
        <v>300</v>
      </c>
      <c r="J114" s="213"/>
      <c r="K114" s="224"/>
    </row>
    <row r="115" spans="2:11" ht="15" customHeight="1">
      <c r="B115" s="234"/>
      <c r="C115" s="213" t="s">
        <v>424</v>
      </c>
      <c r="D115" s="213"/>
      <c r="E115" s="213"/>
      <c r="F115" s="232" t="s">
        <v>266</v>
      </c>
      <c r="G115" s="213"/>
      <c r="H115" s="213" t="s">
        <v>311</v>
      </c>
      <c r="I115" s="213" t="s">
        <v>312</v>
      </c>
      <c r="J115" s="213"/>
      <c r="K115" s="224"/>
    </row>
    <row r="116" spans="2:11" ht="15" customHeight="1">
      <c r="B116" s="237"/>
      <c r="C116" s="243"/>
      <c r="D116" s="243"/>
      <c r="E116" s="243"/>
      <c r="F116" s="243"/>
      <c r="G116" s="243"/>
      <c r="H116" s="243"/>
      <c r="I116" s="243"/>
      <c r="J116" s="243"/>
      <c r="K116" s="239"/>
    </row>
    <row r="117" spans="2:11" ht="18.75" customHeight="1">
      <c r="B117" s="244"/>
      <c r="C117" s="209"/>
      <c r="D117" s="209"/>
      <c r="E117" s="209"/>
      <c r="F117" s="245"/>
      <c r="G117" s="209"/>
      <c r="H117" s="209"/>
      <c r="I117" s="209"/>
      <c r="J117" s="209"/>
      <c r="K117" s="244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6"/>
      <c r="C119" s="247"/>
      <c r="D119" s="247"/>
      <c r="E119" s="247"/>
      <c r="F119" s="247"/>
      <c r="G119" s="247"/>
      <c r="H119" s="247"/>
      <c r="I119" s="247"/>
      <c r="J119" s="247"/>
      <c r="K119" s="248"/>
    </row>
    <row r="120" spans="2:11" ht="45" customHeight="1">
      <c r="B120" s="249"/>
      <c r="C120" s="183" t="s">
        <v>313</v>
      </c>
      <c r="D120" s="183"/>
      <c r="E120" s="183"/>
      <c r="F120" s="183"/>
      <c r="G120" s="183"/>
      <c r="H120" s="183"/>
      <c r="I120" s="183"/>
      <c r="J120" s="183"/>
      <c r="K120" s="250"/>
    </row>
    <row r="121" spans="2:11" ht="17.25" customHeight="1">
      <c r="B121" s="251"/>
      <c r="C121" s="225" t="s">
        <v>260</v>
      </c>
      <c r="D121" s="225"/>
      <c r="E121" s="225"/>
      <c r="F121" s="225" t="s">
        <v>261</v>
      </c>
      <c r="G121" s="226"/>
      <c r="H121" s="225" t="s">
        <v>517</v>
      </c>
      <c r="I121" s="225" t="s">
        <v>424</v>
      </c>
      <c r="J121" s="225" t="s">
        <v>262</v>
      </c>
      <c r="K121" s="252"/>
    </row>
    <row r="122" spans="2:11" ht="17.25" customHeight="1">
      <c r="B122" s="251"/>
      <c r="C122" s="227" t="s">
        <v>263</v>
      </c>
      <c r="D122" s="227"/>
      <c r="E122" s="227"/>
      <c r="F122" s="228" t="s">
        <v>264</v>
      </c>
      <c r="G122" s="229"/>
      <c r="H122" s="227"/>
      <c r="I122" s="227"/>
      <c r="J122" s="227" t="s">
        <v>265</v>
      </c>
      <c r="K122" s="252"/>
    </row>
    <row r="123" spans="2:11" ht="5.25" customHeight="1">
      <c r="B123" s="253"/>
      <c r="C123" s="230"/>
      <c r="D123" s="230"/>
      <c r="E123" s="230"/>
      <c r="F123" s="230"/>
      <c r="G123" s="213"/>
      <c r="H123" s="230"/>
      <c r="I123" s="230"/>
      <c r="J123" s="230"/>
      <c r="K123" s="254"/>
    </row>
    <row r="124" spans="2:11" ht="15" customHeight="1">
      <c r="B124" s="253"/>
      <c r="C124" s="213" t="s">
        <v>269</v>
      </c>
      <c r="D124" s="230"/>
      <c r="E124" s="230"/>
      <c r="F124" s="232" t="s">
        <v>266</v>
      </c>
      <c r="G124" s="213"/>
      <c r="H124" s="213" t="s">
        <v>305</v>
      </c>
      <c r="I124" s="213" t="s">
        <v>268</v>
      </c>
      <c r="J124" s="213">
        <v>120</v>
      </c>
      <c r="K124" s="255"/>
    </row>
    <row r="125" spans="2:11" ht="15" customHeight="1">
      <c r="B125" s="253"/>
      <c r="C125" s="213" t="s">
        <v>314</v>
      </c>
      <c r="D125" s="213"/>
      <c r="E125" s="213"/>
      <c r="F125" s="232" t="s">
        <v>266</v>
      </c>
      <c r="G125" s="213"/>
      <c r="H125" s="213" t="s">
        <v>315</v>
      </c>
      <c r="I125" s="213" t="s">
        <v>268</v>
      </c>
      <c r="J125" s="213" t="s">
        <v>316</v>
      </c>
      <c r="K125" s="255"/>
    </row>
    <row r="126" spans="2:11" ht="15" customHeight="1">
      <c r="B126" s="253"/>
      <c r="C126" s="213" t="s">
        <v>450</v>
      </c>
      <c r="D126" s="213"/>
      <c r="E126" s="213"/>
      <c r="F126" s="232" t="s">
        <v>266</v>
      </c>
      <c r="G126" s="213"/>
      <c r="H126" s="213" t="s">
        <v>317</v>
      </c>
      <c r="I126" s="213" t="s">
        <v>268</v>
      </c>
      <c r="J126" s="213" t="s">
        <v>316</v>
      </c>
      <c r="K126" s="255"/>
    </row>
    <row r="127" spans="2:11" ht="15" customHeight="1">
      <c r="B127" s="253"/>
      <c r="C127" s="213" t="s">
        <v>277</v>
      </c>
      <c r="D127" s="213"/>
      <c r="E127" s="213"/>
      <c r="F127" s="232" t="s">
        <v>272</v>
      </c>
      <c r="G127" s="213"/>
      <c r="H127" s="213" t="s">
        <v>278</v>
      </c>
      <c r="I127" s="213" t="s">
        <v>268</v>
      </c>
      <c r="J127" s="213">
        <v>15</v>
      </c>
      <c r="K127" s="255"/>
    </row>
    <row r="128" spans="2:11" ht="15" customHeight="1">
      <c r="B128" s="253"/>
      <c r="C128" s="235" t="s">
        <v>279</v>
      </c>
      <c r="D128" s="235"/>
      <c r="E128" s="235"/>
      <c r="F128" s="236" t="s">
        <v>272</v>
      </c>
      <c r="G128" s="235"/>
      <c r="H128" s="235" t="s">
        <v>280</v>
      </c>
      <c r="I128" s="235" t="s">
        <v>268</v>
      </c>
      <c r="J128" s="235">
        <v>15</v>
      </c>
      <c r="K128" s="255"/>
    </row>
    <row r="129" spans="2:11" ht="15" customHeight="1">
      <c r="B129" s="253"/>
      <c r="C129" s="235" t="s">
        <v>281</v>
      </c>
      <c r="D129" s="235"/>
      <c r="E129" s="235"/>
      <c r="F129" s="236" t="s">
        <v>272</v>
      </c>
      <c r="G129" s="235"/>
      <c r="H129" s="235" t="s">
        <v>282</v>
      </c>
      <c r="I129" s="235" t="s">
        <v>268</v>
      </c>
      <c r="J129" s="235">
        <v>20</v>
      </c>
      <c r="K129" s="255"/>
    </row>
    <row r="130" spans="2:11" ht="15" customHeight="1">
      <c r="B130" s="253"/>
      <c r="C130" s="235" t="s">
        <v>283</v>
      </c>
      <c r="D130" s="235"/>
      <c r="E130" s="235"/>
      <c r="F130" s="236" t="s">
        <v>272</v>
      </c>
      <c r="G130" s="235"/>
      <c r="H130" s="235" t="s">
        <v>284</v>
      </c>
      <c r="I130" s="235" t="s">
        <v>268</v>
      </c>
      <c r="J130" s="235">
        <v>20</v>
      </c>
      <c r="K130" s="255"/>
    </row>
    <row r="131" spans="2:11" ht="15" customHeight="1">
      <c r="B131" s="253"/>
      <c r="C131" s="213" t="s">
        <v>271</v>
      </c>
      <c r="D131" s="213"/>
      <c r="E131" s="213"/>
      <c r="F131" s="232" t="s">
        <v>272</v>
      </c>
      <c r="G131" s="213"/>
      <c r="H131" s="213" t="s">
        <v>305</v>
      </c>
      <c r="I131" s="213" t="s">
        <v>268</v>
      </c>
      <c r="J131" s="213">
        <v>50</v>
      </c>
      <c r="K131" s="255"/>
    </row>
    <row r="132" spans="2:11" ht="15" customHeight="1">
      <c r="B132" s="253"/>
      <c r="C132" s="213" t="s">
        <v>285</v>
      </c>
      <c r="D132" s="213"/>
      <c r="E132" s="213"/>
      <c r="F132" s="232" t="s">
        <v>272</v>
      </c>
      <c r="G132" s="213"/>
      <c r="H132" s="213" t="s">
        <v>305</v>
      </c>
      <c r="I132" s="213" t="s">
        <v>268</v>
      </c>
      <c r="J132" s="213">
        <v>50</v>
      </c>
      <c r="K132" s="255"/>
    </row>
    <row r="133" spans="2:11" ht="15" customHeight="1">
      <c r="B133" s="253"/>
      <c r="C133" s="213" t="s">
        <v>291</v>
      </c>
      <c r="D133" s="213"/>
      <c r="E133" s="213"/>
      <c r="F133" s="232" t="s">
        <v>272</v>
      </c>
      <c r="G133" s="213"/>
      <c r="H133" s="213" t="s">
        <v>305</v>
      </c>
      <c r="I133" s="213" t="s">
        <v>268</v>
      </c>
      <c r="J133" s="213">
        <v>50</v>
      </c>
      <c r="K133" s="255"/>
    </row>
    <row r="134" spans="2:11" ht="15" customHeight="1">
      <c r="B134" s="253"/>
      <c r="C134" s="213" t="s">
        <v>293</v>
      </c>
      <c r="D134" s="213"/>
      <c r="E134" s="213"/>
      <c r="F134" s="232" t="s">
        <v>272</v>
      </c>
      <c r="G134" s="213"/>
      <c r="H134" s="213" t="s">
        <v>305</v>
      </c>
      <c r="I134" s="213" t="s">
        <v>268</v>
      </c>
      <c r="J134" s="213">
        <v>50</v>
      </c>
      <c r="K134" s="255"/>
    </row>
    <row r="135" spans="2:11" ht="15" customHeight="1">
      <c r="B135" s="253"/>
      <c r="C135" s="213" t="s">
        <v>523</v>
      </c>
      <c r="D135" s="213"/>
      <c r="E135" s="213"/>
      <c r="F135" s="232" t="s">
        <v>272</v>
      </c>
      <c r="G135" s="213"/>
      <c r="H135" s="213" t="s">
        <v>318</v>
      </c>
      <c r="I135" s="213" t="s">
        <v>268</v>
      </c>
      <c r="J135" s="213">
        <v>255</v>
      </c>
      <c r="K135" s="255"/>
    </row>
    <row r="136" spans="2:11" ht="15" customHeight="1">
      <c r="B136" s="253"/>
      <c r="C136" s="213" t="s">
        <v>295</v>
      </c>
      <c r="D136" s="213"/>
      <c r="E136" s="213"/>
      <c r="F136" s="232" t="s">
        <v>266</v>
      </c>
      <c r="G136" s="213"/>
      <c r="H136" s="213" t="s">
        <v>319</v>
      </c>
      <c r="I136" s="213" t="s">
        <v>297</v>
      </c>
      <c r="J136" s="213"/>
      <c r="K136" s="255"/>
    </row>
    <row r="137" spans="2:11" ht="15" customHeight="1">
      <c r="B137" s="253"/>
      <c r="C137" s="213" t="s">
        <v>298</v>
      </c>
      <c r="D137" s="213"/>
      <c r="E137" s="213"/>
      <c r="F137" s="232" t="s">
        <v>266</v>
      </c>
      <c r="G137" s="213"/>
      <c r="H137" s="213" t="s">
        <v>320</v>
      </c>
      <c r="I137" s="213" t="s">
        <v>300</v>
      </c>
      <c r="J137" s="213"/>
      <c r="K137" s="255"/>
    </row>
    <row r="138" spans="2:11" ht="15" customHeight="1">
      <c r="B138" s="253"/>
      <c r="C138" s="213" t="s">
        <v>301</v>
      </c>
      <c r="D138" s="213"/>
      <c r="E138" s="213"/>
      <c r="F138" s="232" t="s">
        <v>266</v>
      </c>
      <c r="G138" s="213"/>
      <c r="H138" s="213" t="s">
        <v>301</v>
      </c>
      <c r="I138" s="213" t="s">
        <v>300</v>
      </c>
      <c r="J138" s="213"/>
      <c r="K138" s="255"/>
    </row>
    <row r="139" spans="2:11" ht="15" customHeight="1">
      <c r="B139" s="253"/>
      <c r="C139" s="213" t="s">
        <v>405</v>
      </c>
      <c r="D139" s="213"/>
      <c r="E139" s="213"/>
      <c r="F139" s="232" t="s">
        <v>266</v>
      </c>
      <c r="G139" s="213"/>
      <c r="H139" s="213" t="s">
        <v>321</v>
      </c>
      <c r="I139" s="213" t="s">
        <v>300</v>
      </c>
      <c r="J139" s="213"/>
      <c r="K139" s="255"/>
    </row>
    <row r="140" spans="2:11" ht="15" customHeight="1">
      <c r="B140" s="253"/>
      <c r="C140" s="213" t="s">
        <v>322</v>
      </c>
      <c r="D140" s="213"/>
      <c r="E140" s="213"/>
      <c r="F140" s="232" t="s">
        <v>266</v>
      </c>
      <c r="G140" s="213"/>
      <c r="H140" s="213" t="s">
        <v>323</v>
      </c>
      <c r="I140" s="213" t="s">
        <v>300</v>
      </c>
      <c r="J140" s="213"/>
      <c r="K140" s="255"/>
    </row>
    <row r="141" spans="2:11" ht="15" customHeight="1">
      <c r="B141" s="256"/>
      <c r="C141" s="257"/>
      <c r="D141" s="257"/>
      <c r="E141" s="257"/>
      <c r="F141" s="257"/>
      <c r="G141" s="257"/>
      <c r="H141" s="257"/>
      <c r="I141" s="257"/>
      <c r="J141" s="257"/>
      <c r="K141" s="258"/>
    </row>
    <row r="142" spans="2:11" ht="18.75" customHeight="1">
      <c r="B142" s="209"/>
      <c r="C142" s="209"/>
      <c r="D142" s="209"/>
      <c r="E142" s="209"/>
      <c r="F142" s="245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00" t="s">
        <v>324</v>
      </c>
      <c r="D145" s="300"/>
      <c r="E145" s="300"/>
      <c r="F145" s="300"/>
      <c r="G145" s="300"/>
      <c r="H145" s="300"/>
      <c r="I145" s="300"/>
      <c r="J145" s="300"/>
      <c r="K145" s="224"/>
    </row>
    <row r="146" spans="2:11" ht="17.25" customHeight="1">
      <c r="B146" s="223"/>
      <c r="C146" s="225" t="s">
        <v>260</v>
      </c>
      <c r="D146" s="225"/>
      <c r="E146" s="225"/>
      <c r="F146" s="225" t="s">
        <v>261</v>
      </c>
      <c r="G146" s="226"/>
      <c r="H146" s="225" t="s">
        <v>517</v>
      </c>
      <c r="I146" s="225" t="s">
        <v>424</v>
      </c>
      <c r="J146" s="225" t="s">
        <v>262</v>
      </c>
      <c r="K146" s="224"/>
    </row>
    <row r="147" spans="2:11" ht="17.25" customHeight="1">
      <c r="B147" s="223"/>
      <c r="C147" s="227" t="s">
        <v>263</v>
      </c>
      <c r="D147" s="227"/>
      <c r="E147" s="227"/>
      <c r="F147" s="228" t="s">
        <v>264</v>
      </c>
      <c r="G147" s="229"/>
      <c r="H147" s="227"/>
      <c r="I147" s="227"/>
      <c r="J147" s="227" t="s">
        <v>265</v>
      </c>
      <c r="K147" s="224"/>
    </row>
    <row r="148" spans="2:11" ht="5.25" customHeight="1">
      <c r="B148" s="234"/>
      <c r="C148" s="230"/>
      <c r="D148" s="230"/>
      <c r="E148" s="230"/>
      <c r="F148" s="230"/>
      <c r="G148" s="231"/>
      <c r="H148" s="230"/>
      <c r="I148" s="230"/>
      <c r="J148" s="230"/>
      <c r="K148" s="255"/>
    </row>
    <row r="149" spans="2:11" ht="15" customHeight="1">
      <c r="B149" s="234"/>
      <c r="C149" s="259" t="s">
        <v>269</v>
      </c>
      <c r="D149" s="213"/>
      <c r="E149" s="213"/>
      <c r="F149" s="260" t="s">
        <v>266</v>
      </c>
      <c r="G149" s="213"/>
      <c r="H149" s="259" t="s">
        <v>305</v>
      </c>
      <c r="I149" s="259" t="s">
        <v>268</v>
      </c>
      <c r="J149" s="259">
        <v>120</v>
      </c>
      <c r="K149" s="255"/>
    </row>
    <row r="150" spans="2:11" ht="15" customHeight="1">
      <c r="B150" s="234"/>
      <c r="C150" s="259" t="s">
        <v>314</v>
      </c>
      <c r="D150" s="213"/>
      <c r="E150" s="213"/>
      <c r="F150" s="260" t="s">
        <v>266</v>
      </c>
      <c r="G150" s="213"/>
      <c r="H150" s="259" t="s">
        <v>325</v>
      </c>
      <c r="I150" s="259" t="s">
        <v>268</v>
      </c>
      <c r="J150" s="259" t="s">
        <v>316</v>
      </c>
      <c r="K150" s="255"/>
    </row>
    <row r="151" spans="2:11" ht="15" customHeight="1">
      <c r="B151" s="234"/>
      <c r="C151" s="259" t="s">
        <v>450</v>
      </c>
      <c r="D151" s="213"/>
      <c r="E151" s="213"/>
      <c r="F151" s="260" t="s">
        <v>266</v>
      </c>
      <c r="G151" s="213"/>
      <c r="H151" s="259" t="s">
        <v>326</v>
      </c>
      <c r="I151" s="259" t="s">
        <v>268</v>
      </c>
      <c r="J151" s="259" t="s">
        <v>316</v>
      </c>
      <c r="K151" s="255"/>
    </row>
    <row r="152" spans="2:11" ht="15" customHeight="1">
      <c r="B152" s="234"/>
      <c r="C152" s="259" t="s">
        <v>271</v>
      </c>
      <c r="D152" s="213"/>
      <c r="E152" s="213"/>
      <c r="F152" s="260" t="s">
        <v>272</v>
      </c>
      <c r="G152" s="213"/>
      <c r="H152" s="259" t="s">
        <v>305</v>
      </c>
      <c r="I152" s="259" t="s">
        <v>268</v>
      </c>
      <c r="J152" s="259">
        <v>50</v>
      </c>
      <c r="K152" s="255"/>
    </row>
    <row r="153" spans="2:11" ht="15" customHeight="1">
      <c r="B153" s="234"/>
      <c r="C153" s="259" t="s">
        <v>274</v>
      </c>
      <c r="D153" s="213"/>
      <c r="E153" s="213"/>
      <c r="F153" s="260" t="s">
        <v>266</v>
      </c>
      <c r="G153" s="213"/>
      <c r="H153" s="259" t="s">
        <v>305</v>
      </c>
      <c r="I153" s="259" t="s">
        <v>276</v>
      </c>
      <c r="J153" s="259"/>
      <c r="K153" s="255"/>
    </row>
    <row r="154" spans="2:11" ht="15" customHeight="1">
      <c r="B154" s="234"/>
      <c r="C154" s="259" t="s">
        <v>285</v>
      </c>
      <c r="D154" s="213"/>
      <c r="E154" s="213"/>
      <c r="F154" s="260" t="s">
        <v>272</v>
      </c>
      <c r="G154" s="213"/>
      <c r="H154" s="259" t="s">
        <v>305</v>
      </c>
      <c r="I154" s="259" t="s">
        <v>268</v>
      </c>
      <c r="J154" s="259">
        <v>50</v>
      </c>
      <c r="K154" s="255"/>
    </row>
    <row r="155" spans="2:11" ht="15" customHeight="1">
      <c r="B155" s="234"/>
      <c r="C155" s="259" t="s">
        <v>293</v>
      </c>
      <c r="D155" s="213"/>
      <c r="E155" s="213"/>
      <c r="F155" s="260" t="s">
        <v>272</v>
      </c>
      <c r="G155" s="213"/>
      <c r="H155" s="259" t="s">
        <v>305</v>
      </c>
      <c r="I155" s="259" t="s">
        <v>268</v>
      </c>
      <c r="J155" s="259">
        <v>50</v>
      </c>
      <c r="K155" s="255"/>
    </row>
    <row r="156" spans="2:11" ht="15" customHeight="1">
      <c r="B156" s="234"/>
      <c r="C156" s="259" t="s">
        <v>291</v>
      </c>
      <c r="D156" s="213"/>
      <c r="E156" s="213"/>
      <c r="F156" s="260" t="s">
        <v>272</v>
      </c>
      <c r="G156" s="213"/>
      <c r="H156" s="259" t="s">
        <v>305</v>
      </c>
      <c r="I156" s="259" t="s">
        <v>268</v>
      </c>
      <c r="J156" s="259">
        <v>50</v>
      </c>
      <c r="K156" s="255"/>
    </row>
    <row r="157" spans="2:11" ht="15" customHeight="1">
      <c r="B157" s="234"/>
      <c r="C157" s="259" t="s">
        <v>503</v>
      </c>
      <c r="D157" s="213"/>
      <c r="E157" s="213"/>
      <c r="F157" s="260" t="s">
        <v>266</v>
      </c>
      <c r="G157" s="213"/>
      <c r="H157" s="259" t="s">
        <v>327</v>
      </c>
      <c r="I157" s="259" t="s">
        <v>268</v>
      </c>
      <c r="J157" s="259" t="s">
        <v>328</v>
      </c>
      <c r="K157" s="255"/>
    </row>
    <row r="158" spans="2:11" ht="15" customHeight="1">
      <c r="B158" s="234"/>
      <c r="C158" s="259" t="s">
        <v>329</v>
      </c>
      <c r="D158" s="213"/>
      <c r="E158" s="213"/>
      <c r="F158" s="260" t="s">
        <v>266</v>
      </c>
      <c r="G158" s="213"/>
      <c r="H158" s="259" t="s">
        <v>330</v>
      </c>
      <c r="I158" s="259" t="s">
        <v>300</v>
      </c>
      <c r="J158" s="259"/>
      <c r="K158" s="255"/>
    </row>
    <row r="159" spans="2:11" ht="15" customHeight="1">
      <c r="B159" s="261"/>
      <c r="C159" s="243"/>
      <c r="D159" s="243"/>
      <c r="E159" s="243"/>
      <c r="F159" s="243"/>
      <c r="G159" s="243"/>
      <c r="H159" s="243"/>
      <c r="I159" s="243"/>
      <c r="J159" s="243"/>
      <c r="K159" s="262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194"/>
      <c r="C162" s="195"/>
      <c r="D162" s="195"/>
      <c r="E162" s="195"/>
      <c r="F162" s="195"/>
      <c r="G162" s="195"/>
      <c r="H162" s="195"/>
      <c r="I162" s="195"/>
      <c r="J162" s="195"/>
      <c r="K162" s="196"/>
    </row>
    <row r="163" spans="2:11" ht="45" customHeight="1">
      <c r="B163" s="197"/>
      <c r="C163" s="183" t="s">
        <v>331</v>
      </c>
      <c r="D163" s="183"/>
      <c r="E163" s="183"/>
      <c r="F163" s="183"/>
      <c r="G163" s="183"/>
      <c r="H163" s="183"/>
      <c r="I163" s="183"/>
      <c r="J163" s="183"/>
      <c r="K163" s="198"/>
    </row>
    <row r="164" spans="2:11" ht="17.25" customHeight="1">
      <c r="B164" s="197"/>
      <c r="C164" s="225" t="s">
        <v>260</v>
      </c>
      <c r="D164" s="225"/>
      <c r="E164" s="225"/>
      <c r="F164" s="225" t="s">
        <v>261</v>
      </c>
      <c r="G164" s="263"/>
      <c r="H164" s="264" t="s">
        <v>517</v>
      </c>
      <c r="I164" s="264" t="s">
        <v>424</v>
      </c>
      <c r="J164" s="225" t="s">
        <v>262</v>
      </c>
      <c r="K164" s="198"/>
    </row>
    <row r="165" spans="2:11" ht="17.25" customHeight="1">
      <c r="B165" s="206"/>
      <c r="C165" s="227" t="s">
        <v>263</v>
      </c>
      <c r="D165" s="227"/>
      <c r="E165" s="227"/>
      <c r="F165" s="228" t="s">
        <v>264</v>
      </c>
      <c r="G165" s="265"/>
      <c r="H165" s="266"/>
      <c r="I165" s="266"/>
      <c r="J165" s="227" t="s">
        <v>265</v>
      </c>
      <c r="K165" s="207"/>
    </row>
    <row r="166" spans="2:11" ht="5.25" customHeight="1">
      <c r="B166" s="234"/>
      <c r="C166" s="230"/>
      <c r="D166" s="230"/>
      <c r="E166" s="230"/>
      <c r="F166" s="230"/>
      <c r="G166" s="231"/>
      <c r="H166" s="230"/>
      <c r="I166" s="230"/>
      <c r="J166" s="230"/>
      <c r="K166" s="255"/>
    </row>
    <row r="167" spans="2:11" ht="15" customHeight="1">
      <c r="B167" s="234"/>
      <c r="C167" s="213" t="s">
        <v>269</v>
      </c>
      <c r="D167" s="213"/>
      <c r="E167" s="213"/>
      <c r="F167" s="232" t="s">
        <v>266</v>
      </c>
      <c r="G167" s="213"/>
      <c r="H167" s="213" t="s">
        <v>305</v>
      </c>
      <c r="I167" s="213" t="s">
        <v>268</v>
      </c>
      <c r="J167" s="213">
        <v>120</v>
      </c>
      <c r="K167" s="255"/>
    </row>
    <row r="168" spans="2:11" ht="15" customHeight="1">
      <c r="B168" s="234"/>
      <c r="C168" s="213" t="s">
        <v>314</v>
      </c>
      <c r="D168" s="213"/>
      <c r="E168" s="213"/>
      <c r="F168" s="232" t="s">
        <v>266</v>
      </c>
      <c r="G168" s="213"/>
      <c r="H168" s="213" t="s">
        <v>315</v>
      </c>
      <c r="I168" s="213" t="s">
        <v>268</v>
      </c>
      <c r="J168" s="213" t="s">
        <v>316</v>
      </c>
      <c r="K168" s="255"/>
    </row>
    <row r="169" spans="2:11" ht="15" customHeight="1">
      <c r="B169" s="234"/>
      <c r="C169" s="213" t="s">
        <v>450</v>
      </c>
      <c r="D169" s="213"/>
      <c r="E169" s="213"/>
      <c r="F169" s="232" t="s">
        <v>266</v>
      </c>
      <c r="G169" s="213"/>
      <c r="H169" s="213" t="s">
        <v>332</v>
      </c>
      <c r="I169" s="213" t="s">
        <v>268</v>
      </c>
      <c r="J169" s="213" t="s">
        <v>316</v>
      </c>
      <c r="K169" s="255"/>
    </row>
    <row r="170" spans="2:11" ht="15" customHeight="1">
      <c r="B170" s="234"/>
      <c r="C170" s="213" t="s">
        <v>271</v>
      </c>
      <c r="D170" s="213"/>
      <c r="E170" s="213"/>
      <c r="F170" s="232" t="s">
        <v>272</v>
      </c>
      <c r="G170" s="213"/>
      <c r="H170" s="213" t="s">
        <v>332</v>
      </c>
      <c r="I170" s="213" t="s">
        <v>268</v>
      </c>
      <c r="J170" s="213">
        <v>50</v>
      </c>
      <c r="K170" s="255"/>
    </row>
    <row r="171" spans="2:11" ht="15" customHeight="1">
      <c r="B171" s="234"/>
      <c r="C171" s="213" t="s">
        <v>274</v>
      </c>
      <c r="D171" s="213"/>
      <c r="E171" s="213"/>
      <c r="F171" s="232" t="s">
        <v>266</v>
      </c>
      <c r="G171" s="213"/>
      <c r="H171" s="213" t="s">
        <v>332</v>
      </c>
      <c r="I171" s="213" t="s">
        <v>276</v>
      </c>
      <c r="J171" s="213"/>
      <c r="K171" s="255"/>
    </row>
    <row r="172" spans="2:11" ht="15" customHeight="1">
      <c r="B172" s="234"/>
      <c r="C172" s="213" t="s">
        <v>285</v>
      </c>
      <c r="D172" s="213"/>
      <c r="E172" s="213"/>
      <c r="F172" s="232" t="s">
        <v>272</v>
      </c>
      <c r="G172" s="213"/>
      <c r="H172" s="213" t="s">
        <v>332</v>
      </c>
      <c r="I172" s="213" t="s">
        <v>268</v>
      </c>
      <c r="J172" s="213">
        <v>50</v>
      </c>
      <c r="K172" s="255"/>
    </row>
    <row r="173" spans="2:11" ht="15" customHeight="1">
      <c r="B173" s="234"/>
      <c r="C173" s="213" t="s">
        <v>293</v>
      </c>
      <c r="D173" s="213"/>
      <c r="E173" s="213"/>
      <c r="F173" s="232" t="s">
        <v>272</v>
      </c>
      <c r="G173" s="213"/>
      <c r="H173" s="213" t="s">
        <v>332</v>
      </c>
      <c r="I173" s="213" t="s">
        <v>268</v>
      </c>
      <c r="J173" s="213">
        <v>50</v>
      </c>
      <c r="K173" s="255"/>
    </row>
    <row r="174" spans="2:11" ht="15" customHeight="1">
      <c r="B174" s="234"/>
      <c r="C174" s="213" t="s">
        <v>291</v>
      </c>
      <c r="D174" s="213"/>
      <c r="E174" s="213"/>
      <c r="F174" s="232" t="s">
        <v>272</v>
      </c>
      <c r="G174" s="213"/>
      <c r="H174" s="213" t="s">
        <v>332</v>
      </c>
      <c r="I174" s="213" t="s">
        <v>268</v>
      </c>
      <c r="J174" s="213">
        <v>50</v>
      </c>
      <c r="K174" s="255"/>
    </row>
    <row r="175" spans="2:11" ht="15" customHeight="1">
      <c r="B175" s="234"/>
      <c r="C175" s="213" t="s">
        <v>516</v>
      </c>
      <c r="D175" s="213"/>
      <c r="E175" s="213"/>
      <c r="F175" s="232" t="s">
        <v>266</v>
      </c>
      <c r="G175" s="213"/>
      <c r="H175" s="213" t="s">
        <v>333</v>
      </c>
      <c r="I175" s="213" t="s">
        <v>334</v>
      </c>
      <c r="J175" s="213"/>
      <c r="K175" s="255"/>
    </row>
    <row r="176" spans="2:11" ht="15" customHeight="1">
      <c r="B176" s="234"/>
      <c r="C176" s="213" t="s">
        <v>424</v>
      </c>
      <c r="D176" s="213"/>
      <c r="E176" s="213"/>
      <c r="F176" s="232" t="s">
        <v>266</v>
      </c>
      <c r="G176" s="213"/>
      <c r="H176" s="213" t="s">
        <v>335</v>
      </c>
      <c r="I176" s="213" t="s">
        <v>336</v>
      </c>
      <c r="J176" s="213">
        <v>1</v>
      </c>
      <c r="K176" s="255"/>
    </row>
    <row r="177" spans="2:11" ht="15" customHeight="1">
      <c r="B177" s="234"/>
      <c r="C177" s="213" t="s">
        <v>420</v>
      </c>
      <c r="D177" s="213"/>
      <c r="E177" s="213"/>
      <c r="F177" s="232" t="s">
        <v>266</v>
      </c>
      <c r="G177" s="213"/>
      <c r="H177" s="213" t="s">
        <v>337</v>
      </c>
      <c r="I177" s="213" t="s">
        <v>268</v>
      </c>
      <c r="J177" s="213">
        <v>20</v>
      </c>
      <c r="K177" s="255"/>
    </row>
    <row r="178" spans="2:11" ht="15" customHeight="1">
      <c r="B178" s="234"/>
      <c r="C178" s="213" t="s">
        <v>517</v>
      </c>
      <c r="D178" s="213"/>
      <c r="E178" s="213"/>
      <c r="F178" s="232" t="s">
        <v>266</v>
      </c>
      <c r="G178" s="213"/>
      <c r="H178" s="213" t="s">
        <v>338</v>
      </c>
      <c r="I178" s="213" t="s">
        <v>268</v>
      </c>
      <c r="J178" s="213">
        <v>255</v>
      </c>
      <c r="K178" s="255"/>
    </row>
    <row r="179" spans="2:11" ht="15" customHeight="1">
      <c r="B179" s="234"/>
      <c r="C179" s="213" t="s">
        <v>518</v>
      </c>
      <c r="D179" s="213"/>
      <c r="E179" s="213"/>
      <c r="F179" s="232" t="s">
        <v>266</v>
      </c>
      <c r="G179" s="213"/>
      <c r="H179" s="213" t="s">
        <v>231</v>
      </c>
      <c r="I179" s="213" t="s">
        <v>268</v>
      </c>
      <c r="J179" s="213">
        <v>10</v>
      </c>
      <c r="K179" s="255"/>
    </row>
    <row r="180" spans="2:11" ht="15" customHeight="1">
      <c r="B180" s="234"/>
      <c r="C180" s="213" t="s">
        <v>519</v>
      </c>
      <c r="D180" s="213"/>
      <c r="E180" s="213"/>
      <c r="F180" s="232" t="s">
        <v>266</v>
      </c>
      <c r="G180" s="213"/>
      <c r="H180" s="213" t="s">
        <v>339</v>
      </c>
      <c r="I180" s="213" t="s">
        <v>300</v>
      </c>
      <c r="J180" s="213"/>
      <c r="K180" s="255"/>
    </row>
    <row r="181" spans="2:11" ht="15" customHeight="1">
      <c r="B181" s="234"/>
      <c r="C181" s="213" t="s">
        <v>340</v>
      </c>
      <c r="D181" s="213"/>
      <c r="E181" s="213"/>
      <c r="F181" s="232" t="s">
        <v>266</v>
      </c>
      <c r="G181" s="213"/>
      <c r="H181" s="213" t="s">
        <v>341</v>
      </c>
      <c r="I181" s="213" t="s">
        <v>300</v>
      </c>
      <c r="J181" s="213"/>
      <c r="K181" s="255"/>
    </row>
    <row r="182" spans="2:11" ht="15" customHeight="1">
      <c r="B182" s="234"/>
      <c r="C182" s="213" t="s">
        <v>329</v>
      </c>
      <c r="D182" s="213"/>
      <c r="E182" s="213"/>
      <c r="F182" s="232" t="s">
        <v>266</v>
      </c>
      <c r="G182" s="213"/>
      <c r="H182" s="213" t="s">
        <v>342</v>
      </c>
      <c r="I182" s="213" t="s">
        <v>300</v>
      </c>
      <c r="J182" s="213"/>
      <c r="K182" s="255"/>
    </row>
    <row r="183" spans="2:11" ht="15" customHeight="1">
      <c r="B183" s="234"/>
      <c r="C183" s="213" t="s">
        <v>522</v>
      </c>
      <c r="D183" s="213"/>
      <c r="E183" s="213"/>
      <c r="F183" s="232" t="s">
        <v>272</v>
      </c>
      <c r="G183" s="213"/>
      <c r="H183" s="213" t="s">
        <v>343</v>
      </c>
      <c r="I183" s="213" t="s">
        <v>268</v>
      </c>
      <c r="J183" s="213">
        <v>50</v>
      </c>
      <c r="K183" s="255"/>
    </row>
    <row r="184" spans="2:11" ht="15" customHeight="1">
      <c r="B184" s="261"/>
      <c r="C184" s="243"/>
      <c r="D184" s="243"/>
      <c r="E184" s="243"/>
      <c r="F184" s="243"/>
      <c r="G184" s="243"/>
      <c r="H184" s="243"/>
      <c r="I184" s="243"/>
      <c r="J184" s="243"/>
      <c r="K184" s="262"/>
    </row>
    <row r="185" spans="2:11" ht="18.75" customHeight="1">
      <c r="B185" s="209"/>
      <c r="C185" s="213"/>
      <c r="D185" s="213"/>
      <c r="E185" s="213"/>
      <c r="F185" s="232"/>
      <c r="G185" s="213"/>
      <c r="H185" s="213"/>
      <c r="I185" s="213"/>
      <c r="J185" s="213"/>
      <c r="K185" s="209"/>
    </row>
    <row r="186" spans="2:11" ht="18.75" customHeight="1"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</row>
    <row r="187" spans="2:11" ht="13.5">
      <c r="B187" s="194"/>
      <c r="C187" s="195"/>
      <c r="D187" s="195"/>
      <c r="E187" s="195"/>
      <c r="F187" s="195"/>
      <c r="G187" s="195"/>
      <c r="H187" s="195"/>
      <c r="I187" s="195"/>
      <c r="J187" s="195"/>
      <c r="K187" s="196"/>
    </row>
    <row r="188" spans="2:11" ht="21">
      <c r="B188" s="197"/>
      <c r="C188" s="183" t="s">
        <v>344</v>
      </c>
      <c r="D188" s="183"/>
      <c r="E188" s="183"/>
      <c r="F188" s="183"/>
      <c r="G188" s="183"/>
      <c r="H188" s="183"/>
      <c r="I188" s="183"/>
      <c r="J188" s="183"/>
      <c r="K188" s="198"/>
    </row>
    <row r="189" spans="2:11" ht="25.5" customHeight="1">
      <c r="B189" s="197"/>
      <c r="C189" s="267" t="s">
        <v>345</v>
      </c>
      <c r="D189" s="267"/>
      <c r="E189" s="267"/>
      <c r="F189" s="267" t="s">
        <v>346</v>
      </c>
      <c r="G189" s="268"/>
      <c r="H189" s="302" t="s">
        <v>347</v>
      </c>
      <c r="I189" s="302"/>
      <c r="J189" s="302"/>
      <c r="K189" s="198"/>
    </row>
    <row r="190" spans="2:11" ht="5.25" customHeight="1">
      <c r="B190" s="234"/>
      <c r="C190" s="230"/>
      <c r="D190" s="230"/>
      <c r="E190" s="230"/>
      <c r="F190" s="230"/>
      <c r="G190" s="213"/>
      <c r="H190" s="230"/>
      <c r="I190" s="230"/>
      <c r="J190" s="230"/>
      <c r="K190" s="255"/>
    </row>
    <row r="191" spans="2:11" ht="15" customHeight="1">
      <c r="B191" s="234"/>
      <c r="C191" s="213" t="s">
        <v>348</v>
      </c>
      <c r="D191" s="213"/>
      <c r="E191" s="213"/>
      <c r="F191" s="232" t="s">
        <v>410</v>
      </c>
      <c r="G191" s="213"/>
      <c r="H191" s="301" t="s">
        <v>349</v>
      </c>
      <c r="I191" s="301"/>
      <c r="J191" s="301"/>
      <c r="K191" s="255"/>
    </row>
    <row r="192" spans="2:11" ht="15" customHeight="1">
      <c r="B192" s="234"/>
      <c r="C192" s="240"/>
      <c r="D192" s="213"/>
      <c r="E192" s="213"/>
      <c r="F192" s="232" t="s">
        <v>411</v>
      </c>
      <c r="G192" s="213"/>
      <c r="H192" s="301" t="s">
        <v>350</v>
      </c>
      <c r="I192" s="301"/>
      <c r="J192" s="301"/>
      <c r="K192" s="255"/>
    </row>
    <row r="193" spans="2:11" ht="15" customHeight="1">
      <c r="B193" s="234"/>
      <c r="C193" s="240"/>
      <c r="D193" s="213"/>
      <c r="E193" s="213"/>
      <c r="F193" s="232" t="s">
        <v>414</v>
      </c>
      <c r="G193" s="213"/>
      <c r="H193" s="301" t="s">
        <v>351</v>
      </c>
      <c r="I193" s="301"/>
      <c r="J193" s="301"/>
      <c r="K193" s="255"/>
    </row>
    <row r="194" spans="2:11" ht="15" customHeight="1">
      <c r="B194" s="234"/>
      <c r="C194" s="213"/>
      <c r="D194" s="213"/>
      <c r="E194" s="213"/>
      <c r="F194" s="232" t="s">
        <v>412</v>
      </c>
      <c r="G194" s="213"/>
      <c r="H194" s="301" t="s">
        <v>352</v>
      </c>
      <c r="I194" s="301"/>
      <c r="J194" s="301"/>
      <c r="K194" s="255"/>
    </row>
    <row r="195" spans="2:11" ht="15" customHeight="1">
      <c r="B195" s="234"/>
      <c r="C195" s="213"/>
      <c r="D195" s="213"/>
      <c r="E195" s="213"/>
      <c r="F195" s="232" t="s">
        <v>413</v>
      </c>
      <c r="G195" s="213"/>
      <c r="H195" s="301" t="s">
        <v>353</v>
      </c>
      <c r="I195" s="301"/>
      <c r="J195" s="301"/>
      <c r="K195" s="255"/>
    </row>
    <row r="196" spans="2:11" ht="15" customHeight="1">
      <c r="B196" s="234"/>
      <c r="C196" s="213"/>
      <c r="D196" s="213"/>
      <c r="E196" s="213"/>
      <c r="F196" s="232"/>
      <c r="G196" s="213"/>
      <c r="H196" s="213"/>
      <c r="I196" s="213"/>
      <c r="J196" s="213"/>
      <c r="K196" s="255"/>
    </row>
    <row r="197" spans="2:11" ht="15" customHeight="1">
      <c r="B197" s="234"/>
      <c r="C197" s="213" t="s">
        <v>312</v>
      </c>
      <c r="D197" s="213"/>
      <c r="E197" s="213"/>
      <c r="F197" s="232" t="s">
        <v>445</v>
      </c>
      <c r="G197" s="213"/>
      <c r="H197" s="301" t="s">
        <v>354</v>
      </c>
      <c r="I197" s="301"/>
      <c r="J197" s="301"/>
      <c r="K197" s="255"/>
    </row>
    <row r="198" spans="2:11" ht="15" customHeight="1">
      <c r="B198" s="234"/>
      <c r="C198" s="240"/>
      <c r="D198" s="213"/>
      <c r="E198" s="213"/>
      <c r="F198" s="232" t="s">
        <v>216</v>
      </c>
      <c r="G198" s="213"/>
      <c r="H198" s="301" t="s">
        <v>217</v>
      </c>
      <c r="I198" s="301"/>
      <c r="J198" s="301"/>
      <c r="K198" s="255"/>
    </row>
    <row r="199" spans="2:11" ht="15" customHeight="1">
      <c r="B199" s="234"/>
      <c r="C199" s="213"/>
      <c r="D199" s="213"/>
      <c r="E199" s="213"/>
      <c r="F199" s="232" t="s">
        <v>214</v>
      </c>
      <c r="G199" s="213"/>
      <c r="H199" s="301" t="s">
        <v>355</v>
      </c>
      <c r="I199" s="301"/>
      <c r="J199" s="301"/>
      <c r="K199" s="255"/>
    </row>
    <row r="200" spans="2:11" ht="15" customHeight="1">
      <c r="B200" s="269"/>
      <c r="C200" s="240"/>
      <c r="D200" s="240"/>
      <c r="E200" s="240"/>
      <c r="F200" s="232" t="s">
        <v>460</v>
      </c>
      <c r="G200" s="218"/>
      <c r="H200" s="303" t="s">
        <v>459</v>
      </c>
      <c r="I200" s="303"/>
      <c r="J200" s="303"/>
      <c r="K200" s="270"/>
    </row>
    <row r="201" spans="2:11" ht="15" customHeight="1">
      <c r="B201" s="269"/>
      <c r="C201" s="240"/>
      <c r="D201" s="240"/>
      <c r="E201" s="240"/>
      <c r="F201" s="232" t="s">
        <v>218</v>
      </c>
      <c r="G201" s="218"/>
      <c r="H201" s="303" t="s">
        <v>356</v>
      </c>
      <c r="I201" s="303"/>
      <c r="J201" s="303"/>
      <c r="K201" s="270"/>
    </row>
    <row r="202" spans="2:11" ht="15" customHeight="1">
      <c r="B202" s="269"/>
      <c r="C202" s="240"/>
      <c r="D202" s="240"/>
      <c r="E202" s="240"/>
      <c r="F202" s="271"/>
      <c r="G202" s="218"/>
      <c r="H202" s="272"/>
      <c r="I202" s="272"/>
      <c r="J202" s="272"/>
      <c r="K202" s="270"/>
    </row>
    <row r="203" spans="2:11" ht="15" customHeight="1">
      <c r="B203" s="269"/>
      <c r="C203" s="213" t="s">
        <v>336</v>
      </c>
      <c r="D203" s="240"/>
      <c r="E203" s="240"/>
      <c r="F203" s="232">
        <v>1</v>
      </c>
      <c r="G203" s="218"/>
      <c r="H203" s="303" t="s">
        <v>357</v>
      </c>
      <c r="I203" s="303"/>
      <c r="J203" s="303"/>
      <c r="K203" s="270"/>
    </row>
    <row r="204" spans="2:11" ht="15" customHeight="1">
      <c r="B204" s="269"/>
      <c r="C204" s="240"/>
      <c r="D204" s="240"/>
      <c r="E204" s="240"/>
      <c r="F204" s="232">
        <v>2</v>
      </c>
      <c r="G204" s="218"/>
      <c r="H204" s="303" t="s">
        <v>358</v>
      </c>
      <c r="I204" s="303"/>
      <c r="J204" s="303"/>
      <c r="K204" s="270"/>
    </row>
    <row r="205" spans="2:11" ht="15" customHeight="1">
      <c r="B205" s="269"/>
      <c r="C205" s="240"/>
      <c r="D205" s="240"/>
      <c r="E205" s="240"/>
      <c r="F205" s="232">
        <v>3</v>
      </c>
      <c r="G205" s="218"/>
      <c r="H205" s="303" t="s">
        <v>359</v>
      </c>
      <c r="I205" s="303"/>
      <c r="J205" s="303"/>
      <c r="K205" s="270"/>
    </row>
    <row r="206" spans="2:11" ht="15" customHeight="1">
      <c r="B206" s="269"/>
      <c r="C206" s="240"/>
      <c r="D206" s="240"/>
      <c r="E206" s="240"/>
      <c r="F206" s="232">
        <v>4</v>
      </c>
      <c r="G206" s="218"/>
      <c r="H206" s="303" t="s">
        <v>360</v>
      </c>
      <c r="I206" s="303"/>
      <c r="J206" s="303"/>
      <c r="K206" s="270"/>
    </row>
    <row r="207" spans="2:11" ht="12.75" customHeight="1">
      <c r="B207" s="273"/>
      <c r="C207" s="274"/>
      <c r="D207" s="274"/>
      <c r="E207" s="274"/>
      <c r="F207" s="274"/>
      <c r="G207" s="274"/>
      <c r="H207" s="274"/>
      <c r="I207" s="274"/>
      <c r="J207" s="274"/>
      <c r="K207" s="275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9:J59"/>
    <mergeCell ref="D60:J60"/>
    <mergeCell ref="D63:J63"/>
    <mergeCell ref="D64:J64"/>
    <mergeCell ref="C55:J55"/>
    <mergeCell ref="D56:J56"/>
    <mergeCell ref="D57:J57"/>
    <mergeCell ref="D58:J58"/>
    <mergeCell ref="D49:J49"/>
    <mergeCell ref="C50:J50"/>
    <mergeCell ref="C52:J52"/>
    <mergeCell ref="C53:J53"/>
    <mergeCell ref="D45:J45"/>
    <mergeCell ref="E46:J46"/>
    <mergeCell ref="E47:J47"/>
    <mergeCell ref="E48:J48"/>
    <mergeCell ref="G40:J40"/>
    <mergeCell ref="G41:J41"/>
    <mergeCell ref="G42:J42"/>
    <mergeCell ref="G43:J43"/>
    <mergeCell ref="G36:J36"/>
    <mergeCell ref="G37:J37"/>
    <mergeCell ref="G38:J38"/>
    <mergeCell ref="G39:J39"/>
    <mergeCell ref="D32:J32"/>
    <mergeCell ref="D33:J33"/>
    <mergeCell ref="G34:J34"/>
    <mergeCell ref="G35:J35"/>
    <mergeCell ref="D26:J26"/>
    <mergeCell ref="D28:J28"/>
    <mergeCell ref="D29:J29"/>
    <mergeCell ref="D31:J31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Zdeny</cp:lastModifiedBy>
  <dcterms:modified xsi:type="dcterms:W3CDTF">2014-06-25T07:36:55Z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