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Rekapitulace stavby" sheetId="1" r:id="rId1"/>
    <sheet name="KO0713 - Přestavba a stav..." sheetId="2" r:id="rId2"/>
  </sheets>
  <definedNames>
    <definedName name="_xlnm.Print_Titles" localSheetId="1">'KO0713 - Přestavba a stav...'!$140:$140</definedName>
    <definedName name="_xlnm.Print_Titles" localSheetId="0">'Rekapitulace stavby'!$85:$85</definedName>
    <definedName name="_xlnm.Print_Area" localSheetId="1">'KO0713 - Přestavba a stav...'!$C$4:$Q$70,'KO0713 - Přestavba a stav...'!$C$76:$Q$125,'KO0713 - Přestavba a stav...'!$C$131:$Q$1894</definedName>
    <definedName name="_xlnm.Print_Area" localSheetId="0">'Rekapitulace stavby'!$C$4:$AP$70,'Rekapitulace stavby'!$C$76:$AP$105</definedName>
  </definedNames>
  <calcPr fullCalcOnLoad="1"/>
</workbook>
</file>

<file path=xl/sharedStrings.xml><?xml version="1.0" encoding="utf-8"?>
<sst xmlns="http://schemas.openxmlformats.org/spreadsheetml/2006/main" count="13763" uniqueCount="1385">
  <si>
    <t>Izolace tepelné podlah, stropů vrchem a střech překrytí PE fólií tl. 0,2 mm</t>
  </si>
  <si>
    <t>146</t>
  </si>
  <si>
    <t>998713102</t>
  </si>
  <si>
    <t>Přesun hmot tonážní tonážní pro izolace tepelné v objektech v do 12 m</t>
  </si>
  <si>
    <t>147</t>
  </si>
  <si>
    <t>721000001</t>
  </si>
  <si>
    <t>D+M Kanalizace vnější - viz. samostatný výkaz</t>
  </si>
  <si>
    <t>148</t>
  </si>
  <si>
    <t>721000002</t>
  </si>
  <si>
    <t>D+M Kanalizace vnější - stavební přípomoce</t>
  </si>
  <si>
    <t>149</t>
  </si>
  <si>
    <t>721000003</t>
  </si>
  <si>
    <t>D+M Kanalizace vnitřní - viz. samostatný výkaz</t>
  </si>
  <si>
    <t>150</t>
  </si>
  <si>
    <t>721000004</t>
  </si>
  <si>
    <t>D+M Kanalizace vnitřní - stavební přípomoce</t>
  </si>
  <si>
    <t>151</t>
  </si>
  <si>
    <t>722000001</t>
  </si>
  <si>
    <t>D+M Vodovod - viz. samostatný výkaz</t>
  </si>
  <si>
    <t>152</t>
  </si>
  <si>
    <t>722000002</t>
  </si>
  <si>
    <t>D+M Vodovod - stavební přípomoce</t>
  </si>
  <si>
    <t>153</t>
  </si>
  <si>
    <t>725000001</t>
  </si>
  <si>
    <t>D+M Zařizovací předměty - viz. samostatný výkaz</t>
  </si>
  <si>
    <t>154</t>
  </si>
  <si>
    <t>731000001</t>
  </si>
  <si>
    <t>D+M Vytápění - viz. samostatný výkaz</t>
  </si>
  <si>
    <t>155</t>
  </si>
  <si>
    <t>731000002</t>
  </si>
  <si>
    <t>D+M Vytápění - stavební přípomoce</t>
  </si>
  <si>
    <t>156</t>
  </si>
  <si>
    <t>743000001</t>
  </si>
  <si>
    <t>D+M Elektroinstalace - přípojky objektů - viz. samostatný výkaz</t>
  </si>
  <si>
    <t>157</t>
  </si>
  <si>
    <t>743000002</t>
  </si>
  <si>
    <t>D+M Elektroinstalace - obytná část - viz. samostatný výkaz</t>
  </si>
  <si>
    <t>158</t>
  </si>
  <si>
    <t>743000003</t>
  </si>
  <si>
    <t>D+M Elektroinstalace - výchozí revize + přihláška k odběru - viz. samostatný výkaz</t>
  </si>
  <si>
    <t>159</t>
  </si>
  <si>
    <t>743000004</t>
  </si>
  <si>
    <t>D+M Centrální vysavač</t>
  </si>
  <si>
    <t>160</t>
  </si>
  <si>
    <t>761111111</t>
  </si>
  <si>
    <t>Stěna zděná ze skleněných tvárnic 190x190x80 mm bezbarvých lesklých dezén mřížka</t>
  </si>
  <si>
    <t>0,8*2,9</t>
  </si>
  <si>
    <t>0,8*2,59</t>
  </si>
  <si>
    <t>161</t>
  </si>
  <si>
    <t>998761102</t>
  </si>
  <si>
    <t>Přesun hmot tonážní pro konstrukce sklobetonové v objektech v do 12 m</t>
  </si>
  <si>
    <t>162</t>
  </si>
  <si>
    <t>762331812</t>
  </si>
  <si>
    <t>Demontáž vázaných kcí krovů z hranolů průřezové plochy do 224 cm2</t>
  </si>
  <si>
    <t>stávající střecha</t>
  </si>
  <si>
    <t>krokve</t>
  </si>
  <si>
    <t>10*11*1,25/0,9</t>
  </si>
  <si>
    <t>pozednice</t>
  </si>
  <si>
    <t>10*4</t>
  </si>
  <si>
    <t>nároží</t>
  </si>
  <si>
    <t>20*1,25</t>
  </si>
  <si>
    <t>úžlabí</t>
  </si>
  <si>
    <t>163</t>
  </si>
  <si>
    <t>762341680</t>
  </si>
  <si>
    <t>Montáž bednění štítových okapových říms z cementotřískových na sraz</t>
  </si>
  <si>
    <t>střešní římsy</t>
  </si>
  <si>
    <t>2*(13,6+13,1)*1,1</t>
  </si>
  <si>
    <t>164</t>
  </si>
  <si>
    <t>595907370</t>
  </si>
  <si>
    <t>deska cementotřísková CETRIS BASIC 125x335 cm tl.1,2 cm</t>
  </si>
  <si>
    <t>2*(13,6+13,1)*1,1*1,1</t>
  </si>
  <si>
    <t>165</t>
  </si>
  <si>
    <t>762342812</t>
  </si>
  <si>
    <t>Demontáž laťování střech z latí osové vzdálenosti do 0,50 m</t>
  </si>
  <si>
    <t>10*11*1,25</t>
  </si>
  <si>
    <t>166</t>
  </si>
  <si>
    <t>762395000</t>
  </si>
  <si>
    <t>Spojovací prostředky pro montáž krovu, bednění, laťování, světlíky, klíny</t>
  </si>
  <si>
    <t>2*(13,6+13,1)*1,1*0,012</t>
  </si>
  <si>
    <t>167</t>
  </si>
  <si>
    <t>762429001</t>
  </si>
  <si>
    <t>Montáž obložení stropu podkladový rošt</t>
  </si>
  <si>
    <t>2*(13,6+13,1)*1,1/0,5</t>
  </si>
  <si>
    <t>168</t>
  </si>
  <si>
    <t>605141010</t>
  </si>
  <si>
    <t>řezivo jehličnaté lať jakost I 10 - 25 cm2</t>
  </si>
  <si>
    <t>2*(13,6+13,1)*1,1/0,5*0,06*0,04*1,1</t>
  </si>
  <si>
    <t>169</t>
  </si>
  <si>
    <t>762512225</t>
  </si>
  <si>
    <t>Montáž podlahové kce podkladové z desek dřevotřískových nebo cementotřískových lepených na dřevo</t>
  </si>
  <si>
    <t>15*2</t>
  </si>
  <si>
    <t>53,3*2</t>
  </si>
  <si>
    <t>170</t>
  </si>
  <si>
    <t>607262700</t>
  </si>
  <si>
    <t>deska dřevoštěpková OSB 3 PD4 2500x675x12 mm</t>
  </si>
  <si>
    <t>15*2*1,1</t>
  </si>
  <si>
    <t>53,3*2*1,1</t>
  </si>
  <si>
    <t>171</t>
  </si>
  <si>
    <t>762512245</t>
  </si>
  <si>
    <t>Montáž podlahové kce podkladové z desek dřevotřískových nebo cementotřískových šroubovaných na dřevo</t>
  </si>
  <si>
    <t>skladba 7</t>
  </si>
  <si>
    <t>(11,26+4,46+25,74+24,25)*2</t>
  </si>
  <si>
    <t>skladba 8</t>
  </si>
  <si>
    <t>2,97+11,13</t>
  </si>
  <si>
    <t>55,58*2</t>
  </si>
  <si>
    <t>172</t>
  </si>
  <si>
    <t>595907801-01</t>
  </si>
  <si>
    <t xml:space="preserve">Podlahová deska Ceresit CL 58 tl.15mm  1000x600x15mm </t>
  </si>
  <si>
    <t>(2,97+11,13)*1,1</t>
  </si>
  <si>
    <t>173</t>
  </si>
  <si>
    <t>(11,26+4,46+25,74+24,25)*2*1,1</t>
  </si>
  <si>
    <t>55,58*2*1,1</t>
  </si>
  <si>
    <t>174</t>
  </si>
  <si>
    <t>762522811</t>
  </si>
  <si>
    <t>Demontáž podlah s polštáři z prken tloušťky do 32 mm</t>
  </si>
  <si>
    <t>1pp-podlaha-prkenná -3,030/-3,060</t>
  </si>
  <si>
    <t>4,2*4,8+4,35*5,35</t>
  </si>
  <si>
    <t>175</t>
  </si>
  <si>
    <t>762595001</t>
  </si>
  <si>
    <t>Spojovací prostředky pro položení dřevěných podlah a zakrytí kanálů</t>
  </si>
  <si>
    <t>(11,26+4,46+25,74+24,25)*2*0,012</t>
  </si>
  <si>
    <t>(2,97+11,13)*0,015</t>
  </si>
  <si>
    <t>15*2*0,012</t>
  </si>
  <si>
    <t>55,58*2*0,012</t>
  </si>
  <si>
    <t>53,3*2*0,012</t>
  </si>
  <si>
    <t>176</t>
  </si>
  <si>
    <t>998762102</t>
  </si>
  <si>
    <t>Přesun hmot tonážní pro kce tesařské v objektech v do 12 m</t>
  </si>
  <si>
    <t>177</t>
  </si>
  <si>
    <t>763131411</t>
  </si>
  <si>
    <t>SDK podhled desky 1xA 12,5 bez TI dvouvrstvá spodní kce profil CD+UD</t>
  </si>
  <si>
    <t>1pp-m001</t>
  </si>
  <si>
    <t>14,57</t>
  </si>
  <si>
    <t>178</t>
  </si>
  <si>
    <t>763131451</t>
  </si>
  <si>
    <t>SDK podhled deska 1xH2 12,5 bez TI dvouvrstvá spodní kce profil CD+UD</t>
  </si>
  <si>
    <t>1pp-m003</t>
  </si>
  <si>
    <t>179</t>
  </si>
  <si>
    <t>998763302</t>
  </si>
  <si>
    <t>Přesun hmot tonážní pro sádrokartonové konstrukce v objektech v do 12 m</t>
  </si>
  <si>
    <t>180</t>
  </si>
  <si>
    <t>764352810</t>
  </si>
  <si>
    <t>Demontáž žlab podokapní půlkruhový rovný rš 330 mm do 30°</t>
  </si>
  <si>
    <t>181</t>
  </si>
  <si>
    <t>764392840</t>
  </si>
  <si>
    <t>Demontáž střešní úžlabí rš 500 mm do 30°</t>
  </si>
  <si>
    <t>182</t>
  </si>
  <si>
    <t>764410240</t>
  </si>
  <si>
    <t>Oplechování parapetů Pz rš 250 mm včetně rohů</t>
  </si>
  <si>
    <t>183</t>
  </si>
  <si>
    <t>764454801</t>
  </si>
  <si>
    <t>Demontáž trouby kruhové průměr 75 a 100 mm</t>
  </si>
  <si>
    <t>8*4</t>
  </si>
  <si>
    <t>184</t>
  </si>
  <si>
    <t>998764102</t>
  </si>
  <si>
    <t>Přesun hmot tonážní pro konstrukce klempířské v objektech v do 12 m</t>
  </si>
  <si>
    <t>185</t>
  </si>
  <si>
    <t>765000001</t>
  </si>
  <si>
    <t>D+M Krytina, klempířina, střešní okna - viz samostatný výkaz</t>
  </si>
  <si>
    <t>186</t>
  </si>
  <si>
    <t>765000002</t>
  </si>
  <si>
    <t>D+M Krov a palubky - viz. samostatný výkaz</t>
  </si>
  <si>
    <t>187</t>
  </si>
  <si>
    <t>765312810</t>
  </si>
  <si>
    <t>Demontáž keramické krytiny z tašek drážkových nebo Holand na sucho do suti</t>
  </si>
  <si>
    <t>188</t>
  </si>
  <si>
    <t>765318861</t>
  </si>
  <si>
    <t>Demontáž keramické krytiny hřebenů a nároží z hřebenáčů se zvětralou maltou do suti</t>
  </si>
  <si>
    <t>10*2+20*1,25</t>
  </si>
  <si>
    <t>189</t>
  </si>
  <si>
    <t>766000001</t>
  </si>
  <si>
    <t>D+M Obložení bet. stupňů dřevem - stupně z 1np do 2np</t>
  </si>
  <si>
    <t>stupně 1np/2np</t>
  </si>
  <si>
    <t>3,4*1,15+3,15*1,15+20*0,2</t>
  </si>
  <si>
    <t>190</t>
  </si>
  <si>
    <t>766000002</t>
  </si>
  <si>
    <t>D+M Dveře vnitřní vč. oblož.zárubně a kování - otevíravé</t>
  </si>
  <si>
    <t>ks</t>
  </si>
  <si>
    <t>191</t>
  </si>
  <si>
    <t>766000003</t>
  </si>
  <si>
    <t>D+M Dveře vnitřní vč. oblož.zárubně, pouzdra  a kování - posuvné</t>
  </si>
  <si>
    <t>192</t>
  </si>
  <si>
    <t>766000004</t>
  </si>
  <si>
    <t>D+M Schodišťové madlo</t>
  </si>
  <si>
    <t>193</t>
  </si>
  <si>
    <t>766000005</t>
  </si>
  <si>
    <t>D+M Schodišťové zábradlí</t>
  </si>
  <si>
    <t>2,5</t>
  </si>
  <si>
    <t>5,5</t>
  </si>
  <si>
    <t>3,5*2+1,5</t>
  </si>
  <si>
    <t>194</t>
  </si>
  <si>
    <t>766000006</t>
  </si>
  <si>
    <t>D+M Plastové výplně - viz. samostatný rozpočet</t>
  </si>
  <si>
    <t>195</t>
  </si>
  <si>
    <t>766694121</t>
  </si>
  <si>
    <t>Montáž parapetních desek dřevěných, laminovaných šířky přes 30 cm délky do 1,0 m</t>
  </si>
  <si>
    <t>196</t>
  </si>
  <si>
    <t>611444050</t>
  </si>
  <si>
    <t>parapet plastový vnitřní - Deceuninck komůrkový 50 x 2 x 100 cm</t>
  </si>
  <si>
    <t>0,5</t>
  </si>
  <si>
    <t>197</t>
  </si>
  <si>
    <t>611444150</t>
  </si>
  <si>
    <t>koncovka k parapetu plastovému vnitřnímu 1 pár</t>
  </si>
  <si>
    <t>198</t>
  </si>
  <si>
    <t>611444060</t>
  </si>
  <si>
    <t>parapet plastový vnitřní - Deceuninck komůrkový 60 x 2 x 100 cm</t>
  </si>
  <si>
    <t>0,9*4+0,6*3</t>
  </si>
  <si>
    <t>199</t>
  </si>
  <si>
    <t>766694122</t>
  </si>
  <si>
    <t>Montáž parapetních desek dřevěných, laminovaných šířky přes 30 cm délky do 1,6 m</t>
  </si>
  <si>
    <t>200</t>
  </si>
  <si>
    <t>1,1+1,1+1,2</t>
  </si>
  <si>
    <t>1,1+1,2*2</t>
  </si>
  <si>
    <t>201</t>
  </si>
  <si>
    <t>202</t>
  </si>
  <si>
    <t>766694123</t>
  </si>
  <si>
    <t>Montáž parapetních desek dřevěných, laminovaných šířky přes 30 cm délky do 2,6 m</t>
  </si>
  <si>
    <t>203</t>
  </si>
  <si>
    <t>2*3</t>
  </si>
  <si>
    <t>204</t>
  </si>
  <si>
    <t>2,25*2</t>
  </si>
  <si>
    <t>205</t>
  </si>
  <si>
    <t>206</t>
  </si>
  <si>
    <t>766694124</t>
  </si>
  <si>
    <t>Montáž parapetních desek dřevěných, laminovaných šířky přes 30 cm délky přes 2,6 m</t>
  </si>
  <si>
    <t>207</t>
  </si>
  <si>
    <t>3*2+3,09</t>
  </si>
  <si>
    <t>3*3</t>
  </si>
  <si>
    <t>208</t>
  </si>
  <si>
    <t>209</t>
  </si>
  <si>
    <t>998766202</t>
  </si>
  <si>
    <t>Přesun hmot procentní pro konstrukce truhlářské v objektech v do 12 m</t>
  </si>
  <si>
    <t>%</t>
  </si>
  <si>
    <t>210</t>
  </si>
  <si>
    <t>771274123</t>
  </si>
  <si>
    <t>Montáž obkladů stupnic z dlaždic protiskluzných keramických flexibilní lepidlo š do 300 mm</t>
  </si>
  <si>
    <t>1,11*7</t>
  </si>
  <si>
    <t>1,02*7</t>
  </si>
  <si>
    <t>211</t>
  </si>
  <si>
    <t>597611600</t>
  </si>
  <si>
    <t>dlaždice keramické 30 x 30  I. j. - upřesní investor</t>
  </si>
  <si>
    <t>1,11*7*0,3*1,05</t>
  </si>
  <si>
    <t>1,02*7*0,3*1,05</t>
  </si>
  <si>
    <t>212</t>
  </si>
  <si>
    <t>771274242</t>
  </si>
  <si>
    <t>Montáž obkladů podstupnic z dlaždic protiskluzných keramických flexibilní lepidlo v do 200 mm</t>
  </si>
  <si>
    <t>1,11*8</t>
  </si>
  <si>
    <t>1,02*8</t>
  </si>
  <si>
    <t>213</t>
  </si>
  <si>
    <t>1,11*8*0,2*1,05</t>
  </si>
  <si>
    <t>1,02*8*0,2*1,05</t>
  </si>
  <si>
    <t>214</t>
  </si>
  <si>
    <t>771474113</t>
  </si>
  <si>
    <t>Montáž soklíků z dlaždic keramických rovných flexibilní lepidlo v do 120 mm</t>
  </si>
  <si>
    <t>podesta-1pp/1np</t>
  </si>
  <si>
    <t>2*(1,11+1,95-0,55+0,94+1,02-0,5-0,45)</t>
  </si>
  <si>
    <t>215</t>
  </si>
  <si>
    <t>2*(3,1+7,15+3,36+2,65+1,64+2,65)*0,1*1,05</t>
  </si>
  <si>
    <t>2*(2,45+4,25+1,4+2,82)*0,1*1,05</t>
  </si>
  <si>
    <t>2*(5,5+2,72)*0,1*1,05</t>
  </si>
  <si>
    <t>2*(1,11+1,95-0,55+0,94+1,02-0,5-0,45)*0,1*1,05</t>
  </si>
  <si>
    <t>216</t>
  </si>
  <si>
    <t>771474133</t>
  </si>
  <si>
    <t>Montáž soklíků z dlaždic keramických schodišťových stupňovitých flexibilní lepidlo v do 120 mm</t>
  </si>
  <si>
    <t>217</t>
  </si>
  <si>
    <t>0,5*8*2*0,1*1,05</t>
  </si>
  <si>
    <t>218</t>
  </si>
  <si>
    <t>771574113</t>
  </si>
  <si>
    <t>Montáž podlah keramických režných hladkých lepených flexibilním lepidlem do 12 ks/m2</t>
  </si>
  <si>
    <t>15,02</t>
  </si>
  <si>
    <t>1,11*1,95+0,94*1,02</t>
  </si>
  <si>
    <t>219</t>
  </si>
  <si>
    <t>(14,57+3,86+8,85+4,45)*1,05</t>
  </si>
  <si>
    <t>(9,04+5,4+3,92)*1,05</t>
  </si>
  <si>
    <t>15,02*1,05</t>
  </si>
  <si>
    <t>(2,97+11,13)*1,05</t>
  </si>
  <si>
    <t>(1,11*1,95+0,94*1,02)*1,05</t>
  </si>
  <si>
    <t>220</t>
  </si>
  <si>
    <t>771591111</t>
  </si>
  <si>
    <t>Podlahy penetrace podkladu</t>
  </si>
  <si>
    <t>221</t>
  </si>
  <si>
    <t>771591115</t>
  </si>
  <si>
    <t>Podlahy spárování silikonem</t>
  </si>
  <si>
    <t>styk dlažba/obklad</t>
  </si>
  <si>
    <t>2*(3,31+1,53-0,35)</t>
  </si>
  <si>
    <t>soklíky</t>
  </si>
  <si>
    <t>2*(3,43+1,59-0,35)</t>
  </si>
  <si>
    <t>2*(3,61+4,55-0,35+2,075+1,505-0,35)</t>
  </si>
  <si>
    <t>222</t>
  </si>
  <si>
    <t>771591168-01</t>
  </si>
  <si>
    <t>Dilatační spára z profilu ASO-Dichtband-2000-Sanitar  š.12cm koutová</t>
  </si>
  <si>
    <t>2*(3,43+1,59-0,35)+2</t>
  </si>
  <si>
    <t>2*(3,61+4,55-0,35)+2*2</t>
  </si>
  <si>
    <t>223</t>
  </si>
  <si>
    <t>771990111</t>
  </si>
  <si>
    <t>Vyrovnání podkladu samonivelační stěrkou tl 4 mm pevnosti 15 Mpa</t>
  </si>
  <si>
    <t>224</t>
  </si>
  <si>
    <t>771990191</t>
  </si>
  <si>
    <t>Příplatek k vyrovnání podkladu dlažby samonivelační stěrkou pevnosti 15 Mpa ZKD 1 mm tloušťky</t>
  </si>
  <si>
    <t>225</t>
  </si>
  <si>
    <t>998771102</t>
  </si>
  <si>
    <t>Přesun hmot tonážní pro podlahy z dlaždic v objektech v do 12 m</t>
  </si>
  <si>
    <t>226</t>
  </si>
  <si>
    <t>775000001</t>
  </si>
  <si>
    <t>D+M plovoucí podlaha vč. podložky - upřesní investor</t>
  </si>
  <si>
    <t>11,26+4,46+25,74+24,25</t>
  </si>
  <si>
    <t>227</t>
  </si>
  <si>
    <t>998775202</t>
  </si>
  <si>
    <t>Přesun hmot procentní pro podlahy dřevěné v objektech v do 12 m</t>
  </si>
  <si>
    <t>228</t>
  </si>
  <si>
    <t>776421100</t>
  </si>
  <si>
    <t>Lepení obvodových soklíků nebo lišt z měkčených plastů</t>
  </si>
  <si>
    <t>2*(4,35+5,04+4,2+4,79)</t>
  </si>
  <si>
    <t>229</t>
  </si>
  <si>
    <t>697512010</t>
  </si>
  <si>
    <t>lišta kobercová č. 25443 5,5 x 0,7 x 250 cm</t>
  </si>
  <si>
    <t>2*(4,35+5,04+4,2+4,79)*1,1</t>
  </si>
  <si>
    <t>230</t>
  </si>
  <si>
    <t>776572100</t>
  </si>
  <si>
    <t>Lepení pásů povlakových podlah textilních</t>
  </si>
  <si>
    <t>231</t>
  </si>
  <si>
    <t>697510100</t>
  </si>
  <si>
    <t>koberec zátěžový</t>
  </si>
  <si>
    <t>(21,48+20,12)*1,1</t>
  </si>
  <si>
    <t>232</t>
  </si>
  <si>
    <t>776990111</t>
  </si>
  <si>
    <t>Vyrovnání podkladu samonivelační stěrkou tl 3 mm pevnosti 15 Mpa</t>
  </si>
  <si>
    <t>233</t>
  </si>
  <si>
    <t>776990191</t>
  </si>
  <si>
    <t>Příplatek k vyrovnání podkladu podlahy samonivelační stěrkou pevnosti 15 Mpa ZKD 1 mm tloušťky</t>
  </si>
  <si>
    <t>(21,48+20,12)*2</t>
  </si>
  <si>
    <t>234</t>
  </si>
  <si>
    <t>998776102</t>
  </si>
  <si>
    <t>Přesun hmot tonážní pro podlahy povlakové v objektech v do 12 m</t>
  </si>
  <si>
    <t>235</t>
  </si>
  <si>
    <t>781471114</t>
  </si>
  <si>
    <t>Montáž obkladů vnitřních keramických hladkých do 22 ks/m2 kladených do malty</t>
  </si>
  <si>
    <t>236</t>
  </si>
  <si>
    <t>597610450</t>
  </si>
  <si>
    <t>obkládačky keramické 20 x 25 I. j. - upřesní investor</t>
  </si>
  <si>
    <t>(2*2*(3,31+1,33-0,35)+2,65*0,7)*1,05</t>
  </si>
  <si>
    <t>(2*2*(3,43+1,59-0,35)+(3,9+2,1)*0,7)*1,05</t>
  </si>
  <si>
    <t>(2*2*(3,61+4,55-0,35)+2*1,5*(2,075+1,505-0,35))*1,05</t>
  </si>
  <si>
    <t>237</t>
  </si>
  <si>
    <t>781494111</t>
  </si>
  <si>
    <t>Plastové profily rohové lepené flexibilním lepidlem</t>
  </si>
  <si>
    <t>2*3+0,6+0,5</t>
  </si>
  <si>
    <t>2*4+0,5+1,1*2</t>
  </si>
  <si>
    <t>2*4+1,5*2+1,2*2+0,8*2+0,1*2</t>
  </si>
  <si>
    <t>238</t>
  </si>
  <si>
    <t>781494511</t>
  </si>
  <si>
    <t>Plastové profily ukončovací lepené flexibilním lepidlem</t>
  </si>
  <si>
    <t>2*(3,31+1,33-0,35)+0,7*2</t>
  </si>
  <si>
    <t>2*(3,43+1,59-0,35)+0,7*2</t>
  </si>
  <si>
    <t>2*(3,61+4,55-0,35)+2*(2,075+1,505-0,35)</t>
  </si>
  <si>
    <t>239</t>
  </si>
  <si>
    <t>781495111</t>
  </si>
  <si>
    <t>Penetrace podkladu vnitřních obkladů</t>
  </si>
  <si>
    <t>240</t>
  </si>
  <si>
    <t>781495115</t>
  </si>
  <si>
    <t>Spárování vnitřních obkladů silikonem</t>
  </si>
  <si>
    <t>obklad-svisle</t>
  </si>
  <si>
    <t>2*8</t>
  </si>
  <si>
    <t>2*7</t>
  </si>
  <si>
    <t>2*6+1,5*6</t>
  </si>
  <si>
    <t>241</t>
  </si>
  <si>
    <t>998781102</t>
  </si>
  <si>
    <t>Přesun hmot tonážní pro obklady keramické v objektech v do 12 m</t>
  </si>
  <si>
    <t>242</t>
  </si>
  <si>
    <t>784453351</t>
  </si>
  <si>
    <t>Malby směsi HET tekuté disperzní bílé otěruvzdorné dvojnásobné s penetrací v místnostech v do 3,8 m</t>
  </si>
  <si>
    <t>VP - Vícepráce</t>
  </si>
  <si>
    <t>PN</t>
  </si>
  <si>
    <t>1) Souhrnný list stavby</t>
  </si>
  <si>
    <t>2) Rekapitulace objektů</t>
  </si>
  <si>
    <t>/</t>
  </si>
  <si>
    <t>1) Krycí list rozpočtu</t>
  </si>
  <si>
    <t>2) Rekapitulace rozpočtu</t>
  </si>
  <si>
    <t>3) Rozpočet</t>
  </si>
  <si>
    <t>Rekapitulace stavby</t>
  </si>
  <si>
    <t>2012</t>
  </si>
  <si>
    <t>List obsahuje:</t>
  </si>
  <si>
    <t>2.0</t>
  </si>
  <si>
    <t>False</t>
  </si>
  <si>
    <t>optimalizováno pro tisk sestav ve formátu A4 - na výšku</t>
  </si>
  <si>
    <t>&gt;&gt;  skryté sloupce  &lt;&lt;</t>
  </si>
  <si>
    <t>0.01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</si>
  <si>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</si>
  <si>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</si>
  <si>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</si>
  <si>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</si>
  <si>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</si>
  <si>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0.001</t>
  </si>
  <si>
    <t>Kód:</t>
  </si>
  <si>
    <t>KO0713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</si>
  <si>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Rozpočet
       - ceny u položek
       - množství, pokud má žluté podbarvení
       - a v případe potřeby poznámku (ta je v skrytém sloupci)</t>
  </si>
  <si>
    <t>Stavba:</t>
  </si>
  <si>
    <t>Přestavba a stavební úpravy RD</t>
  </si>
  <si>
    <t>0.1</t>
  </si>
  <si>
    <t>JKSO:</t>
  </si>
  <si>
    <t>CC-CZ:</t>
  </si>
  <si>
    <t>1</t>
  </si>
  <si>
    <t>Místo:</t>
  </si>
  <si>
    <t>Dobřichovice č.p. 295</t>
  </si>
  <si>
    <t>Datum:</t>
  </si>
  <si>
    <t>25.06.2014</t>
  </si>
  <si>
    <t>10</t>
  </si>
  <si>
    <t>Objednavatel:</t>
  </si>
  <si>
    <t>IČ:</t>
  </si>
  <si>
    <t>DIČ:</t>
  </si>
  <si>
    <t>Zhotovitel:</t>
  </si>
  <si>
    <t>Vyplň údaj</t>
  </si>
  <si>
    <t>Projektant:</t>
  </si>
  <si>
    <t>True</t>
  </si>
  <si>
    <t>Zpracovatel:</t>
  </si>
  <si>
    <t xml:space="preserve"> 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</si>
  <si>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</si>
  <si>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</si>
  <si>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</si>
  <si>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</si>
  <si>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</si>
  <si>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</si>
  <si>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</si>
  <si>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</si>
  <si>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</si>
  <si>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</si>
  <si>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</si>
  <si>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</si>
  <si>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</si>
  <si>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</si>
  <si>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</si>
  <si>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</si>
  <si>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</si>
  <si>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</si>
  <si>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</si>
  <si>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</si>
  <si>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</si>
  <si>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</si>
  <si>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</si>
  <si>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</si>
  <si>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</si>
  <si>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</si>
  <si>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</si>
  <si>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</si>
  <si>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</si>
  <si>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</si>
  <si>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</si>
  <si>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</si>
  <si>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</si>
  <si>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</si>
  <si>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</si>
  <si>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</si>
  <si>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</si>
  <si>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</si>
  <si>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</si>
  <si>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</si>
  <si>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IMPORT</t>
  </si>
  <si>
    <t>{2A832262-4439-432E-9582-2C568D0DA999}</t>
  </si>
  <si>
    <t>{00000000-0000-0000-0000-000000000000}</t>
  </si>
  <si>
    <t>###NOINSERT###</t>
  </si>
  <si>
    <t>2) Ostatní náklady ze souhrnného listu</t>
  </si>
  <si>
    <t>Procent. zadání
[% nákladů rozpočtu]</t>
  </si>
  <si>
    <t>Zařazení nákladů</t>
  </si>
  <si>
    <t>Projektové práce</t>
  </si>
  <si>
    <t>stavební čast</t>
  </si>
  <si>
    <t>OSTATNENAKLADY</t>
  </si>
  <si>
    <t>Průzkumné práce</t>
  </si>
  <si>
    <t>Stroje, zařízení, inventář</t>
  </si>
  <si>
    <t>Umělecká díla</t>
  </si>
  <si>
    <t>Vedlejší náklady</t>
  </si>
  <si>
    <t>Ostatní náklady</t>
  </si>
  <si>
    <t>H. Rezerva</t>
  </si>
  <si>
    <t>I. Ostatní investice</t>
  </si>
  <si>
    <t>Nehmotný investiční majetek</t>
  </si>
  <si>
    <t>Provozní náklady</t>
  </si>
  <si>
    <t>Vyplň vlastní</t>
  </si>
  <si>
    <t>OSTATNENAKLADYVLASTNE</t>
  </si>
  <si>
    <t>Celkové náklady za stavbu 1) + 2)</t>
  </si>
  <si>
    <t>Zpět na list:</t>
  </si>
  <si>
    <t>KRYCÍ LIST ROZPOČTU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</si>
  <si>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</si>
  <si>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</si>
  <si>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</si>
  <si>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</si>
  <si>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</si>
  <si>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</si>
  <si>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</si>
  <si>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</si>
  <si>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</si>
  <si>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</si>
  <si>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</si>
  <si>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</si>
  <si>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práce-bourání</t>
  </si>
  <si>
    <t xml:space="preserve">      99 -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</si>
  <si>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</si>
  <si>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</si>
  <si>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</si>
  <si>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</si>
  <si>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</si>
  <si>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</si>
  <si>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731 - Ústřední vytápění </t>
  </si>
  <si>
    <t xml:space="preserve">    743 - Elektromontáže</t>
  </si>
  <si>
    <t xml:space="preserve">    761 - Konstrukce prosvětlovací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</si>
  <si>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</si>
  <si>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</si>
  <si>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</si>
  <si>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765 - Konstrukce pokrývačské</t>
  </si>
  <si>
    <t xml:space="preserve">    766 - Konstrukce truhlářské</t>
  </si>
  <si>
    <t xml:space="preserve">    771 - Podlahy z dlaždic</t>
  </si>
  <si>
    <t xml:space="preserve">    775 - Podlahy skládané (parkety, vlysy, lamely aj.)</t>
  </si>
  <si>
    <t xml:space="preserve">    776 - Podlahy povlakové</t>
  </si>
  <si>
    <t xml:space="preserve">    781 - Dokončovací práce - obklady keramické</t>
  </si>
  <si>
    <t xml:space="preserve">    783 - Dokončovací práce - nátěry</t>
  </si>
  <si>
    <t xml:space="preserve">    784 - Dokončovací práce - malby</t>
  </si>
  <si>
    <t>2) Ostatní náklady</t>
  </si>
  <si>
    <t>Zařízení staveniště</t>
  </si>
  <si>
    <t>VRN</t>
  </si>
  <si>
    <t>2</t>
  </si>
  <si>
    <t>Mimostav. doprava</t>
  </si>
  <si>
    <t>Územní vlivy</t>
  </si>
  <si>
    <t>Provozní vlivy</t>
  </si>
  <si>
    <t>Ostatní</t>
  </si>
  <si>
    <t>Kompletační činnosť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</si>
  <si>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</si>
  <si>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</si>
  <si>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</si>
  <si>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</si>
  <si>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</si>
  <si>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</si>
  <si>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</si>
  <si>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</si>
  <si>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Cena celkem
[CZK]</t>
  </si>
  <si>
    <t>Poznámka</t>
  </si>
  <si>
    <t>J. Nh [h]</t>
  </si>
  <si>
    <t>Nh celkom [h]</t>
  </si>
  <si>
    <t>J. hmotnost
[t]</t>
  </si>
  <si>
    <t>Hmotnost
celkem [t]</t>
  </si>
  <si>
    <t>J. suť [t]</t>
  </si>
  <si>
    <t>Suť Celkem [t]</t>
  </si>
  <si>
    <t>ROZPOCET</t>
  </si>
  <si>
    <t>K</t>
  </si>
  <si>
    <t>132201101</t>
  </si>
  <si>
    <t>Hloubení rýh š do 600 mm v hornině tř. 3 objemu do 100 m3</t>
  </si>
  <si>
    <t>m3</t>
  </si>
  <si>
    <t>4</t>
  </si>
  <si>
    <t>pasy -3,250/-3,550</t>
  </si>
  <si>
    <t>VV</t>
  </si>
  <si>
    <t>(5,7+1,08)*0,5*0,3</t>
  </si>
  <si>
    <t>Součet</t>
  </si>
  <si>
    <t>132201202</t>
  </si>
  <si>
    <t>Hloubení rýh š do 2000 mm v hornině tř. 3 objemu do 1000 m3</t>
  </si>
  <si>
    <t>okolo objektu -1,400/-3,250</t>
  </si>
  <si>
    <t>2*(13,6+12)*1,3*1,85</t>
  </si>
  <si>
    <t>jáma pro nové základy -1,400/-3,250</t>
  </si>
  <si>
    <t>5,7*1,58*1,85</t>
  </si>
  <si>
    <t>3</t>
  </si>
  <si>
    <t>139711101</t>
  </si>
  <si>
    <t>Vykopávky v uzavřených prostorách v hornině tř. 1 až 4</t>
  </si>
  <si>
    <t>1pp-podlaha-betonová -3,130/-3,250</t>
  </si>
  <si>
    <t>(5,1*5,2-3,45*0,3*3)*0,12</t>
  </si>
  <si>
    <t>162201101</t>
  </si>
  <si>
    <t>Vodorovné přemístění do 20 m výkopku z horniny tř. 1 až 4</t>
  </si>
  <si>
    <t>5</t>
  </si>
  <si>
    <t>162701105</t>
  </si>
  <si>
    <t>Vodorovné přemístění do 10000 m výkopku z horniny tř. 1 až 4</t>
  </si>
  <si>
    <t>6</t>
  </si>
  <si>
    <t>162701109</t>
  </si>
  <si>
    <t>Příplatek k vodorovnému přemístění výkopku z horniny tř. 1 až 4 ZKD 1000 m přes 10000 m</t>
  </si>
  <si>
    <t>7</t>
  </si>
  <si>
    <t>167101101</t>
  </si>
  <si>
    <t>Nakládání výkopku z hornin tř. 1 až 4 do 100 m3</t>
  </si>
  <si>
    <t>8</t>
  </si>
  <si>
    <t>171201201</t>
  </si>
  <si>
    <t>Uložení sypaniny na skládky</t>
  </si>
  <si>
    <t>9</t>
  </si>
  <si>
    <t>171201211</t>
  </si>
  <si>
    <t>Poplatek za uložení odpadu ze sypaniny na skládce (skládkovné)</t>
  </si>
  <si>
    <t>t</t>
  </si>
  <si>
    <t>5,7*1,58*1,85*1,6</t>
  </si>
  <si>
    <t>(5,7+1,08)*0,5*0,3*1,6</t>
  </si>
  <si>
    <t>(5,1*5,2-3,45*0,3*3)*0,12*1,6</t>
  </si>
  <si>
    <t>174101101</t>
  </si>
  <si>
    <t>Zásyp jam, šachet rýh nebo kolem objektů sypaninou se zhutněním</t>
  </si>
  <si>
    <t>11</t>
  </si>
  <si>
    <t>271572211</t>
  </si>
  <si>
    <t>Násyp pod základové konstrukce se zhutněním z netříděného štěrkopísku</t>
  </si>
  <si>
    <t>1pp</t>
  </si>
  <si>
    <t>podlaha -3,100/-3,250</t>
  </si>
  <si>
    <t>(4,2*4,8+4,35*5,35+5,1*2,65+5,1*5,2-3,45*0,3*3+4,95*0,75+5,2*1,08)*0,15</t>
  </si>
  <si>
    <t>12</t>
  </si>
  <si>
    <t>274313611</t>
  </si>
  <si>
    <t>Základové pásy z betonu tř. C 16/20</t>
  </si>
  <si>
    <t>pasy -3,100/-3,550</t>
  </si>
  <si>
    <t>(5,7+1,08)*0,5*0,45</t>
  </si>
  <si>
    <t>13</t>
  </si>
  <si>
    <t>274351215</t>
  </si>
  <si>
    <t>Zřízení bednění stěn základových pásů</t>
  </si>
  <si>
    <t>m2</t>
  </si>
  <si>
    <t>pasy -3,100/-3,250</t>
  </si>
  <si>
    <t>(5,7+1,08)*2*0,15</t>
  </si>
  <si>
    <t>14</t>
  </si>
  <si>
    <t>274351216</t>
  </si>
  <si>
    <t>Odstranění bednění stěn základových pásů</t>
  </si>
  <si>
    <t>274361221</t>
  </si>
  <si>
    <t>Výztuž základových pásů betonářskou ocelí 10 216 (E)</t>
  </si>
  <si>
    <t>pasy -3,100/-3,550-o8 á 40cm-dl 190cm</t>
  </si>
  <si>
    <t>(5,7+1,58)/0,4*1,9*0,0004*1,1</t>
  </si>
  <si>
    <t>16</t>
  </si>
  <si>
    <t>274361821</t>
  </si>
  <si>
    <t>Výztuž základových pásů betonářskou ocelí 10 505 (R)</t>
  </si>
  <si>
    <t>pasy -3,100/-3,550-4o12/m</t>
  </si>
  <si>
    <t>(5,7+1,58)*4*0,0009*1,1</t>
  </si>
  <si>
    <t>17</t>
  </si>
  <si>
    <t>310238211</t>
  </si>
  <si>
    <t>Zazdívka otvorů pl do 1 m2 ve zdivu nadzákladovém cihlami pálenými na MVC</t>
  </si>
  <si>
    <t>1np</t>
  </si>
  <si>
    <t>okno 103/sz-I140</t>
  </si>
  <si>
    <t>0,4*0,8*0,45</t>
  </si>
  <si>
    <t>2np</t>
  </si>
  <si>
    <t>staré okno 70/80cm-sz</t>
  </si>
  <si>
    <t>0,7*0,8*0,45</t>
  </si>
  <si>
    <t>18</t>
  </si>
  <si>
    <t>310239211</t>
  </si>
  <si>
    <t>Zazdívka otvorů pl do 4 m2 ve zdivu nadzákladovém cihlami pálenými na MVC</t>
  </si>
  <si>
    <t>okno 201/sz</t>
  </si>
  <si>
    <t>1,1*1*0,45</t>
  </si>
  <si>
    <t>staré okno 90/150cm-sv</t>
  </si>
  <si>
    <t>0,9*1,5*0,45</t>
  </si>
  <si>
    <t>19</t>
  </si>
  <si>
    <t>311238115</t>
  </si>
  <si>
    <t>Zdivo nosné vnitřní POROTHERM tl 300 mm pevnosti P 10 na MVC</t>
  </si>
  <si>
    <t>půda +6,753/+6,190</t>
  </si>
  <si>
    <t>(10,53+11,23)*0,563</t>
  </si>
  <si>
    <t>půda +6,978/+6,190</t>
  </si>
  <si>
    <t>2*5,55*0,788</t>
  </si>
  <si>
    <t>půda +7,097/+6,190</t>
  </si>
  <si>
    <t>6,05*0,907</t>
  </si>
  <si>
    <t>půda +7,276/+6,190</t>
  </si>
  <si>
    <t>6,05*1,086</t>
  </si>
  <si>
    <t>20</t>
  </si>
  <si>
    <t>311238143</t>
  </si>
  <si>
    <t>Zdivo nosné vnitřní z cihel broušených POROTHERM tl 240 mm pevnosti P10 lepených tenkovrstvou maltou</t>
  </si>
  <si>
    <t>2np +5,940/+3,280</t>
  </si>
  <si>
    <t>5,45*2,66-0,8*2,1</t>
  </si>
  <si>
    <t>311238243</t>
  </si>
  <si>
    <t>Zdivo nosné vnější z cihel broušených POROTHERM tl 400 mm pevnosti P10 lepených tenkovrstvou maltou</t>
  </si>
  <si>
    <t>1pp -0,250/-3,030</t>
  </si>
  <si>
    <t>(5,3+1,556)*2,78-0,9*0,8</t>
  </si>
  <si>
    <t>1np +3,030/-0,040</t>
  </si>
  <si>
    <t>(5,3+1,556)*3,07-1*2,2-2,25*0,5</t>
  </si>
  <si>
    <t>(5,3+1,556)*2,66-2,25*1,5</t>
  </si>
  <si>
    <t>22</t>
  </si>
  <si>
    <t>311238244</t>
  </si>
  <si>
    <t>Zdivo nosné vnější z cihel broušených POROTHERM tl 440 mm pevnosti P10 lepených tenkovrstvou maltou</t>
  </si>
  <si>
    <t>2np +6,350/+4,700</t>
  </si>
  <si>
    <t>(9,1+5,75)*1,65-3,14*0,6*0,6-1,2*0,5</t>
  </si>
  <si>
    <t>23</t>
  </si>
  <si>
    <t>314231124</t>
  </si>
  <si>
    <t>Zdivo komínů a ventilací z cihel dl 290 mm pevnosti P 20 na MVC 2,5</t>
  </si>
  <si>
    <t>komíny +8,550/+6,350</t>
  </si>
  <si>
    <t>(0,45*0,45+0,45*1,05)*2,2</t>
  </si>
  <si>
    <t>24</t>
  </si>
  <si>
    <t>314231164</t>
  </si>
  <si>
    <t>Zdivo komínů a ventilací z cihel plných Klinker dl 290 mm pevnosti P 60 na MVC včetně spárování</t>
  </si>
  <si>
    <t>komíny +10,050/+8,550</t>
  </si>
  <si>
    <t>(0,45*0,45+0,45*1,05)*1,5</t>
  </si>
  <si>
    <t>25</t>
  </si>
  <si>
    <t>316381116</t>
  </si>
  <si>
    <t>Komínové krycí desky tl do 100 mm z betonu tř. C 12/15 až C 16/20 s přesahy do 70 mm</t>
  </si>
  <si>
    <t xml:space="preserve">komíny </t>
  </si>
  <si>
    <t>0,55*0,55+0,55*1,15</t>
  </si>
  <si>
    <t>26</t>
  </si>
  <si>
    <t>317234410</t>
  </si>
  <si>
    <t>Vyzdívka mezi nosníky z cihel pálených na MC</t>
  </si>
  <si>
    <t>okno 002/sz</t>
  </si>
  <si>
    <t>0,9*0,65*0,2</t>
  </si>
  <si>
    <t>dveře vstup/sz</t>
  </si>
  <si>
    <t>1,2*0,35*0,2</t>
  </si>
  <si>
    <t>okno 003/sz</t>
  </si>
  <si>
    <t>okno 004/sz</t>
  </si>
  <si>
    <t>okno 004/sv</t>
  </si>
  <si>
    <t>1,2*0,65*0,2</t>
  </si>
  <si>
    <t>okno 005/sv</t>
  </si>
  <si>
    <t>okno 006/sv</t>
  </si>
  <si>
    <t>2,3*0,65*0,2</t>
  </si>
  <si>
    <t>okno 006/jv</t>
  </si>
  <si>
    <t>okno 007/jv</t>
  </si>
  <si>
    <t>okno 007/jz</t>
  </si>
  <si>
    <t>okno 102/sz-I140</t>
  </si>
  <si>
    <t>1,4*0,35*0,2</t>
  </si>
  <si>
    <t>0,8*0,35*0,2</t>
  </si>
  <si>
    <t>okno 107/sz-I140</t>
  </si>
  <si>
    <t>okno 104/sv-2*I140+U140</t>
  </si>
  <si>
    <t>1,5*0,35*0,2</t>
  </si>
  <si>
    <t>okno 105/sv-I140+I160+U160</t>
  </si>
  <si>
    <t>2,6*0,35*0,2</t>
  </si>
  <si>
    <t>okno 105/jv-I140+I160+U160</t>
  </si>
  <si>
    <t>3,3*0,35*0,2</t>
  </si>
  <si>
    <t>okno 106/jv-I140+I160+U160</t>
  </si>
  <si>
    <t>okno 106/jz-I140+I160+U160</t>
  </si>
  <si>
    <t>3,4*0,35*0,2</t>
  </si>
  <si>
    <t>okno 203/sv</t>
  </si>
  <si>
    <t>okno 204/sv</t>
  </si>
  <si>
    <t>okno 205/sv</t>
  </si>
  <si>
    <t>okno 205/jv</t>
  </si>
  <si>
    <t>okno 206/jv</t>
  </si>
  <si>
    <t>okno 206/jz</t>
  </si>
  <si>
    <t>1pp-001-2*I140</t>
  </si>
  <si>
    <t>2*0,2*0,2</t>
  </si>
  <si>
    <t>1np-101/102-2*I140</t>
  </si>
  <si>
    <t>2,2*0,2*0,2</t>
  </si>
  <si>
    <t>2np-201-2*I160</t>
  </si>
  <si>
    <t>2,3*0,2*0,2</t>
  </si>
  <si>
    <t>27</t>
  </si>
  <si>
    <t>317941121</t>
  </si>
  <si>
    <t>Osazování ocelových válcovaných nosníků na zdivu I, IE, U, UE nebo L do č 12</t>
  </si>
  <si>
    <t>okno 001/jz-2*I120</t>
  </si>
  <si>
    <t>1,2*2*0,0111</t>
  </si>
  <si>
    <t>dveře 101/jz-2*I120</t>
  </si>
  <si>
    <t>1,3*2*0,0111</t>
  </si>
  <si>
    <t>dveře 201/207-2*I120</t>
  </si>
  <si>
    <t>28</t>
  </si>
  <si>
    <t>M</t>
  </si>
  <si>
    <t>133806200</t>
  </si>
  <si>
    <t>tyč ocelová I, značka oceli S 235 JR, označení průřezu 120</t>
  </si>
  <si>
    <t>1,2*2*0,0111*1,08</t>
  </si>
  <si>
    <t>1,3*2*0,0111*1,08</t>
  </si>
  <si>
    <t>29</t>
  </si>
  <si>
    <t>317941123</t>
  </si>
  <si>
    <t>Osazování ocelových válcovaných nosníků na zdivu I, IE, U, UE nebo L do č 22</t>
  </si>
  <si>
    <t>okno 101/jz-2*I140</t>
  </si>
  <si>
    <t>2,6*2*0,0144</t>
  </si>
  <si>
    <t>okno 207/jz-I140+I160+U160</t>
  </si>
  <si>
    <t>2,6*(0,0144+0,0179+0,0188)</t>
  </si>
  <si>
    <t>30</t>
  </si>
  <si>
    <t>133806300</t>
  </si>
  <si>
    <t>tyč ocelová I, značka oceli S 235 JR, označení průřezu 160</t>
  </si>
  <si>
    <t>2,6*0,0179*1,08</t>
  </si>
  <si>
    <t>31</t>
  </si>
  <si>
    <t>133844400</t>
  </si>
  <si>
    <t>tyč ocelová U, značka oceli S 235 JR, označení průřezu 160</t>
  </si>
  <si>
    <t>2,6*0,0188*1,08</t>
  </si>
  <si>
    <t>32</t>
  </si>
  <si>
    <t>133806250</t>
  </si>
  <si>
    <t>tyč ocelová I, značka oceli S 235 JR, označení průřezu 140</t>
  </si>
  <si>
    <t>2,6*2*0,0144*1,08</t>
  </si>
  <si>
    <t>2,6*0,0144*1,08</t>
  </si>
  <si>
    <t>33</t>
  </si>
  <si>
    <t>317944321</t>
  </si>
  <si>
    <t>Válcované nosníky do č.12 dodatečně osazované do připravených otvorů</t>
  </si>
  <si>
    <t>okno 002/sz-I120</t>
  </si>
  <si>
    <t>0,9*4*0,0111</t>
  </si>
  <si>
    <t>dveře vstup/sz-I120</t>
  </si>
  <si>
    <t>okno 003/sz-I120</t>
  </si>
  <si>
    <t>okno 004/sz-I120</t>
  </si>
  <si>
    <t>okno 007/jz-I120</t>
  </si>
  <si>
    <t>1,2*4*0,0111</t>
  </si>
  <si>
    <t>okno 203/sv-I120</t>
  </si>
  <si>
    <t>1,5*2*0,0111</t>
  </si>
  <si>
    <t>okno 204/sv-I120</t>
  </si>
  <si>
    <t>0,8*2*0,0111</t>
  </si>
  <si>
    <t>34</t>
  </si>
  <si>
    <t>317944323</t>
  </si>
  <si>
    <t>Válcované nosníky č.14 až 22 dodatečně osazované do připravených otvorů</t>
  </si>
  <si>
    <t>okno 004/sv-I140</t>
  </si>
  <si>
    <t>1,2*4*0,0144</t>
  </si>
  <si>
    <t>okno 005/sv-I140</t>
  </si>
  <si>
    <t>okno 006/sv-I140</t>
  </si>
  <si>
    <t>2,3*4*0,0144</t>
  </si>
  <si>
    <t>okno 006/jv-I140</t>
  </si>
  <si>
    <t>okno 007/jv-I140</t>
  </si>
  <si>
    <t>1,4*2*0,0144</t>
  </si>
  <si>
    <t>0,8*2*0,0144</t>
  </si>
  <si>
    <t>1,5*(0,0144*2+0,016)</t>
  </si>
  <si>
    <t>3,3*(0,0144+0,0179+0,0188)</t>
  </si>
  <si>
    <t>3,4*(0,0144+0,0179+0,0188)</t>
  </si>
  <si>
    <t>okno 205/sv-I140+I160+U160</t>
  </si>
  <si>
    <t>okno 205/jv-I140+I160+U160</t>
  </si>
  <si>
    <t>okno 206/jv-I140+I160+U160</t>
  </si>
  <si>
    <t>okno 206/jz-I140+I160+U160</t>
  </si>
  <si>
    <t>2*2*0,0144</t>
  </si>
  <si>
    <t>2,2*2*0,0144</t>
  </si>
  <si>
    <t>2,3*2*0,0179</t>
  </si>
  <si>
    <t>35</t>
  </si>
  <si>
    <t>319231220-01</t>
  </si>
  <si>
    <t>Dodatečná izolace PE folií zdiva betonového podřezáním řetězovou pilou</t>
  </si>
  <si>
    <t>(3,45*3+5,1+4,2)*0,3</t>
  </si>
  <si>
    <t>4,35*0,45+3,8*0,6</t>
  </si>
  <si>
    <t>(9,65+5,5+4,35+11,9+4,2+2,5)*0,75</t>
  </si>
  <si>
    <t>36</t>
  </si>
  <si>
    <t>342248140</t>
  </si>
  <si>
    <t>Příčky z cihel broušených POROTHERM tl 80 mm pevnosti P10 s lepenými žebry</t>
  </si>
  <si>
    <t>(2,77+2,65+0,9)*2,78-0,7*2,1*2</t>
  </si>
  <si>
    <t>(1,85+1,75)*3,07-0,8*2,1*2</t>
  </si>
  <si>
    <t>37</t>
  </si>
  <si>
    <t>342248141</t>
  </si>
  <si>
    <t>Příčky z cihel broušených POROTHERM tl 115 mm pevnosti P10 s lepenými žebry</t>
  </si>
  <si>
    <t>2,8*3,07-0,7*2,1</t>
  </si>
  <si>
    <t>38</t>
  </si>
  <si>
    <t>342248142</t>
  </si>
  <si>
    <t>Příčky z cihel broušených POROTHERM tl 140 mm pevnosti P10 s lepenými žebry</t>
  </si>
  <si>
    <t>(3,4+1,266*2)*3,07-0,8*2,9-0,9*0,9*2</t>
  </si>
  <si>
    <t>(1,9+1,74+2,3+2,1)*2,66-0,8*2,59-0,6*2,1</t>
  </si>
  <si>
    <t>39</t>
  </si>
  <si>
    <t>411168223</t>
  </si>
  <si>
    <t>Strop keramický tl 21 cm z vložek MIAKO a keramobetonových nosníků dl do 4 m OVN 62,5 cm</t>
  </si>
  <si>
    <t>strop</t>
  </si>
  <si>
    <t>5,45*2,75</t>
  </si>
  <si>
    <t>40</t>
  </si>
  <si>
    <t>411168242</t>
  </si>
  <si>
    <t>Strop keramický tl 25 cm z vložek MIAKO a keramobetonových nosníků dl do 3 m OVN 62,5 cm</t>
  </si>
  <si>
    <t>1,8*2,5</t>
  </si>
  <si>
    <t>41</t>
  </si>
  <si>
    <t>411168243</t>
  </si>
  <si>
    <t>Strop keramický tl 25 cm z vložek MIAKO a keramobetonových nosníků dl do 4 m OVN 62,5 cm</t>
  </si>
  <si>
    <t>42</t>
  </si>
  <si>
    <t>411168244</t>
  </si>
  <si>
    <t>Strop keramický tl 25 cm z vložek MIAKO a keramobetonových nosníků dl do 5 m OVN 62,5 cm</t>
  </si>
  <si>
    <t>(2,25+2,05)*4,55</t>
  </si>
  <si>
    <t>43</t>
  </si>
  <si>
    <t>411168246</t>
  </si>
  <si>
    <t>Strop keramický tl 25 cm z vložek MIAKO a keramobetonových nosníků dl do 7 m OVN 62,5 cm</t>
  </si>
  <si>
    <t>1,2*6,35</t>
  </si>
  <si>
    <t>44</t>
  </si>
  <si>
    <t>413232211</t>
  </si>
  <si>
    <t>Zazdívka zhlaví válcovaných nosníků v do 150 mm</t>
  </si>
  <si>
    <t>kus</t>
  </si>
  <si>
    <t>2*2</t>
  </si>
  <si>
    <t>45</t>
  </si>
  <si>
    <t>413232221</t>
  </si>
  <si>
    <t>Zazdívka zhlaví válcovaných nosníků v do 300 mm</t>
  </si>
  <si>
    <t>1pp-pro nosníky POT</t>
  </si>
  <si>
    <t>46</t>
  </si>
  <si>
    <t>413321515</t>
  </si>
  <si>
    <t>Nosníky ze ŽB tř. C 20/25</t>
  </si>
  <si>
    <t>2np-žb prahy</t>
  </si>
  <si>
    <t>(1,5*5+2,8)*0,25*0,25</t>
  </si>
  <si>
    <t>47</t>
  </si>
  <si>
    <t>413351107</t>
  </si>
  <si>
    <t>Zřízení bednění nosníků bez podpěrné konstrukce</t>
  </si>
  <si>
    <t>(1,5*5+2,8)*0,25</t>
  </si>
  <si>
    <t>48</t>
  </si>
  <si>
    <t>413351108</t>
  </si>
  <si>
    <t>Odstranění bednění nosníků bez podpěrné konstrukce</t>
  </si>
  <si>
    <t>49</t>
  </si>
  <si>
    <t>413351213</t>
  </si>
  <si>
    <t>Zřízení podpěrné konstrukce nosníků v do 4 m pro zatížení do 10 kPa</t>
  </si>
  <si>
    <t>50</t>
  </si>
  <si>
    <t>413351214</t>
  </si>
  <si>
    <t>Odstranění podpěrné konstrukce nosníků v do 4 m pro zatížení do 10 kPa</t>
  </si>
  <si>
    <t>51</t>
  </si>
  <si>
    <t>413361221</t>
  </si>
  <si>
    <t>Výztuž nosníků, volných trámů nebo průvlaků betonářskou ocelí 10 216</t>
  </si>
  <si>
    <t>o6 á 20cm dl1m</t>
  </si>
  <si>
    <t>(1,5*5+2,8)/0,2*1*0,00023*1,1</t>
  </si>
  <si>
    <t>52</t>
  </si>
  <si>
    <t>413361821</t>
  </si>
  <si>
    <t>Výztuž nosníků, volných trámů nebo průvlaků volných trámů betonářskou ocelí 10 505</t>
  </si>
  <si>
    <t>6o12</t>
  </si>
  <si>
    <t>(1,5*5+2,8)*6*0,0009*1,1</t>
  </si>
  <si>
    <t>53</t>
  </si>
  <si>
    <t>417238111</t>
  </si>
  <si>
    <t>Obezdívka věnce jednostranná věncovkou POROTHERM v do 210 mm včetně polystyrenu tl 70 mm</t>
  </si>
  <si>
    <t>m</t>
  </si>
  <si>
    <t>1pp-věnec 25/21</t>
  </si>
  <si>
    <t>5,7+1,6</t>
  </si>
  <si>
    <t>54</t>
  </si>
  <si>
    <t>417238112</t>
  </si>
  <si>
    <t>Obezdívka věnce jednostranná věncovkou POROTHERM v přes 210 do 250 mm včetně polystyrenu tl 70 mm</t>
  </si>
  <si>
    <t>1np-věnec 25/25</t>
  </si>
  <si>
    <t>2np-věnec 25/25</t>
  </si>
  <si>
    <t>5,7+5,9+11</t>
  </si>
  <si>
    <t>2np-věnce 25/25</t>
  </si>
  <si>
    <t>5,5*2+11,8</t>
  </si>
  <si>
    <t>55</t>
  </si>
  <si>
    <t>417321414</t>
  </si>
  <si>
    <t>Ztužující pásy a věnce ze ŽB tř. C 20/25</t>
  </si>
  <si>
    <t>(5,7+1,6)*0,25*0,21</t>
  </si>
  <si>
    <t>(5,7+1,6)*0,25*0,25</t>
  </si>
  <si>
    <t>1np-věnec 20/25</t>
  </si>
  <si>
    <t>5,45*0,2*0,25</t>
  </si>
  <si>
    <t>(5,7+5,9+11)*0,25*0,25</t>
  </si>
  <si>
    <t>(5,45*2+5,5*2+11,8*2)*0,25*0,25</t>
  </si>
  <si>
    <t>56</t>
  </si>
  <si>
    <t>417351115</t>
  </si>
  <si>
    <t>Zřízení bednění ztužujících věnců</t>
  </si>
  <si>
    <t>(5,5*2+11,8*2)*0,25</t>
  </si>
  <si>
    <t>57</t>
  </si>
  <si>
    <t>417351116</t>
  </si>
  <si>
    <t>Odstranění bednění ztužujících věnců</t>
  </si>
  <si>
    <t>58</t>
  </si>
  <si>
    <t>417361221</t>
  </si>
  <si>
    <t>Výztuž ztužujících pásů a věnců betonářskou ocelí 10 216</t>
  </si>
  <si>
    <t>1pp-věnec 25/21-třmínky o6 á 20cm dl92cm</t>
  </si>
  <si>
    <t>(5,7+1,6)/0,2*0,92*0,00023*1,1</t>
  </si>
  <si>
    <t>1np-věnec 25/25-třmínky o6 á 20cm dl100cm</t>
  </si>
  <si>
    <t>(5,7+1,6)/0,2*1*0,00023*1,1</t>
  </si>
  <si>
    <t>1np-věnec 20/25-třmínky o6 á 20cm dl90cm</t>
  </si>
  <si>
    <t>5,45/0,2*0,9*0,00023*1,1</t>
  </si>
  <si>
    <t>2np-věnec 25/25-třmínky o6 á 20cm dl100cm</t>
  </si>
  <si>
    <t>(5,7+5,9+11)/0,2*1*0,00023*1,1</t>
  </si>
  <si>
    <t>2np-věnce 25/25-třmínky o6 á 20cm dl100cm</t>
  </si>
  <si>
    <t>(5,45*2+5,5*2+11,8*2)/0,2*1*0,00023*1,1</t>
  </si>
  <si>
    <t>59</t>
  </si>
  <si>
    <t>417361821</t>
  </si>
  <si>
    <t>Výztuž ztužujících pásů a věnců betonářskou ocelí 10 505</t>
  </si>
  <si>
    <t>1pp-věnec 25/21-4o12</t>
  </si>
  <si>
    <t>(5,7+1,6)*4*0,0009*1,1</t>
  </si>
  <si>
    <t>1np-věnec 25/25-4o12</t>
  </si>
  <si>
    <t>1np-věnec 20/25-4o12</t>
  </si>
  <si>
    <t>5,45*4*0,0009*1,1</t>
  </si>
  <si>
    <t>2np-věnec 25/25-4o12</t>
  </si>
  <si>
    <t>(5,7+5,9+11)*4*0,0009*1,1</t>
  </si>
  <si>
    <t>2np-věnce 25/25-4o12</t>
  </si>
  <si>
    <t>(5,45*2+5,5*2+11,8*2)*4*0,0009*1,1</t>
  </si>
  <si>
    <t>60</t>
  </si>
  <si>
    <t>499000001</t>
  </si>
  <si>
    <t>D+M Schodišťové rameno z pzd desek - 1pp - upřesní investor</t>
  </si>
  <si>
    <t>kpl</t>
  </si>
  <si>
    <t>61</t>
  </si>
  <si>
    <t>499000002</t>
  </si>
  <si>
    <t>D+M schodiště dvouramenné do podkroví - upřesní investor</t>
  </si>
  <si>
    <t>62</t>
  </si>
  <si>
    <t>611142012</t>
  </si>
  <si>
    <t>Potažení vnitřních stropů rabicovým pletivem</t>
  </si>
  <si>
    <t>1np-strop</t>
  </si>
  <si>
    <t>95,24-15,02</t>
  </si>
  <si>
    <t>2np-strop</t>
  </si>
  <si>
    <t>24,25+25,74</t>
  </si>
  <si>
    <t>63</t>
  </si>
  <si>
    <t>611321141</t>
  </si>
  <si>
    <t>Vápenocementová omítka štuková dvouvrstvá vnitřních stropů rovných nanášená ručně</t>
  </si>
  <si>
    <t>1pp-strop</t>
  </si>
  <si>
    <t>83,05</t>
  </si>
  <si>
    <t>odpočet sdk</t>
  </si>
  <si>
    <t>-(14,57+3,86)</t>
  </si>
  <si>
    <t>95,24</t>
  </si>
  <si>
    <t>94,81</t>
  </si>
  <si>
    <t>64</t>
  </si>
  <si>
    <t>612321121</t>
  </si>
  <si>
    <t>Vápenocementová omítka hladká jednovrstvá vnitřních stěn nanášená ručně</t>
  </si>
  <si>
    <t>obklad</t>
  </si>
  <si>
    <t>2*2*(3,31+1,33-0,35)+2,65*0,7</t>
  </si>
  <si>
    <t>2*2*(3,43+1,59-0,35)+(3,9+2,1)*0,7</t>
  </si>
  <si>
    <t>2*2*(3,61+4,55-0,35)+2*1,5*(2,075+1,505-0,35)</t>
  </si>
  <si>
    <t>65</t>
  </si>
  <si>
    <t>612321141</t>
  </si>
  <si>
    <t>Vápenocementová omítka štuková dvouvrstvá vnitřních stěn nanášená ručně</t>
  </si>
  <si>
    <t>1pp-stěny</t>
  </si>
  <si>
    <t>2*2,65*(5,1+7,1+3,7+2,77+3,75+1,11+3,31+1,33+3,36+2,65+1,64+2,65+4,35+5,04+4,2+4,79)</t>
  </si>
  <si>
    <t>odpočet otvorů v příčkách</t>
  </si>
  <si>
    <t>-(0,7*2,1*2*3+0,8*2,1*2)</t>
  </si>
  <si>
    <t>odpočet obkladů</t>
  </si>
  <si>
    <t>-(2*2*(3,31+1,33-0,35)+2,65*0,7)</t>
  </si>
  <si>
    <t>1np-stěny</t>
  </si>
  <si>
    <t>2*3*(5,45+2,72+5,45+4,2+3,55+1,15+3,43+1,59+5,45+2,82+4,65+10,93)</t>
  </si>
  <si>
    <t>odpočet otvorů ve fasádě</t>
  </si>
  <si>
    <t>-(2,3*1,6+1*2,2+1,45*0,95+2,2*0,95*2)</t>
  </si>
  <si>
    <t>-(0,8*2,1*2*2+0,7*2,1*2*2)</t>
  </si>
  <si>
    <t>-(2*2*(3,43+1,59-0,35)+(3,9+2,1)*0,7)</t>
  </si>
  <si>
    <t>2np-stěny</t>
  </si>
  <si>
    <t>2*2,6*(5,5+2,77+5,45+5,15+2,075+1,505+3,61+4,55+2,3+1,945+4,65*2+5,55+5,23)</t>
  </si>
  <si>
    <t>-(2,2*0,7+1,45*0,7+1,45*0,7+2,2*0,7*2)</t>
  </si>
  <si>
    <t>-(0,6*2,1*2+0,7*2,1*2*2)</t>
  </si>
  <si>
    <t>-(2*2*(3,61+4,55-0,35)+2*1,5*(2,075+1,505-0,35))</t>
  </si>
  <si>
    <t>66</t>
  </si>
  <si>
    <t>619995001</t>
  </si>
  <si>
    <t>Začištění omítek kolem oken, dveří, podlah nebo obkladů</t>
  </si>
  <si>
    <t>podlahy-soklíky</t>
  </si>
  <si>
    <t>skladba 2</t>
  </si>
  <si>
    <t>2*(3,1+7,15+3,36+2,65+1,64+2,65)</t>
  </si>
  <si>
    <t>skladba 5</t>
  </si>
  <si>
    <t>2*(2,45+4,25+1,4+2,82)</t>
  </si>
  <si>
    <t>skladba 6</t>
  </si>
  <si>
    <t>2*(5,5+2,72)</t>
  </si>
  <si>
    <t>stávající schody-1pp-1np</t>
  </si>
  <si>
    <t>0,5*8*2</t>
  </si>
  <si>
    <t>nové schody-1pp-1np</t>
  </si>
  <si>
    <t>parapety vnitřní</t>
  </si>
  <si>
    <t>2,3*4+2*3+3,4*3</t>
  </si>
  <si>
    <t>3,89+3,05+1,9+1,3+1,9+2+3,05+3,8*2</t>
  </si>
  <si>
    <t>3,05+1,9+2*2+1,3+3,05+3,8*3</t>
  </si>
  <si>
    <t>67</t>
  </si>
  <si>
    <t>622143003</t>
  </si>
  <si>
    <t>Montáž omítkových plastových nebo pozinkovaných rohových profilů</t>
  </si>
  <si>
    <t>otvory ve fasádě</t>
  </si>
  <si>
    <t>2,5+2,5+2,2+5+2,2*2+2,5*2+3,6*3</t>
  </si>
  <si>
    <t>vnitřní rohy</t>
  </si>
  <si>
    <t>2,65*(5+1+3+2+1)</t>
  </si>
  <si>
    <t>8+5,4+3,25+2,1+4+2,1+4,2+5,75+6,5*2</t>
  </si>
  <si>
    <t>3*(1+4+3+2)</t>
  </si>
  <si>
    <t>6+5,25+2,1+3,6+2,2+3,5+5,25+6*2</t>
  </si>
  <si>
    <t>2,6*(3+2+3+1+1+1)</t>
  </si>
  <si>
    <t>půda</t>
  </si>
  <si>
    <t>0,9+1,1</t>
  </si>
  <si>
    <t>68</t>
  </si>
  <si>
    <t>553430210</t>
  </si>
  <si>
    <t>profil omítkový rohový CATNIC č. 4001 pro omítky vnitřní 12 mm</t>
  </si>
  <si>
    <t>(2,5+2,5+2,2+5+2,2*2+2,5*2+3,6*3)*1,2</t>
  </si>
  <si>
    <t>2,65*(5+1+3+2+1)*1,2</t>
  </si>
  <si>
    <t>(8+5,4+3,25+2,1+4+2,1+4,2+5,75+6,5*2)*1,2</t>
  </si>
  <si>
    <t>3*(1+4+3+2)*1,2</t>
  </si>
  <si>
    <t>(6+5,25+2,1+3,6+2,2+3,5+5,25+6*2)*1,2</t>
  </si>
  <si>
    <t>2,6*(3+2+3+1+1+1)*1,2</t>
  </si>
  <si>
    <t>(0,9+1,1)*1,2</t>
  </si>
  <si>
    <t>69</t>
  </si>
  <si>
    <t>622143004</t>
  </si>
  <si>
    <t>Montáž omítkových samolepících začišťovacích profilů (APU lišt)</t>
  </si>
  <si>
    <t>70</t>
  </si>
  <si>
    <t>562842120</t>
  </si>
  <si>
    <t>lišta začišťovací pro tenkovrstvé omítky č. 109-24  9 mm</t>
  </si>
  <si>
    <t>71</t>
  </si>
  <si>
    <t>629135101</t>
  </si>
  <si>
    <t>Vyrovnávací vrstva pod klempířské prvky z MC š do 150 mm</t>
  </si>
  <si>
    <t>parapety vnější</t>
  </si>
  <si>
    <t>0,9*4+0,6*3+2*3</t>
  </si>
  <si>
    <t>3,09+2,25*2+1,1*2+0,5+1,2+3*2</t>
  </si>
  <si>
    <t>2,25*2+1,1+1,2*2+0,5+3*3</t>
  </si>
  <si>
    <t>72</t>
  </si>
  <si>
    <t>629991011</t>
  </si>
  <si>
    <t>Zakrytí výplní otvorů a svislých ploch fólií přilepenou lepící páskou</t>
  </si>
  <si>
    <t>vnější</t>
  </si>
  <si>
    <t>0,9*0,8*4+0,6*0,8*3+0,9*2,2+2*0,8*3</t>
  </si>
  <si>
    <t>vnitřní</t>
  </si>
  <si>
    <t>11,1</t>
  </si>
  <si>
    <t>3,089*2,444+1*2,2+2,25*0,5+1,1*0,5+0,5*1,75+1,1*0,5+1,2*1,5+2,25*1,75+3*1,75*2</t>
  </si>
  <si>
    <t>29,087</t>
  </si>
  <si>
    <t>2,25*1,5+1,1*0,5+1,2*1,2+1,2*0,5+0,5*1,5+2,25*1,5+3*1,5*3</t>
  </si>
  <si>
    <t>23,59</t>
  </si>
  <si>
    <t>73</t>
  </si>
  <si>
    <t>631311114</t>
  </si>
  <si>
    <t>Mazanina tl do 80 mm z betonu prostého tř. C 16/20</t>
  </si>
  <si>
    <t>1pp -3,030/-3,100</t>
  </si>
  <si>
    <t>(4,2*4,8+4,35*5,35+5,1*2,65+5,1*5,2-3,45*0,3*3+4,95*0,75+5,2*1,08+6,78*0,5)*0,07</t>
  </si>
  <si>
    <t>podlahy</t>
  </si>
  <si>
    <t>skladba 1</t>
  </si>
  <si>
    <t>(21,48+20,12)*0,06</t>
  </si>
  <si>
    <t>(14,57+3,86+8,85+4,4)*0,06</t>
  </si>
  <si>
    <t>skladba 3</t>
  </si>
  <si>
    <t>9,72*0,07</t>
  </si>
  <si>
    <t>74</t>
  </si>
  <si>
    <t>631351101</t>
  </si>
  <si>
    <t>Zřízení bednění rýh a hran v podlahách</t>
  </si>
  <si>
    <t>(0,9*4+0,6*3+2*3)*0,03</t>
  </si>
  <si>
    <t>(3,09+2,25+1,1+0,5+1,1+1,2+2,25+3*2)*0,03</t>
  </si>
  <si>
    <t>(2,25+1,1+1,2*2+0,5+2,25+3*3)*0,03</t>
  </si>
  <si>
    <t>75</t>
  </si>
  <si>
    <t>631351102</t>
  </si>
  <si>
    <t>Odstranění bednění rýh a hran v podlahách</t>
  </si>
  <si>
    <t>76</t>
  </si>
  <si>
    <t>631362021</t>
  </si>
  <si>
    <t>Výztuž mazanin svařovanými sítěmi Kari</t>
  </si>
  <si>
    <t>1pp -3,030/-3,100-kari 6/100</t>
  </si>
  <si>
    <t>(4,2*4,8+4,35*5,35+5,1*2,65+5,1*5,2-3,45*0,3*3+4,95*0,75+5,2*1,08+6,78*0,5)*0,005*1,1</t>
  </si>
  <si>
    <t>77</t>
  </si>
  <si>
    <t>632451431</t>
  </si>
  <si>
    <t>Doplnění cementového potěru hlazeného pl do 1 m2 tl do 30 mm</t>
  </si>
  <si>
    <t>(0,9*4+0,6*3+2*3)*0,65</t>
  </si>
  <si>
    <t>(3,09+2,25+1,1+0,5+1,1+1,2+2,25+3*2)*0,4</t>
  </si>
  <si>
    <t>(2,25+1,1+1,2*2+0,5+2,25+3*3)*0,4</t>
  </si>
  <si>
    <t>78</t>
  </si>
  <si>
    <t>632451455</t>
  </si>
  <si>
    <t>Potěr pískocementový tl do 50 mm tř. C 20 běžný</t>
  </si>
  <si>
    <t>skladba 4</t>
  </si>
  <si>
    <t>11,9+25,37+24,59</t>
  </si>
  <si>
    <t>9,04+5,4+3,92</t>
  </si>
  <si>
    <t>79</t>
  </si>
  <si>
    <t>941111131</t>
  </si>
  <si>
    <t>Montáž lešení řadového trubkového lehkého s podlahami zatížení do 200 kg/m2 š do 1,5 m v do 10 m</t>
  </si>
  <si>
    <t>fasáda +6,000/-1,400</t>
  </si>
  <si>
    <t>2*(14,6+15,1)*7,4</t>
  </si>
  <si>
    <t>80</t>
  </si>
  <si>
    <t>941111231</t>
  </si>
  <si>
    <t>Příplatek k lešení řadovému trubkovému lehkému s podlahami š 1,5 m v 10 m za první a ZKD den použití</t>
  </si>
  <si>
    <t>2*(14,6+15,1)*7,4*60</t>
  </si>
  <si>
    <t>81</t>
  </si>
  <si>
    <t>941111831</t>
  </si>
  <si>
    <t>Demontáž lešení řadového trubkového lehkého s podlahami zatížení do 200 kg/m2 š do 1,5 m v do 10 m</t>
  </si>
  <si>
    <t>82</t>
  </si>
  <si>
    <t>949101111</t>
  </si>
  <si>
    <t>Lešení pomocné pro objekty pozemních staveb s lešeňovou podlahou v do 1,9 m zatížení do 150 kg/m2</t>
  </si>
  <si>
    <t>pro upravovaná okna ve fasádě</t>
  </si>
  <si>
    <t>(1,5*7+2,5*3)*1,5</t>
  </si>
  <si>
    <t>(1,5*4+3,5*4)*1,5</t>
  </si>
  <si>
    <t>(1,5*2+3+3,5*3)*1,5</t>
  </si>
  <si>
    <t>2*1,5</t>
  </si>
  <si>
    <t>1pp-otlučení stropů</t>
  </si>
  <si>
    <t>1,65*4,1+3,45*1+3,75*1,1+3,3*1,33+5,1*2,65+4,35*5,34+4,2*4,79</t>
  </si>
  <si>
    <t>1np-otlučení stropů</t>
  </si>
  <si>
    <t>1,9*4,25+3,55*1,1+3,55*1,15+3,43*1,4+5,45*2,82+4,65*10,93</t>
  </si>
  <si>
    <t>2np-otlučení stropů</t>
  </si>
  <si>
    <t>4,65*5,55+4,65*5,23</t>
  </si>
  <si>
    <t>omítky nové</t>
  </si>
  <si>
    <t>83</t>
  </si>
  <si>
    <t>949101112</t>
  </si>
  <si>
    <t>Lešení pomocné pro objekty pozemních staveb s lešeňovou podlahou v do 3,5 m zatížení do 150 kg/m2</t>
  </si>
  <si>
    <t>staré komíny +10,050/+6,350</t>
  </si>
  <si>
    <t>2*1,5*2*2</t>
  </si>
  <si>
    <t>nové komíny</t>
  </si>
  <si>
    <t>3,5*3,5+3,5*4,05</t>
  </si>
  <si>
    <t>84</t>
  </si>
  <si>
    <t>952901411</t>
  </si>
  <si>
    <t>Vyčištění ostatních objektů (kanálů, zásobníků, kůlen) při jakékoliv výšce podlaží</t>
  </si>
  <si>
    <t>11,4*11,93*3</t>
  </si>
  <si>
    <t>85</t>
  </si>
  <si>
    <t>962031133</t>
  </si>
  <si>
    <t>Bourání příček z cihel pálených na MVC tl do 150 mm</t>
  </si>
  <si>
    <t>m105/106,m103/104</t>
  </si>
  <si>
    <t>4,5*3+3,25*3</t>
  </si>
  <si>
    <t>m202/203</t>
  </si>
  <si>
    <t>3,25*2,7</t>
  </si>
  <si>
    <t>86</t>
  </si>
  <si>
    <t>965042141</t>
  </si>
  <si>
    <t>Bourání podkladů pod dlažby nebo mazanin betonových nebo z litého asfaltu tl do 100 mm pl přes 4 m2</t>
  </si>
  <si>
    <t>stávající okap. chodník</t>
  </si>
  <si>
    <t>2*1,1*(13,6+12)*0,1</t>
  </si>
  <si>
    <t>podlaha-betonová -3,030/-3,130</t>
  </si>
  <si>
    <t>(5,1*5,2-3,45*0,3*3)*0,1</t>
  </si>
  <si>
    <t>87</t>
  </si>
  <si>
    <t>965082933</t>
  </si>
  <si>
    <t>Odstranění násypů pod podlahy tl do 200 mm pl přes 2 m2</t>
  </si>
  <si>
    <t>1pp podlaha-prkenná -3,060/-3,250</t>
  </si>
  <si>
    <t>(4,2*4,8+4,35*5,35)*0,19</t>
  </si>
  <si>
    <t>1pp podlaha-násyp -3,060/-3,250</t>
  </si>
  <si>
    <t>5,1*2,65*0,19</t>
  </si>
  <si>
    <t>88</t>
  </si>
  <si>
    <t>967031733</t>
  </si>
  <si>
    <t>Přisekání plošné zdiva z cihel pálených na MV nebo MVC tl do 150 mm</t>
  </si>
  <si>
    <t>0,5*0,45*2</t>
  </si>
  <si>
    <t>0,8*0,45</t>
  </si>
  <si>
    <t>1,5*0,45</t>
  </si>
  <si>
    <t>1,5*0,45*2</t>
  </si>
  <si>
    <t>89</t>
  </si>
  <si>
    <t>967031734</t>
  </si>
  <si>
    <t>Přisekání plošné zdiva z cihel pálených na MV nebo MVC tl do 300 mm</t>
  </si>
  <si>
    <t>90</t>
  </si>
  <si>
    <t>968062354</t>
  </si>
  <si>
    <t>Vybourání dřevěných rámů oken dvojitých včetně křídel pl do 1 m2</t>
  </si>
  <si>
    <t>0,6*0,8*3+0,9*0,8*5</t>
  </si>
  <si>
    <t>0,9*0,5+0,9*0,8</t>
  </si>
  <si>
    <t>0,7*0,8</t>
  </si>
  <si>
    <t>91</t>
  </si>
  <si>
    <t>968062355</t>
  </si>
  <si>
    <t>Vybourání dřevěných rámů oken dvojitých včetně křídel pl do 2 m2</t>
  </si>
  <si>
    <t>1,25*1,25+1,1*1,5</t>
  </si>
  <si>
    <t>1,1*1,5+0,9*1,5</t>
  </si>
  <si>
    <t>92</t>
  </si>
  <si>
    <t>968062356</t>
  </si>
  <si>
    <t>Vybourání dřevěných rámů oken dvojitých včetně křídel pl do 4 m2</t>
  </si>
  <si>
    <t>1,85*1,5+1,35*1,5*3</t>
  </si>
  <si>
    <t>93</t>
  </si>
  <si>
    <t>968062455</t>
  </si>
  <si>
    <t>Vybourání dřevěných dveřních zárubní pl do 2 m2</t>
  </si>
  <si>
    <t>0,8*2*3+0,7*2</t>
  </si>
  <si>
    <t>94</t>
  </si>
  <si>
    <t>968062456</t>
  </si>
  <si>
    <t>Vybourání dřevěných dveřních zárubní pl přes 2 m2</t>
  </si>
  <si>
    <t>1pp-vstup</t>
  </si>
  <si>
    <t>0,8*2,7</t>
  </si>
  <si>
    <t>95</t>
  </si>
  <si>
    <t>968072455</t>
  </si>
  <si>
    <t>Vybourání kovových dveřních zárubní pl do 2 m2</t>
  </si>
  <si>
    <t>0,8*2+0,7*2+1*2</t>
  </si>
  <si>
    <t>0,8*2*2+0,7*2</t>
  </si>
  <si>
    <t>96</t>
  </si>
  <si>
    <t>971033561</t>
  </si>
  <si>
    <t>Vybourání otvorů ve zdivu cihelném pl do 1 m2 na MVC nebo MV tl do 600 mm</t>
  </si>
  <si>
    <t>okno 103/sz</t>
  </si>
  <si>
    <t>0,5*0,95*0,45</t>
  </si>
  <si>
    <t>okno 105/sv</t>
  </si>
  <si>
    <t>2,25*0,25*0,45</t>
  </si>
  <si>
    <t>97</t>
  </si>
  <si>
    <t>971033581</t>
  </si>
  <si>
    <t>Vybourání otvorů ve zdivu cihelném pl do 1 m2 na MVC nebo MV tl do 900 mm</t>
  </si>
  <si>
    <t>0,9*0,8*0,75</t>
  </si>
  <si>
    <t>98</t>
  </si>
  <si>
    <t>971033631</t>
  </si>
  <si>
    <t>Vybourání otvorů ve zdivu cihelném pl do 4 m2 na MVC nebo MV tl do 150 mm</t>
  </si>
  <si>
    <t>dveře ze stávajícího schodiště k novému schodišti do 1np</t>
  </si>
  <si>
    <t>1,1*3,5</t>
  </si>
  <si>
    <t>99</t>
  </si>
  <si>
    <t>971033641</t>
  </si>
  <si>
    <t>Vybourání otvorů ve zdivu cihelném pl do 4 m2 na MVC nebo MV tl do 300 mm</t>
  </si>
  <si>
    <t>m003/004</t>
  </si>
  <si>
    <t>1,55*2,75*0,3</t>
  </si>
  <si>
    <t>100</t>
  </si>
  <si>
    <t>971033651</t>
  </si>
  <si>
    <t>Vybourání otvorů ve zdivu cihelném pl do 4 m2 na MVC nebo MV tl do 600 mm</t>
  </si>
  <si>
    <t>okno 105/jv</t>
  </si>
  <si>
    <t>(3*1,75-1,35*1,5)*0,45</t>
  </si>
  <si>
    <t>okno 106/jv</t>
  </si>
  <si>
    <t>okno 106/jz</t>
  </si>
  <si>
    <t>(3,89*2,44-1,35*1,5)*0,45</t>
  </si>
  <si>
    <t>(3*1,5-1,35*1,5)*0,45</t>
  </si>
  <si>
    <t>101</t>
  </si>
  <si>
    <t>973031324</t>
  </si>
  <si>
    <t>Vysekání kapes ve zdivu cihelném na MV nebo MVC pl do 0,10 m2 hl do 150 mm</t>
  </si>
  <si>
    <t>102</t>
  </si>
  <si>
    <t>973031325</t>
  </si>
  <si>
    <t>Vysekání kapes ve zdivu cihelném na MV nebo MVC pl do 0,10 m2 hl do 300 mm</t>
  </si>
  <si>
    <t>103</t>
  </si>
  <si>
    <t>973031812</t>
  </si>
  <si>
    <t>Vysekání kapes ve zdivu cihelném na MV nebo MVC pro zavázání příček tl do 100 mm</t>
  </si>
  <si>
    <t>2,78*5</t>
  </si>
  <si>
    <t>3,07*4</t>
  </si>
  <si>
    <t>104</t>
  </si>
  <si>
    <t>973031813</t>
  </si>
  <si>
    <t>Vysekání kapes ve zdivu cihelném na MV nebo MVC pro zavázání příček tl do 150 mm</t>
  </si>
  <si>
    <t>3,07*5</t>
  </si>
  <si>
    <t>2,66*4</t>
  </si>
  <si>
    <t>105</t>
  </si>
  <si>
    <t>973031824</t>
  </si>
  <si>
    <t>Vysekání kapes ve zdivu cihelném na MV nebo MVC pro zavázání zdí tl do 300 mm</t>
  </si>
  <si>
    <t>2,66*2</t>
  </si>
  <si>
    <t>106</t>
  </si>
  <si>
    <t>973031825</t>
  </si>
  <si>
    <t>Vysekání kapes ve zdivu cihelném na MV nebo MVC pro zavázání zdí tl do 450 mm</t>
  </si>
  <si>
    <t>2,78*2</t>
  </si>
  <si>
    <t>3,07*2</t>
  </si>
  <si>
    <t>1,65</t>
  </si>
  <si>
    <t>107</t>
  </si>
  <si>
    <t>974031664</t>
  </si>
  <si>
    <t>Vysekání rýh ve zdivu cihelném pro vtahování nosníků hl do 150 mm v do 150 mm</t>
  </si>
  <si>
    <t>0,9*5</t>
  </si>
  <si>
    <t>1,2*3</t>
  </si>
  <si>
    <t>1,2*5</t>
  </si>
  <si>
    <t>2,3*5</t>
  </si>
  <si>
    <t>okno 102/sz</t>
  </si>
  <si>
    <t>1,4*3</t>
  </si>
  <si>
    <t>0,8*3</t>
  </si>
  <si>
    <t>okno 107/sz</t>
  </si>
  <si>
    <t>okno 104/sv</t>
  </si>
  <si>
    <t>1,5*3</t>
  </si>
  <si>
    <t>108</t>
  </si>
  <si>
    <t>974031666</t>
  </si>
  <si>
    <t>Vysekání rýh ve zdivu cihelném pro vtahování nosníků hl do 150 mm v do 250 mm</t>
  </si>
  <si>
    <t>2,6*3</t>
  </si>
  <si>
    <t>3,3*3</t>
  </si>
  <si>
    <t>3,4*3</t>
  </si>
  <si>
    <t>109</t>
  </si>
  <si>
    <t>979011111</t>
  </si>
  <si>
    <t>Svislá doprava suti a vybouraných hmot za prvé podlaží</t>
  </si>
  <si>
    <t>110</t>
  </si>
  <si>
    <t>979081111</t>
  </si>
  <si>
    <t>Odvoz suti a vybouraných hmot na skládku do 1 km</t>
  </si>
  <si>
    <t>111</t>
  </si>
  <si>
    <t>suť z omítek</t>
  </si>
  <si>
    <t>38,778</t>
  </si>
  <si>
    <t>112</t>
  </si>
  <si>
    <t>979081121</t>
  </si>
  <si>
    <t>Odvoz suti a vybouraných hmot na skládku ZKD 1 km přes 1 km</t>
  </si>
  <si>
    <t>113</t>
  </si>
  <si>
    <t>38,778*14</t>
  </si>
  <si>
    <t>114</t>
  </si>
  <si>
    <t>979082111</t>
  </si>
  <si>
    <t>Vnitrostaveništní vodorovná doprava suti a vybouraných hmot do 10 m</t>
  </si>
  <si>
    <t>115</t>
  </si>
  <si>
    <t>116</t>
  </si>
  <si>
    <t>979088212</t>
  </si>
  <si>
    <t>Nakládání suti a vybouraných hmot</t>
  </si>
  <si>
    <t>117</t>
  </si>
  <si>
    <t>118</t>
  </si>
  <si>
    <t>979098231</t>
  </si>
  <si>
    <t>Poplatek za uložení stavebního směsného odpadu na skládce (skládkovné)</t>
  </si>
  <si>
    <t>119</t>
  </si>
  <si>
    <t>120</t>
  </si>
  <si>
    <t>981011314</t>
  </si>
  <si>
    <t>Demolice budov zděných na MVC podíl konstrukcí do 25 % postupným rozebíráním</t>
  </si>
  <si>
    <t>(5*1,6+2*1,5)*3</t>
  </si>
  <si>
    <t>(5,3*1,5+4,5*1,6)*3,2</t>
  </si>
  <si>
    <t>5,4*1,8*3,2</t>
  </si>
  <si>
    <t>vikýře</t>
  </si>
  <si>
    <t>2*2*0,5*1,5*2</t>
  </si>
  <si>
    <t>121</t>
  </si>
  <si>
    <t>981511112</t>
  </si>
  <si>
    <t>Demolice konstrukcí objektů zděných na MC postupným rozebíráním</t>
  </si>
  <si>
    <t>komíny +10,050/+6,350</t>
  </si>
  <si>
    <t>(0,45*0,45+0,45*1,05)*3,7</t>
  </si>
  <si>
    <t>122</t>
  </si>
  <si>
    <t>998011002</t>
  </si>
  <si>
    <t>Přesun hmot pro budovy zděné v do 12 m</t>
  </si>
  <si>
    <t>123</t>
  </si>
  <si>
    <t>711111001</t>
  </si>
  <si>
    <t>Provedení izolace proti zemní vlhkosti vodorovné za studena nátěrem penetračním</t>
  </si>
  <si>
    <t>1pp -3,030</t>
  </si>
  <si>
    <t>4,2*4,8+4,35*5,35+5,1*2,65+5,1*5,2-3,45*0,3*3+4,95*0,75+5,2*1,08+6,78*0,5</t>
  </si>
  <si>
    <t>124</t>
  </si>
  <si>
    <t>111631500</t>
  </si>
  <si>
    <t>lak asfaltový PENETRAL ALP- 9 kg</t>
  </si>
  <si>
    <t>(4,2*4,8+4,35*5,35+5,1*2,65+5,1*5,2-3,45*0,3*3+4,95*0,75+5,2*1,08+6,78*0,5)*0,0003</t>
  </si>
  <si>
    <t>125</t>
  </si>
  <si>
    <t>711112001</t>
  </si>
  <si>
    <t>Provedení izolace proti zemní vlhkosti svislé za studena nátěrem penetračním</t>
  </si>
  <si>
    <t>1pp -1,230/-3,030</t>
  </si>
  <si>
    <t>2*(11,4+11,93)*1,8</t>
  </si>
  <si>
    <t>126</t>
  </si>
  <si>
    <t>2*(11,4+11,93)*1,8*0,00035</t>
  </si>
  <si>
    <t>127</t>
  </si>
  <si>
    <t>711113117</t>
  </si>
  <si>
    <t>Izolace proti zemní vlhkosti vodorovná za studena SCHOMBURG těsnicí stěrkou AQUAFIN-1K</t>
  </si>
  <si>
    <t>1pp-003</t>
  </si>
  <si>
    <t>3,86</t>
  </si>
  <si>
    <t>1np-103</t>
  </si>
  <si>
    <t>5,4</t>
  </si>
  <si>
    <t>2np-203</t>
  </si>
  <si>
    <t>11,13</t>
  </si>
  <si>
    <t>128</t>
  </si>
  <si>
    <t>711141559</t>
  </si>
  <si>
    <t>Provedení izolace proti zemní vlhkosti pásy přitavením vodorovné NAIP</t>
  </si>
  <si>
    <t>129</t>
  </si>
  <si>
    <t>628522553-01</t>
  </si>
  <si>
    <t>pás asfaltovaný modifikovaný SBS Polyelast GG 200 S4 podkladní</t>
  </si>
  <si>
    <t>(4,2*4,8+4,35*5,35+5,1*2,65+5,1*5,2-3,45*0,3*3+4,95*0,75+5,2*1,08+6,78*0,5)*1,15</t>
  </si>
  <si>
    <t>130</t>
  </si>
  <si>
    <t>711142559</t>
  </si>
  <si>
    <t>Provedení izolace proti zemní vlhkosti pásy přitavením svislé NAIP</t>
  </si>
  <si>
    <t>131</t>
  </si>
  <si>
    <t>2*(11,4+11,93)*1,8*1,2</t>
  </si>
  <si>
    <t>132</t>
  </si>
  <si>
    <t>998711102</t>
  </si>
  <si>
    <t>Přesun hmot tonážní pro izolace proti vodě, vlhkosti a plynům v objektech výšky do 12 m</t>
  </si>
  <si>
    <t>133</t>
  </si>
  <si>
    <t>713121111</t>
  </si>
  <si>
    <t>Montáž izolace tepelné podlah volně kladenými rohožemi, pásy, dílci, deskami 1 vrstva</t>
  </si>
  <si>
    <t>21,48+20,12</t>
  </si>
  <si>
    <t>14,57+3,86+8,85+4,45</t>
  </si>
  <si>
    <t>9,72</t>
  </si>
  <si>
    <t>skladba 10</t>
  </si>
  <si>
    <t>55,58</t>
  </si>
  <si>
    <t>134</t>
  </si>
  <si>
    <t>631537190</t>
  </si>
  <si>
    <t>deska izolační ROCKWOOL Multirock 600x1000x40 mm</t>
  </si>
  <si>
    <t>55,58*1,05</t>
  </si>
  <si>
    <t>135</t>
  </si>
  <si>
    <t>283764000</t>
  </si>
  <si>
    <t>polystyren extrudovaný STYRODUR 3035 CS- 1250 x 600</t>
  </si>
  <si>
    <t>(21,48+20,12)*0,1*1,05</t>
  </si>
  <si>
    <t>(14,57+3,86+8,85+4,45)*0,1*1,05</t>
  </si>
  <si>
    <t>9,72*0,1*1,05</t>
  </si>
  <si>
    <t>(11,9+25,37+24,59)*0,03*1,05</t>
  </si>
  <si>
    <t>(9,04+5,4+3,92)*0,03*1,05</t>
  </si>
  <si>
    <t>136</t>
  </si>
  <si>
    <t>713121121</t>
  </si>
  <si>
    <t>Montáž izolace tepelné podlah volně kladenými rohožemi, pásy, dílci, deskami 2 vrstvy</t>
  </si>
  <si>
    <t>skladba 9</t>
  </si>
  <si>
    <t>skladba 11</t>
  </si>
  <si>
    <t>53,3</t>
  </si>
  <si>
    <t>137</t>
  </si>
  <si>
    <t>631537990</t>
  </si>
  <si>
    <t>deska izolační podlahová ROCKWOOL STEPROCK HD(T) 600x1000x30 mm</t>
  </si>
  <si>
    <t>15*2*1,05</t>
  </si>
  <si>
    <t>53,3*2*1,05</t>
  </si>
  <si>
    <t>138</t>
  </si>
  <si>
    <t>713121211</t>
  </si>
  <si>
    <t>Montáž izolace tepelné podlah volně kladenými okrajovými pásky</t>
  </si>
  <si>
    <t>2*(5,1+7,1+3,7+2,77+3,75+1,11+3,31+1,33+3,36+2,65+1,64+2,65+4,35+5,04+4,2+4,79)</t>
  </si>
  <si>
    <t>2*(2,45+4,25+3,43+1,59+3,9+2,82+1,4+2,82+4,65+10,93)</t>
  </si>
  <si>
    <t>139</t>
  </si>
  <si>
    <t>631402741-01</t>
  </si>
  <si>
    <t>pásek okrajový Ekoflex  š 80 mm tl.5 mm s folií + samolep</t>
  </si>
  <si>
    <t>2*(5,1+7,1+3,7+2,77+3,75+1,11+3,31+1,33+3,36+2,65+1,64+2,65+4,35+5,04+4,2+4,79)*1,05</t>
  </si>
  <si>
    <t>2*(2,45+4,25+3,43+1,59+3,9+2,82+1,4+2,82+4,65+10,93)*1,05</t>
  </si>
  <si>
    <t>140</t>
  </si>
  <si>
    <t>713131141</t>
  </si>
  <si>
    <t>Montáž izolace tepelné stěn a základů lepením celoplošně rohoží, pásů, dílců, desek</t>
  </si>
  <si>
    <t>1pp -1,400/-3,250</t>
  </si>
  <si>
    <t>2*(11,64+12,17)*1,85</t>
  </si>
  <si>
    <t>141</t>
  </si>
  <si>
    <t>283763550</t>
  </si>
  <si>
    <t>deska fasádní polystyrénová izolační Perimeter N PER 30 (EPS P) 1265 x 615 x 120 mm</t>
  </si>
  <si>
    <t>2*(11,64+12,17)*1,85*1,05</t>
  </si>
  <si>
    <t>142</t>
  </si>
  <si>
    <t>713131155</t>
  </si>
  <si>
    <t>Montáž izolace tepelné stěn a základů volně vloženými rohožemi, pásy, dílci, deskami 2 vrstvy</t>
  </si>
  <si>
    <t>1pp-006</t>
  </si>
  <si>
    <t>4,35*2,6</t>
  </si>
  <si>
    <t>143</t>
  </si>
  <si>
    <t>631537150</t>
  </si>
  <si>
    <t>deska izolační ROCKWOOL ROCKMIN 600x1000x100 mm</t>
  </si>
  <si>
    <t>4,35*2,6*1,05</t>
  </si>
  <si>
    <t>144</t>
  </si>
  <si>
    <t>631536990</t>
  </si>
  <si>
    <t>deska izolační ROCKWOOL ROCKMIN 600x1000x200 mm</t>
  </si>
  <si>
    <t>145</t>
  </si>
  <si>
    <t>713191131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</si>
</sst>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36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sz val="10"/>
      <color indexed="63"/>
      <name val="Trebuchet MS"/>
      <family val="0"/>
    </font>
    <font>
      <sz val="10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10"/>
      <color indexed="63"/>
      <name val="Trebuchet MS"/>
      <family val="0"/>
    </font>
    <font>
      <sz val="10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sz val="11"/>
      <color indexed="55"/>
      <name val="Trebuchet MS"/>
      <family val="0"/>
    </font>
    <font>
      <sz val="10"/>
      <color indexed="56"/>
      <name val="Trebuchet MS"/>
      <family val="0"/>
    </font>
    <font>
      <sz val="12"/>
      <name val="Trebuchet MS"/>
      <family val="0"/>
    </font>
    <font>
      <sz val="12"/>
      <color indexed="56"/>
      <name val="Trebuchet MS"/>
      <family val="0"/>
    </font>
    <font>
      <sz val="8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20"/>
      <name val="Trebuchet MS"/>
      <family val="0"/>
    </font>
    <font>
      <sz val="8"/>
      <color indexed="63"/>
      <name val="Trebuchet MS"/>
      <family val="0"/>
    </font>
    <font>
      <sz val="8"/>
      <color indexed="10"/>
      <name val="Trebuchet MS"/>
      <family val="0"/>
    </font>
    <font>
      <i/>
      <sz val="8"/>
      <color indexed="12"/>
      <name val="Trebuchet MS"/>
      <family val="0"/>
    </font>
    <font>
      <u val="single"/>
      <sz val="8"/>
      <color indexed="12"/>
      <name val="Trebuchet MS"/>
      <family val="0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/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/>
      <bottom/>
    </border>
    <border>
      <left style="hair">
        <color indexed="55"/>
      </left>
      <right style="hair">
        <color indexed="55"/>
      </right>
      <top/>
      <bottom style="hair">
        <color indexed="55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9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2" borderId="0" xfId="0" applyFill="1" applyAlignment="1">
      <alignment horizontal="left" vertical="top"/>
    </xf>
    <xf numFmtId="0" fontId="1" fillId="2" borderId="0" xfId="0" applyFont="1" applyFill="1" applyAlignment="1">
      <alignment horizontal="left" vertical="center"/>
    </xf>
    <xf numFmtId="0" fontId="0" fillId="2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7" fillId="3" borderId="0" xfId="0" applyFont="1" applyFill="1" applyAlignment="1">
      <alignment horizontal="left" vertical="center"/>
    </xf>
    <xf numFmtId="49" fontId="7" fillId="3" borderId="0" xfId="0" applyFont="1" applyFill="1" applyAlignment="1">
      <alignment horizontal="left" vertical="top"/>
    </xf>
    <xf numFmtId="0" fontId="0" fillId="0" borderId="6" xfId="0" applyBorder="1" applyAlignment="1">
      <alignment horizontal="left" vertical="top"/>
    </xf>
    <xf numFmtId="0" fontId="10" fillId="0" borderId="0" xfId="0" applyFont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3" fillId="0" borderId="4" xfId="0" applyBorder="1" applyAlignment="1">
      <alignment horizontal="left" vertical="center"/>
    </xf>
    <xf numFmtId="0" fontId="13" fillId="0" borderId="0" xfId="0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0" xfId="0" applyAlignment="1">
      <alignment horizontal="center" vertical="center"/>
    </xf>
    <xf numFmtId="0" fontId="13" fillId="0" borderId="5" xfId="0" applyBorder="1" applyAlignment="1">
      <alignment horizontal="left" vertical="center"/>
    </xf>
    <xf numFmtId="0" fontId="0" fillId="4" borderId="0" xfId="0" applyFill="1" applyAlignment="1">
      <alignment horizontal="left" vertical="center"/>
    </xf>
    <xf numFmtId="0" fontId="9" fillId="4" borderId="8" xfId="0" applyFont="1" applyFill="1" applyBorder="1" applyAlignment="1">
      <alignment horizontal="left" vertical="center"/>
    </xf>
    <xf numFmtId="0" fontId="0" fillId="4" borderId="9" xfId="0" applyFill="1" applyBorder="1" applyAlignment="1">
      <alignment horizontal="left" vertical="center"/>
    </xf>
    <xf numFmtId="0" fontId="9" fillId="4" borderId="9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15" fillId="0" borderId="15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15" fillId="0" borderId="16" xfId="0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166" fontId="7" fillId="0" borderId="0" xfId="0" applyFont="1" applyAlignment="1">
      <alignment horizontal="left" vertical="top"/>
    </xf>
    <xf numFmtId="0" fontId="0" fillId="0" borderId="14" xfId="0" applyBorder="1" applyAlignment="1">
      <alignment horizontal="left"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164" fontId="17" fillId="0" borderId="13" xfId="0" applyFont="1" applyBorder="1" applyAlignment="1">
      <alignment horizontal="right" vertical="center"/>
    </xf>
    <xf numFmtId="164" fontId="17" fillId="0" borderId="0" xfId="0" applyFont="1" applyAlignment="1">
      <alignment horizontal="right" vertical="center"/>
    </xf>
    <xf numFmtId="167" fontId="17" fillId="0" borderId="0" xfId="0" applyFont="1" applyAlignment="1">
      <alignment horizontal="right" vertical="center"/>
    </xf>
    <xf numFmtId="164" fontId="17" fillId="0" borderId="14" xfId="0" applyFont="1" applyBorder="1" applyAlignment="1">
      <alignment horizontal="right" vertical="center"/>
    </xf>
    <xf numFmtId="0" fontId="19" fillId="0" borderId="0" xfId="0" applyFont="1" applyAlignment="1">
      <alignment horizontal="left" vertical="center"/>
    </xf>
    <xf numFmtId="0" fontId="19" fillId="0" borderId="4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9" fillId="0" borderId="5" xfId="0" applyFont="1" applyBorder="1" applyAlignment="1">
      <alignment horizontal="left" vertical="center"/>
    </xf>
    <xf numFmtId="164" fontId="22" fillId="0" borderId="15" xfId="0" applyFont="1" applyBorder="1" applyAlignment="1">
      <alignment horizontal="right" vertical="center"/>
    </xf>
    <xf numFmtId="164" fontId="22" fillId="0" borderId="16" xfId="0" applyFont="1" applyBorder="1" applyAlignment="1">
      <alignment horizontal="right" vertical="center"/>
    </xf>
    <xf numFmtId="167" fontId="22" fillId="0" borderId="16" xfId="0" applyFont="1" applyBorder="1" applyAlignment="1">
      <alignment horizontal="right" vertical="center"/>
    </xf>
    <xf numFmtId="164" fontId="22" fillId="0" borderId="17" xfId="0" applyFont="1" applyBorder="1" applyAlignment="1">
      <alignment horizontal="right" vertical="center"/>
    </xf>
    <xf numFmtId="0" fontId="23" fillId="0" borderId="0" xfId="0" applyFont="1" applyAlignment="1">
      <alignment horizontal="left" vertical="center"/>
    </xf>
    <xf numFmtId="165" fontId="15" fillId="3" borderId="10" xfId="0" applyFont="1" applyFill="1" applyBorder="1" applyAlignment="1">
      <alignment horizontal="center" vertical="center"/>
    </xf>
    <xf numFmtId="0" fontId="15" fillId="3" borderId="11" xfId="0" applyFont="1" applyFill="1" applyBorder="1" applyAlignment="1">
      <alignment horizontal="center" vertical="center"/>
    </xf>
    <xf numFmtId="164" fontId="15" fillId="0" borderId="12" xfId="0" applyFont="1" applyBorder="1" applyAlignment="1">
      <alignment horizontal="right" vertical="center"/>
    </xf>
    <xf numFmtId="164" fontId="0" fillId="0" borderId="0" xfId="0" applyFont="1" applyAlignment="1">
      <alignment horizontal="right" vertical="center"/>
    </xf>
    <xf numFmtId="165" fontId="15" fillId="3" borderId="13" xfId="0" applyFont="1" applyFill="1" applyBorder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164" fontId="15" fillId="0" borderId="14" xfId="0" applyFont="1" applyBorder="1" applyAlignment="1">
      <alignment horizontal="right" vertical="center"/>
    </xf>
    <xf numFmtId="165" fontId="15" fillId="3" borderId="15" xfId="0" applyFont="1" applyFill="1" applyBorder="1" applyAlignment="1">
      <alignment horizontal="center" vertical="center"/>
    </xf>
    <xf numFmtId="0" fontId="15" fillId="3" borderId="16" xfId="0" applyFont="1" applyFill="1" applyBorder="1" applyAlignment="1">
      <alignment horizontal="center" vertical="center"/>
    </xf>
    <xf numFmtId="164" fontId="15" fillId="0" borderId="17" xfId="0" applyFont="1" applyBorder="1" applyAlignment="1">
      <alignment horizontal="right" vertical="center"/>
    </xf>
    <xf numFmtId="0" fontId="18" fillId="4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165" fontId="13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9" fillId="4" borderId="9" xfId="0" applyFont="1" applyFill="1" applyBorder="1" applyAlignment="1">
      <alignment horizontal="right" vertical="center"/>
    </xf>
    <xf numFmtId="0" fontId="24" fillId="0" borderId="0" xfId="0" applyFont="1" applyAlignment="1">
      <alignment horizontal="left" vertical="center"/>
    </xf>
    <xf numFmtId="0" fontId="25" fillId="0" borderId="4" xfId="0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5" xfId="0" applyFont="1" applyBorder="1" applyAlignment="1">
      <alignment horizontal="left" vertical="center"/>
    </xf>
    <xf numFmtId="0" fontId="23" fillId="0" borderId="4" xfId="0" applyFont="1" applyBorder="1" applyAlignment="1">
      <alignment horizontal="left" vertical="center"/>
    </xf>
    <xf numFmtId="0" fontId="23" fillId="0" borderId="5" xfId="0" applyFont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6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left" vertical="center"/>
    </xf>
    <xf numFmtId="0" fontId="15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left" vertical="center"/>
    </xf>
    <xf numFmtId="0" fontId="15" fillId="0" borderId="26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7" fillId="4" borderId="21" xfId="0" applyFont="1" applyFill="1" applyBorder="1" applyAlignment="1">
      <alignment horizontal="center" vertical="center" wrapText="1"/>
    </xf>
    <xf numFmtId="0" fontId="7" fillId="4" borderId="22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67" fontId="27" fillId="0" borderId="11" xfId="0" applyFont="1" applyBorder="1" applyAlignment="1">
      <alignment horizontal="right"/>
    </xf>
    <xf numFmtId="167" fontId="27" fillId="0" borderId="12" xfId="0" applyFont="1" applyBorder="1" applyAlignment="1">
      <alignment horizontal="right"/>
    </xf>
    <xf numFmtId="164" fontId="28" fillId="0" borderId="0" xfId="0" applyFont="1" applyAlignment="1">
      <alignment horizontal="right" vertical="center"/>
    </xf>
    <xf numFmtId="0" fontId="0" fillId="0" borderId="0" xfId="0" applyFont="1" applyAlignment="1">
      <alignment horizontal="left"/>
    </xf>
    <xf numFmtId="0" fontId="26" fillId="0" borderId="4" xfId="0" applyBorder="1" applyAlignment="1">
      <alignment horizontal="left"/>
    </xf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6" fillId="0" borderId="5" xfId="0" applyBorder="1" applyAlignment="1">
      <alignment horizontal="left"/>
    </xf>
    <xf numFmtId="0" fontId="26" fillId="0" borderId="13" xfId="0" applyBorder="1" applyAlignment="1">
      <alignment horizontal="left"/>
    </xf>
    <xf numFmtId="167" fontId="26" fillId="0" borderId="0" xfId="0" applyFont="1" applyAlignment="1">
      <alignment horizontal="right"/>
    </xf>
    <xf numFmtId="167" fontId="26" fillId="0" borderId="14" xfId="0" applyFont="1" applyBorder="1" applyAlignment="1">
      <alignment horizontal="right"/>
    </xf>
    <xf numFmtId="164" fontId="26" fillId="0" borderId="0" xfId="0" applyFont="1" applyAlignment="1">
      <alignment horizontal="right" vertical="center"/>
    </xf>
    <xf numFmtId="0" fontId="23" fillId="0" borderId="0" xfId="0" applyFont="1" applyAlignment="1">
      <alignment horizontal="left"/>
    </xf>
    <xf numFmtId="0" fontId="0" fillId="0" borderId="24" xfId="0" applyFont="1" applyBorder="1" applyAlignment="1">
      <alignment horizontal="center" vertical="center"/>
    </xf>
    <xf numFmtId="49" fontId="0" fillId="0" borderId="24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center" vertical="center" wrapText="1"/>
    </xf>
    <xf numFmtId="168" fontId="0" fillId="0" borderId="24" xfId="0" applyFont="1" applyBorder="1" applyAlignment="1">
      <alignment horizontal="right" vertical="center"/>
    </xf>
    <xf numFmtId="0" fontId="13" fillId="3" borderId="24" xfId="0" applyFont="1" applyFill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167" fontId="13" fillId="0" borderId="0" xfId="0" applyFont="1" applyAlignment="1">
      <alignment horizontal="right" vertical="center"/>
    </xf>
    <xf numFmtId="167" fontId="13" fillId="0" borderId="14" xfId="0" applyFont="1" applyBorder="1" applyAlignment="1">
      <alignment horizontal="right" vertical="center"/>
    </xf>
    <xf numFmtId="0" fontId="29" fillId="0" borderId="4" xfId="0" applyBorder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9" fillId="0" borderId="5" xfId="0" applyBorder="1" applyAlignment="1">
      <alignment horizontal="left" vertical="center"/>
    </xf>
    <xf numFmtId="0" fontId="29" fillId="0" borderId="13" xfId="0" applyBorder="1" applyAlignment="1">
      <alignment horizontal="left" vertical="center"/>
    </xf>
    <xf numFmtId="0" fontId="29" fillId="0" borderId="14" xfId="0" applyBorder="1" applyAlignment="1">
      <alignment horizontal="left" vertical="center"/>
    </xf>
    <xf numFmtId="0" fontId="29" fillId="0" borderId="0" xfId="0" applyAlignment="1">
      <alignment horizontal="left" vertical="center"/>
    </xf>
    <xf numFmtId="0" fontId="30" fillId="0" borderId="4" xfId="0" applyBorder="1" applyAlignment="1">
      <alignment horizontal="left" vertical="center"/>
    </xf>
    <xf numFmtId="0" fontId="30" fillId="0" borderId="0" xfId="0" applyFont="1" applyAlignment="1">
      <alignment horizontal="left" vertical="center"/>
    </xf>
    <xf numFmtId="168" fontId="30" fillId="0" borderId="0" xfId="0" applyFont="1" applyAlignment="1">
      <alignment horizontal="right" vertical="center"/>
    </xf>
    <xf numFmtId="0" fontId="30" fillId="0" borderId="5" xfId="0" applyBorder="1" applyAlignment="1">
      <alignment horizontal="left" vertical="center"/>
    </xf>
    <xf numFmtId="0" fontId="30" fillId="0" borderId="13" xfId="0" applyBorder="1" applyAlignment="1">
      <alignment horizontal="left" vertical="center"/>
    </xf>
    <xf numFmtId="0" fontId="30" fillId="0" borderId="14" xfId="0" applyBorder="1" applyAlignment="1">
      <alignment horizontal="left" vertical="center"/>
    </xf>
    <xf numFmtId="0" fontId="30" fillId="0" borderId="0" xfId="0" applyAlignment="1">
      <alignment horizontal="left" vertical="center"/>
    </xf>
    <xf numFmtId="0" fontId="31" fillId="0" borderId="4" xfId="0" applyBorder="1" applyAlignment="1">
      <alignment horizontal="left" vertical="center"/>
    </xf>
    <xf numFmtId="0" fontId="31" fillId="0" borderId="0" xfId="0" applyFont="1" applyAlignment="1">
      <alignment horizontal="left" vertical="center"/>
    </xf>
    <xf numFmtId="168" fontId="31" fillId="0" borderId="0" xfId="0" applyFont="1" applyAlignment="1">
      <alignment horizontal="right" vertical="center"/>
    </xf>
    <xf numFmtId="0" fontId="31" fillId="0" borderId="5" xfId="0" applyBorder="1" applyAlignment="1">
      <alignment horizontal="left" vertical="center"/>
    </xf>
    <xf numFmtId="0" fontId="31" fillId="0" borderId="13" xfId="0" applyBorder="1" applyAlignment="1">
      <alignment horizontal="left" vertical="center"/>
    </xf>
    <xf numFmtId="0" fontId="31" fillId="0" borderId="14" xfId="0" applyBorder="1" applyAlignment="1">
      <alignment horizontal="left" vertical="center"/>
    </xf>
    <xf numFmtId="0" fontId="31" fillId="0" borderId="0" xfId="0" applyAlignment="1">
      <alignment horizontal="left" vertical="center"/>
    </xf>
    <xf numFmtId="0" fontId="32" fillId="0" borderId="24" xfId="0" applyFont="1" applyBorder="1" applyAlignment="1">
      <alignment horizontal="center" vertical="center"/>
    </xf>
    <xf numFmtId="49" fontId="32" fillId="0" borderId="24" xfId="0" applyFont="1" applyBorder="1" applyAlignment="1">
      <alignment horizontal="left" vertical="center" wrapText="1"/>
    </xf>
    <xf numFmtId="0" fontId="32" fillId="0" borderId="24" xfId="0" applyFont="1" applyBorder="1" applyAlignment="1">
      <alignment horizontal="center" vertical="center" wrapText="1"/>
    </xf>
    <xf numFmtId="168" fontId="32" fillId="0" borderId="24" xfId="0" applyFont="1" applyBorder="1" applyAlignment="1">
      <alignment horizontal="right" vertical="center"/>
    </xf>
    <xf numFmtId="168" fontId="0" fillId="3" borderId="24" xfId="0" applyFont="1" applyFill="1" applyBorder="1" applyAlignment="1">
      <alignment horizontal="right" vertical="center"/>
    </xf>
    <xf numFmtId="0" fontId="0" fillId="0" borderId="15" xfId="0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7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165" fontId="13" fillId="0" borderId="0" xfId="0" applyAlignment="1">
      <alignment horizontal="right" vertical="center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7" fillId="4" borderId="8" xfId="0" applyFont="1" applyFill="1" applyBorder="1" applyAlignment="1">
      <alignment horizontal="center" vertical="center"/>
    </xf>
    <xf numFmtId="0" fontId="0" fillId="4" borderId="9" xfId="0" applyFill="1" applyBorder="1" applyAlignment="1">
      <alignment horizontal="left" vertical="center"/>
    </xf>
    <xf numFmtId="0" fontId="7" fillId="4" borderId="9" xfId="0" applyFont="1" applyFill="1" applyBorder="1" applyAlignment="1">
      <alignment horizontal="center" vertical="center"/>
    </xf>
    <xf numFmtId="0" fontId="0" fillId="4" borderId="27" xfId="0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34" fillId="0" borderId="0" xfId="17" applyFont="1" applyAlignment="1">
      <alignment horizontal="center" vertical="center"/>
    </xf>
    <xf numFmtId="0" fontId="1" fillId="2" borderId="0" xfId="0" applyFont="1" applyFill="1" applyAlignment="1" applyProtection="1">
      <alignment horizontal="left" vertical="center"/>
      <protection/>
    </xf>
    <xf numFmtId="0" fontId="11" fillId="2" borderId="0" xfId="0" applyFont="1" applyFill="1" applyAlignment="1" applyProtection="1">
      <alignment horizontal="left" vertical="center"/>
      <protection/>
    </xf>
    <xf numFmtId="0" fontId="2" fillId="2" borderId="0" xfId="0" applyFont="1" applyFill="1" applyAlignment="1" applyProtection="1">
      <alignment horizontal="left" vertical="center"/>
      <protection/>
    </xf>
    <xf numFmtId="0" fontId="35" fillId="2" borderId="0" xfId="17" applyFont="1" applyFill="1" applyAlignment="1" applyProtection="1">
      <alignment horizontal="left" vertical="center"/>
      <protection/>
    </xf>
    <xf numFmtId="0" fontId="0" fillId="2" borderId="0" xfId="0" applyFont="1" applyFill="1" applyAlignment="1" applyProtection="1">
      <alignment horizontal="left" vertical="top"/>
      <protection/>
    </xf>
    <xf numFmtId="164" fontId="18" fillId="4" borderId="0" xfId="0" applyFont="1" applyFill="1" applyAlignment="1">
      <alignment horizontal="right" vertical="center"/>
    </xf>
    <xf numFmtId="0" fontId="0" fillId="4" borderId="0" xfId="0" applyFill="1" applyAlignment="1">
      <alignment horizontal="left" vertical="center"/>
    </xf>
    <xf numFmtId="0" fontId="3" fillId="4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23" fillId="3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164" fontId="23" fillId="3" borderId="0" xfId="0" applyFont="1" applyFill="1" applyAlignment="1">
      <alignment horizontal="right" vertical="center"/>
    </xf>
    <xf numFmtId="164" fontId="23" fillId="0" borderId="0" xfId="0" applyFont="1" applyAlignment="1">
      <alignment horizontal="right" vertical="center"/>
    </xf>
    <xf numFmtId="164" fontId="18" fillId="0" borderId="0" xfId="0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164" fontId="21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164" fontId="8" fillId="0" borderId="0" xfId="0" applyFont="1" applyAlignment="1">
      <alignment horizontal="right" vertical="center"/>
    </xf>
    <xf numFmtId="0" fontId="9" fillId="4" borderId="9" xfId="0" applyFont="1" applyFill="1" applyBorder="1" applyAlignment="1">
      <alignment horizontal="left" vertical="center"/>
    </xf>
    <xf numFmtId="164" fontId="9" fillId="4" borderId="9" xfId="0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top" wrapText="1"/>
    </xf>
    <xf numFmtId="49" fontId="7" fillId="3" borderId="0" xfId="0" applyFont="1" applyFill="1" applyAlignment="1">
      <alignment horizontal="left" vertical="top"/>
    </xf>
    <xf numFmtId="164" fontId="11" fillId="0" borderId="0" xfId="0" applyFont="1" applyAlignment="1">
      <alignment horizontal="right" vertical="center"/>
    </xf>
    <xf numFmtId="164" fontId="12" fillId="0" borderId="7" xfId="0" applyFont="1" applyBorder="1" applyAlignment="1">
      <alignment horizontal="right" vertical="center"/>
    </xf>
    <xf numFmtId="0" fontId="0" fillId="0" borderId="7" xfId="0" applyBorder="1" applyAlignment="1">
      <alignment horizontal="left" vertical="center"/>
    </xf>
    <xf numFmtId="0" fontId="35" fillId="2" borderId="0" xfId="17" applyFont="1" applyFill="1" applyAlignment="1" applyProtection="1">
      <alignment horizontal="center" vertical="center"/>
      <protection/>
    </xf>
    <xf numFmtId="164" fontId="23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164" fontId="25" fillId="0" borderId="0" xfId="0" applyFont="1" applyAlignment="1">
      <alignment horizontal="right"/>
    </xf>
    <xf numFmtId="164" fontId="18" fillId="0" borderId="0" xfId="0" applyFont="1" applyAlignment="1">
      <alignment horizontal="right"/>
    </xf>
    <xf numFmtId="0" fontId="30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 wrapText="1"/>
    </xf>
    <xf numFmtId="0" fontId="31" fillId="0" borderId="0" xfId="0" applyFont="1" applyAlignment="1">
      <alignment horizontal="left" vertical="center"/>
    </xf>
    <xf numFmtId="164" fontId="0" fillId="0" borderId="24" xfId="0" applyFont="1" applyBorder="1" applyAlignment="1">
      <alignment horizontal="right" vertical="center"/>
    </xf>
    <xf numFmtId="0" fontId="0" fillId="0" borderId="24" xfId="0" applyBorder="1" applyAlignment="1">
      <alignment horizontal="left" vertical="center"/>
    </xf>
    <xf numFmtId="0" fontId="0" fillId="0" borderId="24" xfId="0" applyFont="1" applyBorder="1" applyAlignment="1">
      <alignment horizontal="left" vertical="center" wrapText="1"/>
    </xf>
    <xf numFmtId="164" fontId="0" fillId="3" borderId="24" xfId="0" applyFont="1" applyFill="1" applyBorder="1" applyAlignment="1">
      <alignment horizontal="right" vertical="center"/>
    </xf>
    <xf numFmtId="164" fontId="32" fillId="3" borderId="24" xfId="0" applyFont="1" applyFill="1" applyBorder="1" applyAlignment="1">
      <alignment horizontal="right" vertical="center"/>
    </xf>
    <xf numFmtId="0" fontId="32" fillId="0" borderId="24" xfId="0" applyFont="1" applyBorder="1" applyAlignment="1">
      <alignment horizontal="left" vertical="center"/>
    </xf>
    <xf numFmtId="164" fontId="32" fillId="0" borderId="24" xfId="0" applyFont="1" applyBorder="1" applyAlignment="1">
      <alignment horizontal="right" vertical="center"/>
    </xf>
    <xf numFmtId="0" fontId="32" fillId="0" borderId="24" xfId="0" applyFont="1" applyBorder="1" applyAlignment="1">
      <alignment horizontal="left" vertical="center" wrapText="1"/>
    </xf>
    <xf numFmtId="166" fontId="7" fillId="0" borderId="0" xfId="0" applyFont="1" applyAlignment="1">
      <alignment horizontal="left" vertical="top"/>
    </xf>
    <xf numFmtId="0" fontId="7" fillId="4" borderId="22" xfId="0" applyFont="1" applyFill="1" applyBorder="1" applyAlignment="1">
      <alignment horizontal="center" vertical="center" wrapText="1"/>
    </xf>
    <xf numFmtId="0" fontId="0" fillId="4" borderId="22" xfId="0" applyFill="1" applyBorder="1" applyAlignment="1">
      <alignment horizontal="center" vertical="center" wrapText="1"/>
    </xf>
    <xf numFmtId="0" fontId="0" fillId="4" borderId="23" xfId="0" applyFill="1" applyBorder="1" applyAlignment="1">
      <alignment horizontal="center" vertical="center" wrapText="1"/>
    </xf>
    <xf numFmtId="0" fontId="26" fillId="0" borderId="0" xfId="0" applyFont="1" applyAlignment="1">
      <alignment horizontal="left" vertical="center"/>
    </xf>
    <xf numFmtId="164" fontId="25" fillId="0" borderId="0" xfId="0" applyFont="1" applyAlignment="1">
      <alignment horizontal="right" vertical="center"/>
    </xf>
    <xf numFmtId="0" fontId="7" fillId="4" borderId="0" xfId="0" applyFont="1" applyFill="1" applyAlignment="1">
      <alignment horizontal="center" vertical="center"/>
    </xf>
    <xf numFmtId="164" fontId="13" fillId="0" borderId="0" xfId="0" applyFont="1" applyAlignment="1">
      <alignment horizontal="right" vertical="center"/>
    </xf>
    <xf numFmtId="164" fontId="12" fillId="0" borderId="0" xfId="0" applyFont="1" applyAlignment="1">
      <alignment horizontal="right" vertical="center"/>
    </xf>
    <xf numFmtId="0" fontId="7" fillId="3" borderId="0" xfId="0" applyFont="1" applyFill="1" applyAlignment="1">
      <alignment horizontal="left" vertical="center"/>
    </xf>
    <xf numFmtId="166" fontId="7" fillId="3" borderId="0" xfId="0" applyFont="1" applyFill="1" applyAlignment="1">
      <alignment horizontal="left" vertical="top"/>
    </xf>
  </cellXfs>
  <cellStyles count="7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2C3E0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A9AF6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6"/>
  <sheetViews>
    <sheetView showGridLines="0" tabSelected="1" workbookViewId="0" topLeftCell="A1">
      <pane ySplit="1" topLeftCell="BM2" activePane="bottomLeft" state="frozen"/>
      <selection pane="topLeft" activeCell="A1" sqref="A1"/>
      <selection pane="bottomLeft" activeCell="AB11" sqref="AB11"/>
    </sheetView>
  </sheetViews>
  <sheetFormatPr defaultColWidth="9.332031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.66796875" style="2" customWidth="1"/>
    <col min="44" max="44" width="10.66015625" style="1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89" width="10.66015625" style="2" hidden="1" customWidth="1"/>
    <col min="90" max="16384" width="10.66015625" style="1" customWidth="1"/>
  </cols>
  <sheetData>
    <row r="1" spans="1:256" s="3" customFormat="1" ht="22.5" customHeight="1">
      <c r="A1" s="171" t="s">
        <v>380</v>
      </c>
      <c r="B1" s="172"/>
      <c r="C1" s="172"/>
      <c r="D1" s="173" t="s">
        <v>381</v>
      </c>
      <c r="E1" s="172"/>
      <c r="F1" s="172"/>
      <c r="G1" s="172"/>
      <c r="H1" s="172"/>
      <c r="I1" s="172"/>
      <c r="J1" s="172"/>
      <c r="K1" s="174" t="s">
        <v>373</v>
      </c>
      <c r="L1" s="174"/>
      <c r="M1" s="174"/>
      <c r="N1" s="174"/>
      <c r="O1" s="174"/>
      <c r="P1" s="174"/>
      <c r="Q1" s="174"/>
      <c r="R1" s="174"/>
      <c r="S1" s="174"/>
      <c r="T1" s="172"/>
      <c r="U1" s="172"/>
      <c r="V1" s="172"/>
      <c r="W1" s="174" t="s">
        <v>374</v>
      </c>
      <c r="X1" s="174"/>
      <c r="Y1" s="174"/>
      <c r="Z1" s="174"/>
      <c r="AA1" s="174"/>
      <c r="AB1" s="174"/>
      <c r="AC1" s="174"/>
      <c r="AD1" s="174"/>
      <c r="AE1" s="174"/>
      <c r="AF1" s="174"/>
      <c r="AG1" s="172"/>
      <c r="AH1" s="172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382</v>
      </c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383</v>
      </c>
      <c r="BU1" s="4" t="s">
        <v>383</v>
      </c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192" t="s">
        <v>384</v>
      </c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79"/>
      <c r="AI2" s="179"/>
      <c r="AJ2" s="179"/>
      <c r="AK2" s="179"/>
      <c r="AL2" s="179"/>
      <c r="AM2" s="179"/>
      <c r="AN2" s="179"/>
      <c r="AO2" s="179"/>
      <c r="AP2" s="179"/>
      <c r="AR2" s="178" t="s">
        <v>385</v>
      </c>
      <c r="AS2" s="179"/>
      <c r="AT2" s="179"/>
      <c r="AU2" s="179"/>
      <c r="AV2" s="179"/>
      <c r="AW2" s="179"/>
      <c r="AX2" s="179"/>
      <c r="AY2" s="179"/>
      <c r="AZ2" s="179"/>
      <c r="BA2" s="179"/>
      <c r="BB2" s="179"/>
      <c r="BC2" s="179"/>
      <c r="BD2" s="179"/>
      <c r="BE2" s="179"/>
      <c r="BS2" s="6" t="s">
        <v>386</v>
      </c>
      <c r="BT2" s="6" t="s">
        <v>387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386</v>
      </c>
      <c r="BT3" s="6" t="s">
        <v>388</v>
      </c>
    </row>
    <row r="4" spans="2:71" s="2" customFormat="1" ht="37.5" customHeight="1">
      <c r="B4" s="10"/>
      <c r="C4" s="168" t="s">
        <v>389</v>
      </c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79"/>
      <c r="AL4" s="179"/>
      <c r="AM4" s="179"/>
      <c r="AN4" s="179"/>
      <c r="AO4" s="179"/>
      <c r="AP4" s="179"/>
      <c r="AQ4" s="11"/>
      <c r="AS4" s="12" t="s">
        <v>390</v>
      </c>
      <c r="BE4" s="13" t="s">
        <v>391</v>
      </c>
      <c r="BS4" s="6" t="s">
        <v>392</v>
      </c>
    </row>
    <row r="5" spans="2:71" s="2" customFormat="1" ht="15" customHeight="1">
      <c r="B5" s="10"/>
      <c r="D5" s="14" t="s">
        <v>393</v>
      </c>
      <c r="K5" s="157" t="s">
        <v>394</v>
      </c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  <c r="AM5" s="179"/>
      <c r="AN5" s="179"/>
      <c r="AO5" s="179"/>
      <c r="AQ5" s="11"/>
      <c r="BE5" s="193" t="s">
        <v>395</v>
      </c>
      <c r="BS5" s="6" t="s">
        <v>386</v>
      </c>
    </row>
    <row r="6" spans="2:71" s="2" customFormat="1" ht="37.5" customHeight="1">
      <c r="B6" s="10"/>
      <c r="D6" s="16" t="s">
        <v>396</v>
      </c>
      <c r="K6" s="194" t="s">
        <v>397</v>
      </c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Q6" s="11"/>
      <c r="BE6" s="179"/>
      <c r="BS6" s="6" t="s">
        <v>398</v>
      </c>
    </row>
    <row r="7" spans="2:71" s="2" customFormat="1" ht="15" customHeight="1">
      <c r="B7" s="10"/>
      <c r="D7" s="17" t="s">
        <v>399</v>
      </c>
      <c r="K7" s="15"/>
      <c r="AK7" s="17" t="s">
        <v>400</v>
      </c>
      <c r="AN7" s="15"/>
      <c r="AQ7" s="11"/>
      <c r="BE7" s="179"/>
      <c r="BS7" s="6" t="s">
        <v>401</v>
      </c>
    </row>
    <row r="8" spans="2:71" s="2" customFormat="1" ht="15" customHeight="1">
      <c r="B8" s="10"/>
      <c r="D8" s="17" t="s">
        <v>402</v>
      </c>
      <c r="K8" s="15" t="s">
        <v>403</v>
      </c>
      <c r="AK8" s="17" t="s">
        <v>404</v>
      </c>
      <c r="AN8" s="18" t="s">
        <v>405</v>
      </c>
      <c r="AQ8" s="11"/>
      <c r="BE8" s="179"/>
      <c r="BS8" s="6" t="s">
        <v>406</v>
      </c>
    </row>
    <row r="9" spans="2:71" s="2" customFormat="1" ht="15" customHeight="1">
      <c r="B9" s="10"/>
      <c r="AQ9" s="11"/>
      <c r="BE9" s="179"/>
      <c r="BS9" s="6" t="s">
        <v>406</v>
      </c>
    </row>
    <row r="10" spans="2:71" s="2" customFormat="1" ht="15" customHeight="1">
      <c r="B10" s="10"/>
      <c r="D10" s="17" t="s">
        <v>407</v>
      </c>
      <c r="AK10" s="17" t="s">
        <v>408</v>
      </c>
      <c r="AN10" s="15"/>
      <c r="AQ10" s="11"/>
      <c r="BE10" s="179"/>
      <c r="BS10" s="6" t="s">
        <v>398</v>
      </c>
    </row>
    <row r="11" spans="2:71" s="2" customFormat="1" ht="19.5" customHeight="1">
      <c r="B11" s="10"/>
      <c r="E11" s="15"/>
      <c r="AK11" s="17" t="s">
        <v>409</v>
      </c>
      <c r="AN11" s="15"/>
      <c r="AQ11" s="11"/>
      <c r="BE11" s="179"/>
      <c r="BS11" s="6" t="s">
        <v>398</v>
      </c>
    </row>
    <row r="12" spans="2:71" s="2" customFormat="1" ht="7.5" customHeight="1">
      <c r="B12" s="10"/>
      <c r="AQ12" s="11"/>
      <c r="BE12" s="179"/>
      <c r="BS12" s="6" t="s">
        <v>398</v>
      </c>
    </row>
    <row r="13" spans="2:71" s="2" customFormat="1" ht="15" customHeight="1">
      <c r="B13" s="10"/>
      <c r="D13" s="17" t="s">
        <v>410</v>
      </c>
      <c r="AK13" s="17" t="s">
        <v>408</v>
      </c>
      <c r="AN13" s="19" t="s">
        <v>411</v>
      </c>
      <c r="AQ13" s="11"/>
      <c r="BE13" s="179"/>
      <c r="BS13" s="6" t="s">
        <v>398</v>
      </c>
    </row>
    <row r="14" spans="2:71" s="2" customFormat="1" ht="15.75" customHeight="1">
      <c r="B14" s="10"/>
      <c r="E14" s="195" t="s">
        <v>411</v>
      </c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79"/>
      <c r="AD14" s="179"/>
      <c r="AE14" s="179"/>
      <c r="AF14" s="179"/>
      <c r="AG14" s="179"/>
      <c r="AH14" s="179"/>
      <c r="AI14" s="179"/>
      <c r="AJ14" s="179"/>
      <c r="AK14" s="17" t="s">
        <v>409</v>
      </c>
      <c r="AN14" s="19" t="s">
        <v>411</v>
      </c>
      <c r="AQ14" s="11"/>
      <c r="BE14" s="179"/>
      <c r="BS14" s="6" t="s">
        <v>398</v>
      </c>
    </row>
    <row r="15" spans="2:71" s="2" customFormat="1" ht="7.5" customHeight="1">
      <c r="B15" s="10"/>
      <c r="AQ15" s="11"/>
      <c r="BE15" s="179"/>
      <c r="BS15" s="6" t="s">
        <v>383</v>
      </c>
    </row>
    <row r="16" spans="2:71" s="2" customFormat="1" ht="15" customHeight="1">
      <c r="B16" s="10"/>
      <c r="D16" s="17" t="s">
        <v>412</v>
      </c>
      <c r="AK16" s="17" t="s">
        <v>408</v>
      </c>
      <c r="AN16" s="15"/>
      <c r="AQ16" s="11"/>
      <c r="BE16" s="179"/>
      <c r="BS16" s="6" t="s">
        <v>383</v>
      </c>
    </row>
    <row r="17" spans="2:71" ht="19.5" customHeight="1">
      <c r="B17" s="10"/>
      <c r="E17" s="15"/>
      <c r="AK17" s="17" t="s">
        <v>409</v>
      </c>
      <c r="AN17" s="15"/>
      <c r="AQ17" s="11"/>
      <c r="AR17" s="2"/>
      <c r="BE17" s="179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6" t="s">
        <v>413</v>
      </c>
    </row>
    <row r="18" spans="2:71" ht="7.5" customHeight="1">
      <c r="B18" s="10"/>
      <c r="AQ18" s="11"/>
      <c r="AR18" s="2"/>
      <c r="BE18" s="179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6" t="s">
        <v>386</v>
      </c>
    </row>
    <row r="19" spans="2:71" ht="15" customHeight="1">
      <c r="B19" s="10"/>
      <c r="D19" s="17" t="s">
        <v>414</v>
      </c>
      <c r="AK19" s="17" t="s">
        <v>408</v>
      </c>
      <c r="AN19" s="15"/>
      <c r="AQ19" s="11"/>
      <c r="AR19" s="2"/>
      <c r="BE19" s="179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6" t="s">
        <v>386</v>
      </c>
    </row>
    <row r="20" spans="2:70" ht="19.5" customHeight="1">
      <c r="B20" s="10"/>
      <c r="E20" s="15" t="s">
        <v>415</v>
      </c>
      <c r="AK20" s="17" t="s">
        <v>409</v>
      </c>
      <c r="AN20" s="15"/>
      <c r="AQ20" s="11"/>
      <c r="AR20" s="2"/>
      <c r="BE20" s="179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</row>
    <row r="21" spans="2:70" ht="7.5" customHeight="1">
      <c r="B21" s="10"/>
      <c r="AQ21" s="11"/>
      <c r="AR21" s="2"/>
      <c r="BE21" s="179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</row>
    <row r="22" spans="2:70" ht="7.5" customHeight="1">
      <c r="B22" s="1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Q22" s="11"/>
      <c r="AR22" s="2"/>
      <c r="BE22" s="179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</row>
    <row r="23" spans="2:70" ht="15" customHeight="1">
      <c r="B23" s="10"/>
      <c r="D23" s="21" t="s">
        <v>416</v>
      </c>
      <c r="AK23" s="196">
        <f>ROUND($AG$87,2)</f>
        <v>0</v>
      </c>
      <c r="AL23" s="179"/>
      <c r="AM23" s="179"/>
      <c r="AN23" s="179"/>
      <c r="AO23" s="179"/>
      <c r="AQ23" s="11"/>
      <c r="AR23" s="2"/>
      <c r="BE23" s="179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</row>
    <row r="24" spans="2:70" ht="15" customHeight="1">
      <c r="B24" s="10"/>
      <c r="D24" s="21" t="s">
        <v>417</v>
      </c>
      <c r="AK24" s="196">
        <f>ROUND($AG$90,2)</f>
        <v>0</v>
      </c>
      <c r="AL24" s="179"/>
      <c r="AM24" s="179"/>
      <c r="AN24" s="179"/>
      <c r="AO24" s="179"/>
      <c r="AQ24" s="11"/>
      <c r="AR24" s="2"/>
      <c r="BE24" s="179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</row>
    <row r="25" spans="2:57" s="6" customFormat="1" ht="7.5" customHeight="1">
      <c r="B25" s="22"/>
      <c r="AQ25" s="23"/>
      <c r="BE25" s="181"/>
    </row>
    <row r="26" spans="2:57" s="6" customFormat="1" ht="27" customHeight="1">
      <c r="B26" s="22"/>
      <c r="D26" s="24" t="s">
        <v>418</v>
      </c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197">
        <f>ROUND($AK$23+$AK$24,2)</f>
        <v>0</v>
      </c>
      <c r="AL26" s="198"/>
      <c r="AM26" s="198"/>
      <c r="AN26" s="198"/>
      <c r="AO26" s="198"/>
      <c r="AQ26" s="23"/>
      <c r="BE26" s="181"/>
    </row>
    <row r="27" spans="2:57" s="6" customFormat="1" ht="7.5" customHeight="1">
      <c r="B27" s="22"/>
      <c r="AQ27" s="23"/>
      <c r="BE27" s="181"/>
    </row>
    <row r="28" spans="2:57" s="6" customFormat="1" ht="15" customHeight="1">
      <c r="B28" s="26"/>
      <c r="D28" s="27" t="s">
        <v>419</v>
      </c>
      <c r="F28" s="27" t="s">
        <v>420</v>
      </c>
      <c r="L28" s="161">
        <v>0.21</v>
      </c>
      <c r="M28" s="188"/>
      <c r="N28" s="188"/>
      <c r="O28" s="188"/>
      <c r="T28" s="29" t="s">
        <v>421</v>
      </c>
      <c r="W28" s="189">
        <f>ROUND($AZ$87+SUM($CD$91:$CD$104),2)</f>
        <v>0</v>
      </c>
      <c r="X28" s="188"/>
      <c r="Y28" s="188"/>
      <c r="Z28" s="188"/>
      <c r="AA28" s="188"/>
      <c r="AB28" s="188"/>
      <c r="AC28" s="188"/>
      <c r="AD28" s="188"/>
      <c r="AE28" s="188"/>
      <c r="AK28" s="189">
        <f>ROUND($AV$87+SUM($BY$91:$BY$104),2)</f>
        <v>0</v>
      </c>
      <c r="AL28" s="188"/>
      <c r="AM28" s="188"/>
      <c r="AN28" s="188"/>
      <c r="AO28" s="188"/>
      <c r="AQ28" s="30"/>
      <c r="BE28" s="188"/>
    </row>
    <row r="29" spans="2:57" s="6" customFormat="1" ht="15" customHeight="1">
      <c r="B29" s="26"/>
      <c r="F29" s="27" t="s">
        <v>422</v>
      </c>
      <c r="L29" s="161">
        <v>0.15</v>
      </c>
      <c r="M29" s="188"/>
      <c r="N29" s="188"/>
      <c r="O29" s="188"/>
      <c r="T29" s="29" t="s">
        <v>421</v>
      </c>
      <c r="W29" s="189">
        <f>ROUND($BA$87+SUM($CE$91:$CE$104),2)</f>
        <v>0</v>
      </c>
      <c r="X29" s="188"/>
      <c r="Y29" s="188"/>
      <c r="Z29" s="188"/>
      <c r="AA29" s="188"/>
      <c r="AB29" s="188"/>
      <c r="AC29" s="188"/>
      <c r="AD29" s="188"/>
      <c r="AE29" s="188"/>
      <c r="AK29" s="189">
        <f>ROUND($AW$87+SUM($BZ$91:$BZ$104),2)</f>
        <v>0</v>
      </c>
      <c r="AL29" s="188"/>
      <c r="AM29" s="188"/>
      <c r="AN29" s="188"/>
      <c r="AO29" s="188"/>
      <c r="AQ29" s="30"/>
      <c r="BE29" s="188"/>
    </row>
    <row r="30" spans="2:57" s="6" customFormat="1" ht="15" customHeight="1" hidden="1">
      <c r="B30" s="26"/>
      <c r="F30" s="27" t="s">
        <v>423</v>
      </c>
      <c r="L30" s="161">
        <v>0.21</v>
      </c>
      <c r="M30" s="188"/>
      <c r="N30" s="188"/>
      <c r="O30" s="188"/>
      <c r="T30" s="29" t="s">
        <v>421</v>
      </c>
      <c r="W30" s="189">
        <f>ROUND($BB$87+SUM($CF$91:$CF$104),2)</f>
        <v>0</v>
      </c>
      <c r="X30" s="188"/>
      <c r="Y30" s="188"/>
      <c r="Z30" s="188"/>
      <c r="AA30" s="188"/>
      <c r="AB30" s="188"/>
      <c r="AC30" s="188"/>
      <c r="AD30" s="188"/>
      <c r="AE30" s="188"/>
      <c r="AK30" s="189">
        <v>0</v>
      </c>
      <c r="AL30" s="188"/>
      <c r="AM30" s="188"/>
      <c r="AN30" s="188"/>
      <c r="AO30" s="188"/>
      <c r="AQ30" s="30"/>
      <c r="BE30" s="188"/>
    </row>
    <row r="31" spans="2:57" s="6" customFormat="1" ht="15" customHeight="1" hidden="1">
      <c r="B31" s="26"/>
      <c r="F31" s="27" t="s">
        <v>424</v>
      </c>
      <c r="L31" s="161">
        <v>0.15</v>
      </c>
      <c r="M31" s="188"/>
      <c r="N31" s="188"/>
      <c r="O31" s="188"/>
      <c r="T31" s="29" t="s">
        <v>421</v>
      </c>
      <c r="W31" s="189">
        <f>ROUND($BC$87+SUM($CG$91:$CG$104),2)</f>
        <v>0</v>
      </c>
      <c r="X31" s="188"/>
      <c r="Y31" s="188"/>
      <c r="Z31" s="188"/>
      <c r="AA31" s="188"/>
      <c r="AB31" s="188"/>
      <c r="AC31" s="188"/>
      <c r="AD31" s="188"/>
      <c r="AE31" s="188"/>
      <c r="AK31" s="189">
        <v>0</v>
      </c>
      <c r="AL31" s="188"/>
      <c r="AM31" s="188"/>
      <c r="AN31" s="188"/>
      <c r="AO31" s="188"/>
      <c r="AQ31" s="30"/>
      <c r="BE31" s="188"/>
    </row>
    <row r="32" spans="2:57" s="6" customFormat="1" ht="15" customHeight="1" hidden="1">
      <c r="B32" s="26"/>
      <c r="F32" s="27" t="s">
        <v>425</v>
      </c>
      <c r="L32" s="161">
        <v>0</v>
      </c>
      <c r="M32" s="188"/>
      <c r="N32" s="188"/>
      <c r="O32" s="188"/>
      <c r="T32" s="29" t="s">
        <v>421</v>
      </c>
      <c r="W32" s="189">
        <f>ROUND($BD$87+SUM($CH$91:$CH$104),2)</f>
        <v>0</v>
      </c>
      <c r="X32" s="188"/>
      <c r="Y32" s="188"/>
      <c r="Z32" s="188"/>
      <c r="AA32" s="188"/>
      <c r="AB32" s="188"/>
      <c r="AC32" s="188"/>
      <c r="AD32" s="188"/>
      <c r="AE32" s="188"/>
      <c r="AK32" s="189">
        <v>0</v>
      </c>
      <c r="AL32" s="188"/>
      <c r="AM32" s="188"/>
      <c r="AN32" s="188"/>
      <c r="AO32" s="188"/>
      <c r="AQ32" s="30"/>
      <c r="BE32" s="188"/>
    </row>
    <row r="33" spans="2:57" s="6" customFormat="1" ht="7.5" customHeight="1">
      <c r="B33" s="22"/>
      <c r="AQ33" s="23"/>
      <c r="BE33" s="181"/>
    </row>
    <row r="34" spans="2:57" s="6" customFormat="1" ht="27" customHeight="1">
      <c r="B34" s="22"/>
      <c r="C34" s="31"/>
      <c r="D34" s="32" t="s">
        <v>426</v>
      </c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4" t="s">
        <v>427</v>
      </c>
      <c r="U34" s="33"/>
      <c r="V34" s="33"/>
      <c r="W34" s="33"/>
      <c r="X34" s="190" t="s">
        <v>428</v>
      </c>
      <c r="Y34" s="165"/>
      <c r="Z34" s="165"/>
      <c r="AA34" s="165"/>
      <c r="AB34" s="165"/>
      <c r="AC34" s="33"/>
      <c r="AD34" s="33"/>
      <c r="AE34" s="33"/>
      <c r="AF34" s="33"/>
      <c r="AG34" s="33"/>
      <c r="AH34" s="33"/>
      <c r="AI34" s="33"/>
      <c r="AJ34" s="33"/>
      <c r="AK34" s="191">
        <f>ROUND(SUM($AK$26:$AK$32),2)</f>
        <v>0</v>
      </c>
      <c r="AL34" s="165"/>
      <c r="AM34" s="165"/>
      <c r="AN34" s="165"/>
      <c r="AO34" s="167"/>
      <c r="AP34" s="31"/>
      <c r="AQ34" s="23"/>
      <c r="BE34" s="181"/>
    </row>
    <row r="35" spans="2:43" s="6" customFormat="1" ht="15" customHeight="1">
      <c r="B35" s="22"/>
      <c r="AQ35" s="23"/>
    </row>
    <row r="36" spans="2:43" s="2" customFormat="1" ht="14.25" customHeight="1">
      <c r="B36" s="10"/>
      <c r="AQ36" s="11"/>
    </row>
    <row r="37" spans="2:43" s="2" customFormat="1" ht="14.25" customHeight="1">
      <c r="B37" s="10"/>
      <c r="AQ37" s="11"/>
    </row>
    <row r="38" spans="2:43" s="2" customFormat="1" ht="14.25" customHeight="1">
      <c r="B38" s="10"/>
      <c r="AQ38" s="11"/>
    </row>
    <row r="39" spans="2:43" s="2" customFormat="1" ht="14.25" customHeight="1">
      <c r="B39" s="10"/>
      <c r="AQ39" s="11"/>
    </row>
    <row r="40" spans="2:43" s="2" customFormat="1" ht="14.25" customHeight="1">
      <c r="B40" s="10"/>
      <c r="AQ40" s="11"/>
    </row>
    <row r="41" spans="2:43" s="2" customFormat="1" ht="14.25" customHeight="1">
      <c r="B41" s="10"/>
      <c r="AQ41" s="11"/>
    </row>
    <row r="42" spans="2:43" s="2" customFormat="1" ht="14.25" customHeight="1">
      <c r="B42" s="10"/>
      <c r="AQ42" s="11"/>
    </row>
    <row r="43" spans="2:43" s="2" customFormat="1" ht="14.25" customHeight="1">
      <c r="B43" s="10"/>
      <c r="AQ43" s="11"/>
    </row>
    <row r="44" spans="2:43" s="2" customFormat="1" ht="14.25" customHeight="1">
      <c r="B44" s="10"/>
      <c r="AQ44" s="11"/>
    </row>
    <row r="45" spans="2:43" s="2" customFormat="1" ht="14.25" customHeight="1">
      <c r="B45" s="10"/>
      <c r="AQ45" s="11"/>
    </row>
    <row r="46" spans="2:43" s="2" customFormat="1" ht="14.25" customHeight="1">
      <c r="B46" s="10"/>
      <c r="AQ46" s="11"/>
    </row>
    <row r="47" spans="2:43" s="2" customFormat="1" ht="14.25" customHeight="1">
      <c r="B47" s="10"/>
      <c r="AQ47" s="11"/>
    </row>
    <row r="48" spans="2:43" s="2" customFormat="1" ht="14.25" customHeight="1">
      <c r="B48" s="10"/>
      <c r="AQ48" s="11"/>
    </row>
    <row r="49" spans="2:43" s="6" customFormat="1" ht="15.75" customHeight="1">
      <c r="B49" s="22"/>
      <c r="D49" s="35" t="s">
        <v>429</v>
      </c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7"/>
      <c r="AC49" s="35" t="s">
        <v>430</v>
      </c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7"/>
      <c r="AQ49" s="23"/>
    </row>
    <row r="50" spans="2:43" s="2" customFormat="1" ht="14.25" customHeight="1">
      <c r="B50" s="10"/>
      <c r="D50" s="38"/>
      <c r="Z50" s="39"/>
      <c r="AC50" s="38"/>
      <c r="AO50" s="39"/>
      <c r="AQ50" s="11"/>
    </row>
    <row r="51" spans="2:43" s="2" customFormat="1" ht="14.25" customHeight="1">
      <c r="B51" s="10"/>
      <c r="D51" s="38"/>
      <c r="Z51" s="39"/>
      <c r="AC51" s="38"/>
      <c r="AO51" s="39"/>
      <c r="AQ51" s="11"/>
    </row>
    <row r="52" spans="2:43" s="2" customFormat="1" ht="14.25" customHeight="1">
      <c r="B52" s="10"/>
      <c r="D52" s="38"/>
      <c r="Z52" s="39"/>
      <c r="AC52" s="38"/>
      <c r="AO52" s="39"/>
      <c r="AQ52" s="11"/>
    </row>
    <row r="53" spans="2:43" s="2" customFormat="1" ht="14.25" customHeight="1">
      <c r="B53" s="10"/>
      <c r="D53" s="38"/>
      <c r="Z53" s="39"/>
      <c r="AC53" s="38"/>
      <c r="AO53" s="39"/>
      <c r="AQ53" s="11"/>
    </row>
    <row r="54" spans="2:43" s="2" customFormat="1" ht="14.25" customHeight="1">
      <c r="B54" s="10"/>
      <c r="D54" s="38"/>
      <c r="Z54" s="39"/>
      <c r="AC54" s="38"/>
      <c r="AO54" s="39"/>
      <c r="AQ54" s="11"/>
    </row>
    <row r="55" spans="2:43" s="2" customFormat="1" ht="14.25" customHeight="1">
      <c r="B55" s="10"/>
      <c r="D55" s="38"/>
      <c r="Z55" s="39"/>
      <c r="AC55" s="38"/>
      <c r="AO55" s="39"/>
      <c r="AQ55" s="11"/>
    </row>
    <row r="56" spans="2:43" s="2" customFormat="1" ht="14.25" customHeight="1">
      <c r="B56" s="10"/>
      <c r="D56" s="38"/>
      <c r="Z56" s="39"/>
      <c r="AC56" s="38"/>
      <c r="AO56" s="39"/>
      <c r="AQ56" s="11"/>
    </row>
    <row r="57" spans="2:43" s="2" customFormat="1" ht="14.25" customHeight="1">
      <c r="B57" s="10"/>
      <c r="D57" s="38"/>
      <c r="Z57" s="39"/>
      <c r="AC57" s="38"/>
      <c r="AO57" s="39"/>
      <c r="AQ57" s="11"/>
    </row>
    <row r="58" spans="2:43" s="6" customFormat="1" ht="15.75" customHeight="1">
      <c r="B58" s="22"/>
      <c r="D58" s="40" t="s">
        <v>431</v>
      </c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2" t="s">
        <v>432</v>
      </c>
      <c r="S58" s="41"/>
      <c r="T58" s="41"/>
      <c r="U58" s="41"/>
      <c r="V58" s="41"/>
      <c r="W58" s="41"/>
      <c r="X58" s="41"/>
      <c r="Y58" s="41"/>
      <c r="Z58" s="43"/>
      <c r="AC58" s="40" t="s">
        <v>431</v>
      </c>
      <c r="AD58" s="41"/>
      <c r="AE58" s="41"/>
      <c r="AF58" s="41"/>
      <c r="AG58" s="41"/>
      <c r="AH58" s="41"/>
      <c r="AI58" s="41"/>
      <c r="AJ58" s="41"/>
      <c r="AK58" s="41"/>
      <c r="AL58" s="41"/>
      <c r="AM58" s="42" t="s">
        <v>432</v>
      </c>
      <c r="AN58" s="41"/>
      <c r="AO58" s="43"/>
      <c r="AQ58" s="23"/>
    </row>
    <row r="59" spans="2:43" s="2" customFormat="1" ht="14.25" customHeight="1">
      <c r="B59" s="10"/>
      <c r="AQ59" s="11"/>
    </row>
    <row r="60" spans="2:43" s="6" customFormat="1" ht="15.75" customHeight="1">
      <c r="B60" s="22"/>
      <c r="D60" s="35" t="s">
        <v>433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7"/>
      <c r="AC60" s="35" t="s">
        <v>434</v>
      </c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7"/>
      <c r="AQ60" s="23"/>
    </row>
    <row r="61" spans="2:43" s="2" customFormat="1" ht="14.25" customHeight="1">
      <c r="B61" s="10"/>
      <c r="D61" s="38"/>
      <c r="Z61" s="39"/>
      <c r="AC61" s="38"/>
      <c r="AO61" s="39"/>
      <c r="AQ61" s="11"/>
    </row>
    <row r="62" spans="2:43" s="2" customFormat="1" ht="14.25" customHeight="1">
      <c r="B62" s="10"/>
      <c r="D62" s="38"/>
      <c r="Z62" s="39"/>
      <c r="AC62" s="38"/>
      <c r="AO62" s="39"/>
      <c r="AQ62" s="11"/>
    </row>
    <row r="63" spans="2:43" s="2" customFormat="1" ht="14.25" customHeight="1">
      <c r="B63" s="10"/>
      <c r="D63" s="38"/>
      <c r="Z63" s="39"/>
      <c r="AC63" s="38"/>
      <c r="AO63" s="39"/>
      <c r="AQ63" s="11"/>
    </row>
    <row r="64" spans="2:43" s="2" customFormat="1" ht="14.25" customHeight="1">
      <c r="B64" s="10"/>
      <c r="D64" s="38"/>
      <c r="Z64" s="39"/>
      <c r="AC64" s="38"/>
      <c r="AO64" s="39"/>
      <c r="AQ64" s="11"/>
    </row>
    <row r="65" spans="2:43" s="2" customFormat="1" ht="14.25" customHeight="1">
      <c r="B65" s="10"/>
      <c r="D65" s="38"/>
      <c r="Z65" s="39"/>
      <c r="AC65" s="38"/>
      <c r="AO65" s="39"/>
      <c r="AQ65" s="11"/>
    </row>
    <row r="66" spans="2:43" s="2" customFormat="1" ht="14.25" customHeight="1">
      <c r="B66" s="10"/>
      <c r="D66" s="38"/>
      <c r="Z66" s="39"/>
      <c r="AC66" s="38"/>
      <c r="AO66" s="39"/>
      <c r="AQ66" s="11"/>
    </row>
    <row r="67" spans="2:43" s="2" customFormat="1" ht="14.25" customHeight="1">
      <c r="B67" s="10"/>
      <c r="D67" s="38"/>
      <c r="Z67" s="39"/>
      <c r="AC67" s="38"/>
      <c r="AO67" s="39"/>
      <c r="AQ67" s="11"/>
    </row>
    <row r="68" spans="2:43" s="2" customFormat="1" ht="14.25" customHeight="1">
      <c r="B68" s="10"/>
      <c r="D68" s="38"/>
      <c r="Z68" s="39"/>
      <c r="AC68" s="38"/>
      <c r="AO68" s="39"/>
      <c r="AQ68" s="11"/>
    </row>
    <row r="69" spans="2:43" s="6" customFormat="1" ht="15.75" customHeight="1">
      <c r="B69" s="22"/>
      <c r="D69" s="40" t="s">
        <v>431</v>
      </c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2" t="s">
        <v>432</v>
      </c>
      <c r="S69" s="41"/>
      <c r="T69" s="41"/>
      <c r="U69" s="41"/>
      <c r="V69" s="41"/>
      <c r="W69" s="41"/>
      <c r="X69" s="41"/>
      <c r="Y69" s="41"/>
      <c r="Z69" s="43"/>
      <c r="AC69" s="40" t="s">
        <v>431</v>
      </c>
      <c r="AD69" s="41"/>
      <c r="AE69" s="41"/>
      <c r="AF69" s="41"/>
      <c r="AG69" s="41"/>
      <c r="AH69" s="41"/>
      <c r="AI69" s="41"/>
      <c r="AJ69" s="41"/>
      <c r="AK69" s="41"/>
      <c r="AL69" s="41"/>
      <c r="AM69" s="42" t="s">
        <v>432</v>
      </c>
      <c r="AN69" s="41"/>
      <c r="AO69" s="43"/>
      <c r="AQ69" s="23"/>
    </row>
    <row r="70" spans="2:43" s="6" customFormat="1" ht="7.5" customHeight="1">
      <c r="B70" s="22"/>
      <c r="AQ70" s="23"/>
    </row>
    <row r="71" spans="2:43" s="6" customFormat="1" ht="7.5" customHeight="1">
      <c r="B71" s="44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6"/>
    </row>
    <row r="75" spans="2:43" s="6" customFormat="1" ht="7.5" customHeight="1">
      <c r="B75" s="47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9"/>
    </row>
    <row r="76" spans="2:43" s="6" customFormat="1" ht="37.5" customHeight="1">
      <c r="B76" s="22"/>
      <c r="C76" s="168" t="s">
        <v>435</v>
      </c>
      <c r="D76" s="181"/>
      <c r="E76" s="181"/>
      <c r="F76" s="181"/>
      <c r="G76" s="181"/>
      <c r="H76" s="181"/>
      <c r="I76" s="181"/>
      <c r="J76" s="181"/>
      <c r="K76" s="181"/>
      <c r="L76" s="181"/>
      <c r="M76" s="181"/>
      <c r="N76" s="181"/>
      <c r="O76" s="181"/>
      <c r="P76" s="181"/>
      <c r="Q76" s="181"/>
      <c r="R76" s="181"/>
      <c r="S76" s="181"/>
      <c r="T76" s="181"/>
      <c r="U76" s="181"/>
      <c r="V76" s="181"/>
      <c r="W76" s="181"/>
      <c r="X76" s="181"/>
      <c r="Y76" s="181"/>
      <c r="Z76" s="181"/>
      <c r="AA76" s="181"/>
      <c r="AB76" s="181"/>
      <c r="AC76" s="181"/>
      <c r="AD76" s="181"/>
      <c r="AE76" s="181"/>
      <c r="AF76" s="181"/>
      <c r="AG76" s="181"/>
      <c r="AH76" s="181"/>
      <c r="AI76" s="181"/>
      <c r="AJ76" s="181"/>
      <c r="AK76" s="181"/>
      <c r="AL76" s="181"/>
      <c r="AM76" s="181"/>
      <c r="AN76" s="181"/>
      <c r="AO76" s="181"/>
      <c r="AP76" s="181"/>
      <c r="AQ76" s="23"/>
    </row>
    <row r="77" spans="2:43" s="15" customFormat="1" ht="15" customHeight="1">
      <c r="B77" s="50"/>
      <c r="C77" s="17" t="s">
        <v>393</v>
      </c>
      <c r="L77" s="15" t="str">
        <f>$K$5</f>
        <v>KO0713</v>
      </c>
      <c r="AQ77" s="51"/>
    </row>
    <row r="78" spans="2:43" s="52" customFormat="1" ht="37.5" customHeight="1">
      <c r="B78" s="53"/>
      <c r="C78" s="52" t="s">
        <v>396</v>
      </c>
      <c r="L78" s="169" t="str">
        <f>$K$6</f>
        <v>Přestavba a stavební úpravy RD</v>
      </c>
      <c r="M78" s="181"/>
      <c r="N78" s="181"/>
      <c r="O78" s="181"/>
      <c r="P78" s="181"/>
      <c r="Q78" s="181"/>
      <c r="R78" s="181"/>
      <c r="S78" s="181"/>
      <c r="T78" s="181"/>
      <c r="U78" s="181"/>
      <c r="V78" s="181"/>
      <c r="W78" s="181"/>
      <c r="X78" s="181"/>
      <c r="Y78" s="181"/>
      <c r="Z78" s="181"/>
      <c r="AA78" s="181"/>
      <c r="AB78" s="181"/>
      <c r="AC78" s="181"/>
      <c r="AD78" s="181"/>
      <c r="AE78" s="181"/>
      <c r="AF78" s="181"/>
      <c r="AG78" s="181"/>
      <c r="AH78" s="181"/>
      <c r="AI78" s="181"/>
      <c r="AJ78" s="181"/>
      <c r="AK78" s="181"/>
      <c r="AL78" s="181"/>
      <c r="AM78" s="181"/>
      <c r="AN78" s="181"/>
      <c r="AO78" s="181"/>
      <c r="AQ78" s="54"/>
    </row>
    <row r="79" spans="2:43" s="6" customFormat="1" ht="7.5" customHeight="1">
      <c r="B79" s="22"/>
      <c r="AQ79" s="23"/>
    </row>
    <row r="80" spans="2:43" s="6" customFormat="1" ht="15.75" customHeight="1">
      <c r="B80" s="22"/>
      <c r="C80" s="17" t="s">
        <v>402</v>
      </c>
      <c r="L80" s="55" t="str">
        <f>IF($K$8="","",$K$8)</f>
        <v>Dobřichovice č.p. 295</v>
      </c>
      <c r="AI80" s="17" t="s">
        <v>404</v>
      </c>
      <c r="AM80" s="56" t="str">
        <f>IF($AN$8="","",$AN$8)</f>
        <v>25.06.2014</v>
      </c>
      <c r="AQ80" s="23"/>
    </row>
    <row r="81" spans="2:43" s="6" customFormat="1" ht="7.5" customHeight="1">
      <c r="B81" s="22"/>
      <c r="AQ81" s="23"/>
    </row>
    <row r="82" spans="2:56" s="6" customFormat="1" ht="18.75" customHeight="1">
      <c r="B82" s="22"/>
      <c r="C82" s="17" t="s">
        <v>407</v>
      </c>
      <c r="L82" s="15">
        <f>IF($E$11="","",$E$11)</f>
      </c>
      <c r="AI82" s="17" t="s">
        <v>412</v>
      </c>
      <c r="AM82" s="157">
        <f>IF($E$17="","",$E$17)</f>
      </c>
      <c r="AN82" s="181"/>
      <c r="AO82" s="181"/>
      <c r="AP82" s="181"/>
      <c r="AQ82" s="23"/>
      <c r="AS82" s="158" t="s">
        <v>436</v>
      </c>
      <c r="AT82" s="159"/>
      <c r="AU82" s="36"/>
      <c r="AV82" s="36"/>
      <c r="AW82" s="36"/>
      <c r="AX82" s="36"/>
      <c r="AY82" s="36"/>
      <c r="AZ82" s="36"/>
      <c r="BA82" s="36"/>
      <c r="BB82" s="36"/>
      <c r="BC82" s="36"/>
      <c r="BD82" s="37"/>
    </row>
    <row r="83" spans="2:56" s="6" customFormat="1" ht="15.75" customHeight="1">
      <c r="B83" s="22"/>
      <c r="C83" s="17" t="s">
        <v>410</v>
      </c>
      <c r="L83" s="15">
        <f>IF($E$14="Vyplň údaj","",$E$14)</f>
      </c>
      <c r="AI83" s="17" t="s">
        <v>414</v>
      </c>
      <c r="AM83" s="157" t="str">
        <f>IF($E$20="","",$E$20)</f>
        <v> </v>
      </c>
      <c r="AN83" s="181"/>
      <c r="AO83" s="181"/>
      <c r="AP83" s="181"/>
      <c r="AQ83" s="23"/>
      <c r="AS83" s="160"/>
      <c r="AT83" s="181"/>
      <c r="BD83" s="57"/>
    </row>
    <row r="84" spans="2:56" s="6" customFormat="1" ht="12" customHeight="1">
      <c r="B84" s="22"/>
      <c r="AQ84" s="23"/>
      <c r="AS84" s="160"/>
      <c r="AT84" s="181"/>
      <c r="BD84" s="57"/>
    </row>
    <row r="85" spans="2:57" s="6" customFormat="1" ht="30" customHeight="1">
      <c r="B85" s="22"/>
      <c r="C85" s="164" t="s">
        <v>437</v>
      </c>
      <c r="D85" s="165"/>
      <c r="E85" s="165"/>
      <c r="F85" s="165"/>
      <c r="G85" s="165"/>
      <c r="H85" s="33"/>
      <c r="I85" s="166" t="s">
        <v>438</v>
      </c>
      <c r="J85" s="165"/>
      <c r="K85" s="165"/>
      <c r="L85" s="165"/>
      <c r="M85" s="165"/>
      <c r="N85" s="165"/>
      <c r="O85" s="165"/>
      <c r="P85" s="165"/>
      <c r="Q85" s="165"/>
      <c r="R85" s="165"/>
      <c r="S85" s="165"/>
      <c r="T85" s="165"/>
      <c r="U85" s="165"/>
      <c r="V85" s="165"/>
      <c r="W85" s="165"/>
      <c r="X85" s="165"/>
      <c r="Y85" s="165"/>
      <c r="Z85" s="165"/>
      <c r="AA85" s="165"/>
      <c r="AB85" s="165"/>
      <c r="AC85" s="165"/>
      <c r="AD85" s="165"/>
      <c r="AE85" s="165"/>
      <c r="AF85" s="165"/>
      <c r="AG85" s="166" t="s">
        <v>439</v>
      </c>
      <c r="AH85" s="165"/>
      <c r="AI85" s="165"/>
      <c r="AJ85" s="165"/>
      <c r="AK85" s="165"/>
      <c r="AL85" s="165"/>
      <c r="AM85" s="165"/>
      <c r="AN85" s="166" t="s">
        <v>440</v>
      </c>
      <c r="AO85" s="165"/>
      <c r="AP85" s="167"/>
      <c r="AQ85" s="23"/>
      <c r="AS85" s="58" t="s">
        <v>441</v>
      </c>
      <c r="AT85" s="59" t="s">
        <v>442</v>
      </c>
      <c r="AU85" s="59" t="s">
        <v>443</v>
      </c>
      <c r="AV85" s="59" t="s">
        <v>444</v>
      </c>
      <c r="AW85" s="59" t="s">
        <v>445</v>
      </c>
      <c r="AX85" s="59" t="s">
        <v>446</v>
      </c>
      <c r="AY85" s="59" t="s">
        <v>447</v>
      </c>
      <c r="AZ85" s="59" t="s">
        <v>448</v>
      </c>
      <c r="BA85" s="59" t="s">
        <v>449</v>
      </c>
      <c r="BB85" s="59" t="s">
        <v>450</v>
      </c>
      <c r="BC85" s="59" t="s">
        <v>451</v>
      </c>
      <c r="BD85" s="60" t="s">
        <v>452</v>
      </c>
      <c r="BE85" s="61"/>
    </row>
    <row r="86" spans="2:56" s="6" customFormat="1" ht="12" customHeight="1">
      <c r="B86" s="22"/>
      <c r="AQ86" s="23"/>
      <c r="AS86" s="62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7"/>
    </row>
    <row r="87" spans="2:76" s="52" customFormat="1" ht="33" customHeight="1">
      <c r="B87" s="53"/>
      <c r="C87" s="63" t="s">
        <v>453</v>
      </c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184">
        <f>ROUND($AG$88,2)</f>
        <v>0</v>
      </c>
      <c r="AH87" s="185"/>
      <c r="AI87" s="185"/>
      <c r="AJ87" s="185"/>
      <c r="AK87" s="185"/>
      <c r="AL87" s="185"/>
      <c r="AM87" s="185"/>
      <c r="AN87" s="184">
        <f>ROUND(SUM($AG$87,$AT$87),2)</f>
        <v>0</v>
      </c>
      <c r="AO87" s="185"/>
      <c r="AP87" s="185"/>
      <c r="AQ87" s="54"/>
      <c r="AS87" s="64">
        <f>ROUND($AS$88,2)</f>
        <v>0</v>
      </c>
      <c r="AT87" s="65">
        <f>ROUND(SUM($AV$87:$AW$87),2)</f>
        <v>0</v>
      </c>
      <c r="AU87" s="66">
        <f>ROUND($AU$88,5)</f>
        <v>3474.9319</v>
      </c>
      <c r="AV87" s="65">
        <f>ROUND($AZ$87*$L$28,2)</f>
        <v>0</v>
      </c>
      <c r="AW87" s="65">
        <f>ROUND($BA$87*$L$29,2)</f>
        <v>0</v>
      </c>
      <c r="AX87" s="65">
        <f>ROUND($BB$87*$L$28,2)</f>
        <v>0</v>
      </c>
      <c r="AY87" s="65">
        <f>ROUND($BC$87*$L$29,2)</f>
        <v>0</v>
      </c>
      <c r="AZ87" s="65">
        <f>ROUND($AZ$88,2)</f>
        <v>0</v>
      </c>
      <c r="BA87" s="65">
        <f>ROUND($BA$88,2)</f>
        <v>0</v>
      </c>
      <c r="BB87" s="65">
        <f>ROUND($BB$88,2)</f>
        <v>0</v>
      </c>
      <c r="BC87" s="65">
        <f>ROUND($BC$88,2)</f>
        <v>0</v>
      </c>
      <c r="BD87" s="67">
        <f>ROUND($BD$88,2)</f>
        <v>0</v>
      </c>
      <c r="BS87" s="52" t="s">
        <v>454</v>
      </c>
      <c r="BT87" s="52" t="s">
        <v>455</v>
      </c>
      <c r="BV87" s="52" t="s">
        <v>456</v>
      </c>
      <c r="BW87" s="52" t="s">
        <v>457</v>
      </c>
      <c r="BX87" s="52" t="s">
        <v>458</v>
      </c>
    </row>
    <row r="88" spans="1:76" s="68" customFormat="1" ht="28.5" customHeight="1">
      <c r="A88" s="170" t="s">
        <v>375</v>
      </c>
      <c r="B88" s="69"/>
      <c r="C88" s="70"/>
      <c r="D88" s="162" t="s">
        <v>394</v>
      </c>
      <c r="E88" s="163"/>
      <c r="F88" s="163"/>
      <c r="G88" s="163"/>
      <c r="H88" s="163"/>
      <c r="I88" s="70"/>
      <c r="J88" s="162" t="s">
        <v>397</v>
      </c>
      <c r="K88" s="163"/>
      <c r="L88" s="163"/>
      <c r="M88" s="163"/>
      <c r="N88" s="163"/>
      <c r="O88" s="163"/>
      <c r="P88" s="163"/>
      <c r="Q88" s="163"/>
      <c r="R88" s="163"/>
      <c r="S88" s="163"/>
      <c r="T88" s="163"/>
      <c r="U88" s="163"/>
      <c r="V88" s="163"/>
      <c r="W88" s="163"/>
      <c r="X88" s="163"/>
      <c r="Y88" s="163"/>
      <c r="Z88" s="163"/>
      <c r="AA88" s="163"/>
      <c r="AB88" s="163"/>
      <c r="AC88" s="163"/>
      <c r="AD88" s="163"/>
      <c r="AE88" s="163"/>
      <c r="AF88" s="163"/>
      <c r="AG88" s="186">
        <f>'KO0713 - Přestavba a stav...'!$M$26</f>
        <v>0</v>
      </c>
      <c r="AH88" s="187"/>
      <c r="AI88" s="187"/>
      <c r="AJ88" s="187"/>
      <c r="AK88" s="187"/>
      <c r="AL88" s="187"/>
      <c r="AM88" s="187"/>
      <c r="AN88" s="186">
        <f>ROUND(SUM($AG$88,$AT$88),2)</f>
        <v>0</v>
      </c>
      <c r="AO88" s="187"/>
      <c r="AP88" s="187"/>
      <c r="AQ88" s="71"/>
      <c r="AS88" s="72">
        <f>'KO0713 - Přestavba a stav...'!$M$24</f>
        <v>0</v>
      </c>
      <c r="AT88" s="73">
        <f>ROUND(SUM($AV$88:$AW$88),2)</f>
        <v>0</v>
      </c>
      <c r="AU88" s="74">
        <f>'KO0713 - Přestavba a stav...'!$W$141</f>
        <v>3474.931899</v>
      </c>
      <c r="AV88" s="73">
        <f>'KO0713 - Přestavba a stav...'!$M$28</f>
        <v>0</v>
      </c>
      <c r="AW88" s="73">
        <f>'KO0713 - Přestavba a stav...'!$M$29</f>
        <v>0</v>
      </c>
      <c r="AX88" s="73">
        <f>'KO0713 - Přestavba a stav...'!$M$30</f>
        <v>0</v>
      </c>
      <c r="AY88" s="73">
        <f>'KO0713 - Přestavba a stav...'!$M$31</f>
        <v>0</v>
      </c>
      <c r="AZ88" s="73">
        <f>'KO0713 - Přestavba a stav...'!$H$28</f>
        <v>0</v>
      </c>
      <c r="BA88" s="73">
        <f>'KO0713 - Přestavba a stav...'!$H$29</f>
        <v>0</v>
      </c>
      <c r="BB88" s="73">
        <f>'KO0713 - Přestavba a stav...'!$H$30</f>
        <v>0</v>
      </c>
      <c r="BC88" s="73">
        <f>'KO0713 - Přestavba a stav...'!$H$31</f>
        <v>0</v>
      </c>
      <c r="BD88" s="75">
        <f>'KO0713 - Přestavba a stav...'!$H$32</f>
        <v>0</v>
      </c>
      <c r="BT88" s="68" t="s">
        <v>401</v>
      </c>
      <c r="BU88" s="68" t="s">
        <v>459</v>
      </c>
      <c r="BV88" s="68" t="s">
        <v>456</v>
      </c>
      <c r="BW88" s="68" t="s">
        <v>457</v>
      </c>
      <c r="BX88" s="68" t="s">
        <v>458</v>
      </c>
    </row>
    <row r="89" spans="2:43" s="2" customFormat="1" ht="14.25" customHeight="1">
      <c r="B89" s="10"/>
      <c r="AQ89" s="11"/>
    </row>
    <row r="90" spans="2:49" s="6" customFormat="1" ht="30.75" customHeight="1">
      <c r="B90" s="22"/>
      <c r="C90" s="63" t="s">
        <v>460</v>
      </c>
      <c r="AG90" s="184">
        <f>ROUND(SUM($AG$91:$AG$103),2)</f>
        <v>0</v>
      </c>
      <c r="AH90" s="181"/>
      <c r="AI90" s="181"/>
      <c r="AJ90" s="181"/>
      <c r="AK90" s="181"/>
      <c r="AL90" s="181"/>
      <c r="AM90" s="181"/>
      <c r="AN90" s="184">
        <f>ROUND(SUM($AN$91:$AN$103),2)</f>
        <v>0</v>
      </c>
      <c r="AO90" s="181"/>
      <c r="AP90" s="181"/>
      <c r="AQ90" s="23"/>
      <c r="AS90" s="58" t="s">
        <v>461</v>
      </c>
      <c r="AT90" s="59" t="s">
        <v>462</v>
      </c>
      <c r="AU90" s="59" t="s">
        <v>419</v>
      </c>
      <c r="AV90" s="60" t="s">
        <v>442</v>
      </c>
      <c r="AW90" s="61"/>
    </row>
    <row r="91" spans="2:89" s="6" customFormat="1" ht="21" customHeight="1">
      <c r="B91" s="22"/>
      <c r="D91" s="76" t="s">
        <v>463</v>
      </c>
      <c r="AG91" s="182">
        <f>ROUND($AG$87*$AS$91,2)</f>
        <v>0</v>
      </c>
      <c r="AH91" s="181"/>
      <c r="AI91" s="181"/>
      <c r="AJ91" s="181"/>
      <c r="AK91" s="181"/>
      <c r="AL91" s="181"/>
      <c r="AM91" s="181"/>
      <c r="AN91" s="183">
        <f>ROUND($AG$91+$AV$91,2)</f>
        <v>0</v>
      </c>
      <c r="AO91" s="181"/>
      <c r="AP91" s="181"/>
      <c r="AQ91" s="23"/>
      <c r="AS91" s="77">
        <v>0</v>
      </c>
      <c r="AT91" s="78" t="s">
        <v>464</v>
      </c>
      <c r="AU91" s="78" t="s">
        <v>420</v>
      </c>
      <c r="AV91" s="79">
        <f>ROUND(IF($AU$91="základní",$AG$91*$L$28,IF($AU$91="snížená",$AG$91*$L$29,0)),2)</f>
        <v>0</v>
      </c>
      <c r="BV91" s="6" t="s">
        <v>465</v>
      </c>
      <c r="BY91" s="80">
        <f>IF($AU$91="základní",$AV$91,0)</f>
        <v>0</v>
      </c>
      <c r="BZ91" s="80">
        <f>IF($AU$91="snížená",$AV$91,0)</f>
        <v>0</v>
      </c>
      <c r="CA91" s="80">
        <v>0</v>
      </c>
      <c r="CB91" s="80">
        <v>0</v>
      </c>
      <c r="CC91" s="80">
        <v>0</v>
      </c>
      <c r="CD91" s="80">
        <f>IF($AU$91="základní",$AG$91,0)</f>
        <v>0</v>
      </c>
      <c r="CE91" s="80">
        <f>IF($AU$91="snížená",$AG$91,0)</f>
        <v>0</v>
      </c>
      <c r="CF91" s="80">
        <f>IF($AU$91="zákl. přenesená",$AG$91,0)</f>
        <v>0</v>
      </c>
      <c r="CG91" s="80">
        <f>IF($AU$91="sníž. přenesená",$AG$91,0)</f>
        <v>0</v>
      </c>
      <c r="CH91" s="80">
        <f>IF($AU$91="nulová",$AG$91,0)</f>
        <v>0</v>
      </c>
      <c r="CI91" s="6">
        <f>IF($AU$91="základní",1,IF($AU$91="snížená",2,IF($AU$91="zákl. přenesená",4,IF($AU$91="sníž. přenesená",5,3))))</f>
        <v>1</v>
      </c>
      <c r="CJ91" s="6">
        <f>IF($AT$91="stavební čast",1,IF(8891="investiční čast",2,3))</f>
        <v>1</v>
      </c>
      <c r="CK91" s="6" t="str">
        <f>IF($D$91="Vyplň vlastní","","x")</f>
        <v>x</v>
      </c>
    </row>
    <row r="92" spans="2:89" s="6" customFormat="1" ht="21" customHeight="1">
      <c r="B92" s="22"/>
      <c r="D92" s="76" t="s">
        <v>466</v>
      </c>
      <c r="AG92" s="182">
        <f>ROUND($AG$87*$AS$92,2)</f>
        <v>0</v>
      </c>
      <c r="AH92" s="181"/>
      <c r="AI92" s="181"/>
      <c r="AJ92" s="181"/>
      <c r="AK92" s="181"/>
      <c r="AL92" s="181"/>
      <c r="AM92" s="181"/>
      <c r="AN92" s="183">
        <f>ROUND($AG$92+$AV$92,2)</f>
        <v>0</v>
      </c>
      <c r="AO92" s="181"/>
      <c r="AP92" s="181"/>
      <c r="AQ92" s="23"/>
      <c r="AS92" s="81">
        <v>0</v>
      </c>
      <c r="AT92" s="82" t="s">
        <v>464</v>
      </c>
      <c r="AU92" s="82" t="s">
        <v>420</v>
      </c>
      <c r="AV92" s="83">
        <f>ROUND(IF($AU$92="základní",$AG$92*$L$28,IF($AU$92="snížená",$AG$92*$L$29,0)),2)</f>
        <v>0</v>
      </c>
      <c r="BV92" s="6" t="s">
        <v>465</v>
      </c>
      <c r="BY92" s="80">
        <f>IF($AU$92="základní",$AV$92,0)</f>
        <v>0</v>
      </c>
      <c r="BZ92" s="80">
        <f>IF($AU$92="snížená",$AV$92,0)</f>
        <v>0</v>
      </c>
      <c r="CA92" s="80">
        <v>0</v>
      </c>
      <c r="CB92" s="80">
        <v>0</v>
      </c>
      <c r="CC92" s="80">
        <v>0</v>
      </c>
      <c r="CD92" s="80">
        <f>IF($AU$92="základní",$AG$92,0)</f>
        <v>0</v>
      </c>
      <c r="CE92" s="80">
        <f>IF($AU$92="snížená",$AG$92,0)</f>
        <v>0</v>
      </c>
      <c r="CF92" s="80">
        <f>IF($AU$92="zákl. přenesená",$AG$92,0)</f>
        <v>0</v>
      </c>
      <c r="CG92" s="80">
        <f>IF($AU$92="sníž. přenesená",$AG$92,0)</f>
        <v>0</v>
      </c>
      <c r="CH92" s="80">
        <f>IF($AU$92="nulová",$AG$92,0)</f>
        <v>0</v>
      </c>
      <c r="CI92" s="6">
        <f>IF($AU$92="základní",1,IF($AU$92="snížená",2,IF($AU$92="zákl. přenesená",4,IF($AU$92="sníž. přenesená",5,3))))</f>
        <v>1</v>
      </c>
      <c r="CJ92" s="6">
        <f>IF($AT$92="stavební čast",1,IF(8892="investiční čast",2,3))</f>
        <v>1</v>
      </c>
      <c r="CK92" s="6" t="str">
        <f>IF($D$92="Vyplň vlastní","","x")</f>
        <v>x</v>
      </c>
    </row>
    <row r="93" spans="2:89" s="6" customFormat="1" ht="21" customHeight="1">
      <c r="B93" s="22"/>
      <c r="D93" s="76" t="s">
        <v>467</v>
      </c>
      <c r="AG93" s="182">
        <f>ROUND($AG$87*$AS$93,2)</f>
        <v>0</v>
      </c>
      <c r="AH93" s="181"/>
      <c r="AI93" s="181"/>
      <c r="AJ93" s="181"/>
      <c r="AK93" s="181"/>
      <c r="AL93" s="181"/>
      <c r="AM93" s="181"/>
      <c r="AN93" s="183">
        <f>ROUND($AG$93+$AV$93,2)</f>
        <v>0</v>
      </c>
      <c r="AO93" s="181"/>
      <c r="AP93" s="181"/>
      <c r="AQ93" s="23"/>
      <c r="AS93" s="81">
        <v>0</v>
      </c>
      <c r="AT93" s="82" t="s">
        <v>464</v>
      </c>
      <c r="AU93" s="82" t="s">
        <v>420</v>
      </c>
      <c r="AV93" s="83">
        <f>ROUND(IF($AU$93="základní",$AG$93*$L$28,IF($AU$93="snížená",$AG$93*$L$29,0)),2)</f>
        <v>0</v>
      </c>
      <c r="BV93" s="6" t="s">
        <v>465</v>
      </c>
      <c r="BY93" s="80">
        <f>IF($AU$93="základní",$AV$93,0)</f>
        <v>0</v>
      </c>
      <c r="BZ93" s="80">
        <f>IF($AU$93="snížená",$AV$93,0)</f>
        <v>0</v>
      </c>
      <c r="CA93" s="80">
        <v>0</v>
      </c>
      <c r="CB93" s="80">
        <v>0</v>
      </c>
      <c r="CC93" s="80">
        <v>0</v>
      </c>
      <c r="CD93" s="80">
        <f>IF($AU$93="základní",$AG$93,0)</f>
        <v>0</v>
      </c>
      <c r="CE93" s="80">
        <f>IF($AU$93="snížená",$AG$93,0)</f>
        <v>0</v>
      </c>
      <c r="CF93" s="80">
        <f>IF($AU$93="zákl. přenesená",$AG$93,0)</f>
        <v>0</v>
      </c>
      <c r="CG93" s="80">
        <f>IF($AU$93="sníž. přenesená",$AG$93,0)</f>
        <v>0</v>
      </c>
      <c r="CH93" s="80">
        <f>IF($AU$93="nulová",$AG$93,0)</f>
        <v>0</v>
      </c>
      <c r="CI93" s="6">
        <f>IF($AU$93="základní",1,IF($AU$93="snížená",2,IF($AU$93="zákl. přenesená",4,IF($AU$93="sníž. přenesená",5,3))))</f>
        <v>1</v>
      </c>
      <c r="CJ93" s="6">
        <f>IF($AT$93="stavební čast",1,IF(8893="investiční čast",2,3))</f>
        <v>1</v>
      </c>
      <c r="CK93" s="6" t="str">
        <f>IF($D$93="Vyplň vlastní","","x")</f>
        <v>x</v>
      </c>
    </row>
    <row r="94" spans="2:89" s="6" customFormat="1" ht="21" customHeight="1">
      <c r="B94" s="22"/>
      <c r="D94" s="76" t="s">
        <v>468</v>
      </c>
      <c r="AG94" s="182">
        <f>ROUND($AG$87*$AS$94,2)</f>
        <v>0</v>
      </c>
      <c r="AH94" s="181"/>
      <c r="AI94" s="181"/>
      <c r="AJ94" s="181"/>
      <c r="AK94" s="181"/>
      <c r="AL94" s="181"/>
      <c r="AM94" s="181"/>
      <c r="AN94" s="183">
        <f>ROUND($AG$94+$AV$94,2)</f>
        <v>0</v>
      </c>
      <c r="AO94" s="181"/>
      <c r="AP94" s="181"/>
      <c r="AQ94" s="23"/>
      <c r="AS94" s="81">
        <v>0</v>
      </c>
      <c r="AT94" s="82" t="s">
        <v>464</v>
      </c>
      <c r="AU94" s="82" t="s">
        <v>420</v>
      </c>
      <c r="AV94" s="83">
        <f>ROUND(IF($AU$94="základní",$AG$94*$L$28,IF($AU$94="snížená",$AG$94*$L$29,0)),2)</f>
        <v>0</v>
      </c>
      <c r="BV94" s="6" t="s">
        <v>465</v>
      </c>
      <c r="BY94" s="80">
        <f>IF($AU$94="základní",$AV$94,0)</f>
        <v>0</v>
      </c>
      <c r="BZ94" s="80">
        <f>IF($AU$94="snížená",$AV$94,0)</f>
        <v>0</v>
      </c>
      <c r="CA94" s="80">
        <v>0</v>
      </c>
      <c r="CB94" s="80">
        <v>0</v>
      </c>
      <c r="CC94" s="80">
        <v>0</v>
      </c>
      <c r="CD94" s="80">
        <f>IF($AU$94="základní",$AG$94,0)</f>
        <v>0</v>
      </c>
      <c r="CE94" s="80">
        <f>IF($AU$94="snížená",$AG$94,0)</f>
        <v>0</v>
      </c>
      <c r="CF94" s="80">
        <f>IF($AU$94="zákl. přenesená",$AG$94,0)</f>
        <v>0</v>
      </c>
      <c r="CG94" s="80">
        <f>IF($AU$94="sníž. přenesená",$AG$94,0)</f>
        <v>0</v>
      </c>
      <c r="CH94" s="80">
        <f>IF($AU$94="nulová",$AG$94,0)</f>
        <v>0</v>
      </c>
      <c r="CI94" s="6">
        <f>IF($AU$94="základní",1,IF($AU$94="snížená",2,IF($AU$94="zákl. přenesená",4,IF($AU$94="sníž. přenesená",5,3))))</f>
        <v>1</v>
      </c>
      <c r="CJ94" s="6">
        <f>IF($AT$94="stavební čast",1,IF(8894="investiční čast",2,3))</f>
        <v>1</v>
      </c>
      <c r="CK94" s="6" t="str">
        <f>IF($D$94="Vyplň vlastní","","x")</f>
        <v>x</v>
      </c>
    </row>
    <row r="95" spans="2:89" s="6" customFormat="1" ht="21" customHeight="1">
      <c r="B95" s="22"/>
      <c r="D95" s="76" t="s">
        <v>469</v>
      </c>
      <c r="AG95" s="182">
        <f>ROUND($AG$87*$AS$95,2)</f>
        <v>0</v>
      </c>
      <c r="AH95" s="181"/>
      <c r="AI95" s="181"/>
      <c r="AJ95" s="181"/>
      <c r="AK95" s="181"/>
      <c r="AL95" s="181"/>
      <c r="AM95" s="181"/>
      <c r="AN95" s="183">
        <f>ROUND($AG$95+$AV$95,2)</f>
        <v>0</v>
      </c>
      <c r="AO95" s="181"/>
      <c r="AP95" s="181"/>
      <c r="AQ95" s="23"/>
      <c r="AS95" s="81">
        <v>0</v>
      </c>
      <c r="AT95" s="82" t="s">
        <v>464</v>
      </c>
      <c r="AU95" s="82" t="s">
        <v>420</v>
      </c>
      <c r="AV95" s="83">
        <f>ROUND(IF($AU$95="základní",$AG$95*$L$28,IF($AU$95="snížená",$AG$95*$L$29,0)),2)</f>
        <v>0</v>
      </c>
      <c r="BV95" s="6" t="s">
        <v>465</v>
      </c>
      <c r="BY95" s="80">
        <f>IF($AU$95="základní",$AV$95,0)</f>
        <v>0</v>
      </c>
      <c r="BZ95" s="80">
        <f>IF($AU$95="snížená",$AV$95,0)</f>
        <v>0</v>
      </c>
      <c r="CA95" s="80">
        <v>0</v>
      </c>
      <c r="CB95" s="80">
        <v>0</v>
      </c>
      <c r="CC95" s="80">
        <v>0</v>
      </c>
      <c r="CD95" s="80">
        <f>IF($AU$95="základní",$AG$95,0)</f>
        <v>0</v>
      </c>
      <c r="CE95" s="80">
        <f>IF($AU$95="snížená",$AG$95,0)</f>
        <v>0</v>
      </c>
      <c r="CF95" s="80">
        <f>IF($AU$95="zákl. přenesená",$AG$95,0)</f>
        <v>0</v>
      </c>
      <c r="CG95" s="80">
        <f>IF($AU$95="sníž. přenesená",$AG$95,0)</f>
        <v>0</v>
      </c>
      <c r="CH95" s="80">
        <f>IF($AU$95="nulová",$AG$95,0)</f>
        <v>0</v>
      </c>
      <c r="CI95" s="6">
        <f>IF($AU$95="základní",1,IF($AU$95="snížená",2,IF($AU$95="zákl. přenesená",4,IF($AU$95="sníž. přenesená",5,3))))</f>
        <v>1</v>
      </c>
      <c r="CJ95" s="6">
        <f>IF($AT$95="stavební čast",1,IF(8895="investiční čast",2,3))</f>
        <v>1</v>
      </c>
      <c r="CK95" s="6" t="str">
        <f>IF($D$95="Vyplň vlastní","","x")</f>
        <v>x</v>
      </c>
    </row>
    <row r="96" spans="2:89" s="6" customFormat="1" ht="21" customHeight="1">
      <c r="B96" s="22"/>
      <c r="D96" s="76" t="s">
        <v>470</v>
      </c>
      <c r="AG96" s="182">
        <f>ROUND($AG$87*$AS$96,2)</f>
        <v>0</v>
      </c>
      <c r="AH96" s="181"/>
      <c r="AI96" s="181"/>
      <c r="AJ96" s="181"/>
      <c r="AK96" s="181"/>
      <c r="AL96" s="181"/>
      <c r="AM96" s="181"/>
      <c r="AN96" s="183">
        <f>ROUND($AG$96+$AV$96,2)</f>
        <v>0</v>
      </c>
      <c r="AO96" s="181"/>
      <c r="AP96" s="181"/>
      <c r="AQ96" s="23"/>
      <c r="AS96" s="81">
        <v>0</v>
      </c>
      <c r="AT96" s="82" t="s">
        <v>464</v>
      </c>
      <c r="AU96" s="82" t="s">
        <v>420</v>
      </c>
      <c r="AV96" s="83">
        <f>ROUND(IF($AU$96="základní",$AG$96*$L$28,IF($AU$96="snížená",$AG$96*$L$29,0)),2)</f>
        <v>0</v>
      </c>
      <c r="BV96" s="6" t="s">
        <v>465</v>
      </c>
      <c r="BY96" s="80">
        <f>IF($AU$96="základní",$AV$96,0)</f>
        <v>0</v>
      </c>
      <c r="BZ96" s="80">
        <f>IF($AU$96="snížená",$AV$96,0)</f>
        <v>0</v>
      </c>
      <c r="CA96" s="80">
        <v>0</v>
      </c>
      <c r="CB96" s="80">
        <v>0</v>
      </c>
      <c r="CC96" s="80">
        <v>0</v>
      </c>
      <c r="CD96" s="80">
        <f>IF($AU$96="základní",$AG$96,0)</f>
        <v>0</v>
      </c>
      <c r="CE96" s="80">
        <f>IF($AU$96="snížená",$AG$96,0)</f>
        <v>0</v>
      </c>
      <c r="CF96" s="80">
        <f>IF($AU$96="zákl. přenesená",$AG$96,0)</f>
        <v>0</v>
      </c>
      <c r="CG96" s="80">
        <f>IF($AU$96="sníž. přenesená",$AG$96,0)</f>
        <v>0</v>
      </c>
      <c r="CH96" s="80">
        <f>IF($AU$96="nulová",$AG$96,0)</f>
        <v>0</v>
      </c>
      <c r="CI96" s="6">
        <f>IF($AU$96="základní",1,IF($AU$96="snížená",2,IF($AU$96="zákl. přenesená",4,IF($AU$96="sníž. přenesená",5,3))))</f>
        <v>1</v>
      </c>
      <c r="CJ96" s="6">
        <f>IF($AT$96="stavební čast",1,IF(8896="investiční čast",2,3))</f>
        <v>1</v>
      </c>
      <c r="CK96" s="6" t="str">
        <f>IF($D$96="Vyplň vlastní","","x")</f>
        <v>x</v>
      </c>
    </row>
    <row r="97" spans="2:89" s="6" customFormat="1" ht="21" customHeight="1">
      <c r="B97" s="22"/>
      <c r="D97" s="76" t="s">
        <v>471</v>
      </c>
      <c r="AG97" s="182">
        <f>ROUND($AG$87*$AS$97,2)</f>
        <v>0</v>
      </c>
      <c r="AH97" s="181"/>
      <c r="AI97" s="181"/>
      <c r="AJ97" s="181"/>
      <c r="AK97" s="181"/>
      <c r="AL97" s="181"/>
      <c r="AM97" s="181"/>
      <c r="AN97" s="183">
        <f>ROUND($AG$97+$AV$97,2)</f>
        <v>0</v>
      </c>
      <c r="AO97" s="181"/>
      <c r="AP97" s="181"/>
      <c r="AQ97" s="23"/>
      <c r="AS97" s="81">
        <v>0</v>
      </c>
      <c r="AT97" s="82" t="s">
        <v>464</v>
      </c>
      <c r="AU97" s="82" t="s">
        <v>420</v>
      </c>
      <c r="AV97" s="83">
        <f>ROUND(IF($AU$97="základní",$AG$97*$L$28,IF($AU$97="snížená",$AG$97*$L$29,0)),2)</f>
        <v>0</v>
      </c>
      <c r="BV97" s="6" t="s">
        <v>465</v>
      </c>
      <c r="BY97" s="80">
        <f>IF($AU$97="základní",$AV$97,0)</f>
        <v>0</v>
      </c>
      <c r="BZ97" s="80">
        <f>IF($AU$97="snížená",$AV$97,0)</f>
        <v>0</v>
      </c>
      <c r="CA97" s="80">
        <v>0</v>
      </c>
      <c r="CB97" s="80">
        <v>0</v>
      </c>
      <c r="CC97" s="80">
        <v>0</v>
      </c>
      <c r="CD97" s="80">
        <f>IF($AU$97="základní",$AG$97,0)</f>
        <v>0</v>
      </c>
      <c r="CE97" s="80">
        <f>IF($AU$97="snížená",$AG$97,0)</f>
        <v>0</v>
      </c>
      <c r="CF97" s="80">
        <f>IF($AU$97="zákl. přenesená",$AG$97,0)</f>
        <v>0</v>
      </c>
      <c r="CG97" s="80">
        <f>IF($AU$97="sníž. přenesená",$AG$97,0)</f>
        <v>0</v>
      </c>
      <c r="CH97" s="80">
        <f>IF($AU$97="nulová",$AG$97,0)</f>
        <v>0</v>
      </c>
      <c r="CI97" s="6">
        <f>IF($AU$97="základní",1,IF($AU$97="snížená",2,IF($AU$97="zákl. přenesená",4,IF($AU$97="sníž. přenesená",5,3))))</f>
        <v>1</v>
      </c>
      <c r="CJ97" s="6">
        <f>IF($AT$97="stavební čast",1,IF(8897="investiční čast",2,3))</f>
        <v>1</v>
      </c>
      <c r="CK97" s="6" t="str">
        <f>IF($D$97="Vyplň vlastní","","x")</f>
        <v>x</v>
      </c>
    </row>
    <row r="98" spans="2:89" s="6" customFormat="1" ht="21" customHeight="1">
      <c r="B98" s="22"/>
      <c r="D98" s="76" t="s">
        <v>472</v>
      </c>
      <c r="AG98" s="182">
        <f>ROUND($AG$87*$AS$98,2)</f>
        <v>0</v>
      </c>
      <c r="AH98" s="181"/>
      <c r="AI98" s="181"/>
      <c r="AJ98" s="181"/>
      <c r="AK98" s="181"/>
      <c r="AL98" s="181"/>
      <c r="AM98" s="181"/>
      <c r="AN98" s="183">
        <f>ROUND($AG$98+$AV$98,2)</f>
        <v>0</v>
      </c>
      <c r="AO98" s="181"/>
      <c r="AP98" s="181"/>
      <c r="AQ98" s="23"/>
      <c r="AS98" s="81">
        <v>0</v>
      </c>
      <c r="AT98" s="82" t="s">
        <v>464</v>
      </c>
      <c r="AU98" s="82" t="s">
        <v>420</v>
      </c>
      <c r="AV98" s="83">
        <f>ROUND(IF($AU$98="základní",$AG$98*$L$28,IF($AU$98="snížená",$AG$98*$L$29,0)),2)</f>
        <v>0</v>
      </c>
      <c r="BV98" s="6" t="s">
        <v>465</v>
      </c>
      <c r="BY98" s="80">
        <f>IF($AU$98="základní",$AV$98,0)</f>
        <v>0</v>
      </c>
      <c r="BZ98" s="80">
        <f>IF($AU$98="snížená",$AV$98,0)</f>
        <v>0</v>
      </c>
      <c r="CA98" s="80">
        <v>0</v>
      </c>
      <c r="CB98" s="80">
        <v>0</v>
      </c>
      <c r="CC98" s="80">
        <v>0</v>
      </c>
      <c r="CD98" s="80">
        <f>IF($AU$98="základní",$AG$98,0)</f>
        <v>0</v>
      </c>
      <c r="CE98" s="80">
        <f>IF($AU$98="snížená",$AG$98,0)</f>
        <v>0</v>
      </c>
      <c r="CF98" s="80">
        <f>IF($AU$98="zákl. přenesená",$AG$98,0)</f>
        <v>0</v>
      </c>
      <c r="CG98" s="80">
        <f>IF($AU$98="sníž. přenesená",$AG$98,0)</f>
        <v>0</v>
      </c>
      <c r="CH98" s="80">
        <f>IF($AU$98="nulová",$AG$98,0)</f>
        <v>0</v>
      </c>
      <c r="CI98" s="6">
        <f>IF($AU$98="základní",1,IF($AU$98="snížená",2,IF($AU$98="zákl. přenesená",4,IF($AU$98="sníž. přenesená",5,3))))</f>
        <v>1</v>
      </c>
      <c r="CJ98" s="6">
        <f>IF($AT$98="stavební čast",1,IF(8898="investiční čast",2,3))</f>
        <v>1</v>
      </c>
      <c r="CK98" s="6" t="str">
        <f>IF($D$98="Vyplň vlastní","","x")</f>
        <v>x</v>
      </c>
    </row>
    <row r="99" spans="2:89" s="6" customFormat="1" ht="21" customHeight="1">
      <c r="B99" s="22"/>
      <c r="D99" s="76" t="s">
        <v>473</v>
      </c>
      <c r="AG99" s="182">
        <f>ROUND($AG$87*$AS$99,2)</f>
        <v>0</v>
      </c>
      <c r="AH99" s="181"/>
      <c r="AI99" s="181"/>
      <c r="AJ99" s="181"/>
      <c r="AK99" s="181"/>
      <c r="AL99" s="181"/>
      <c r="AM99" s="181"/>
      <c r="AN99" s="183">
        <f>ROUND($AG$99+$AV$99,2)</f>
        <v>0</v>
      </c>
      <c r="AO99" s="181"/>
      <c r="AP99" s="181"/>
      <c r="AQ99" s="23"/>
      <c r="AS99" s="81">
        <v>0</v>
      </c>
      <c r="AT99" s="82" t="s">
        <v>464</v>
      </c>
      <c r="AU99" s="82" t="s">
        <v>420</v>
      </c>
      <c r="AV99" s="83">
        <f>ROUND(IF($AU$99="základní",$AG$99*$L$28,IF($AU$99="snížená",$AG$99*$L$29,0)),2)</f>
        <v>0</v>
      </c>
      <c r="BV99" s="6" t="s">
        <v>465</v>
      </c>
      <c r="BY99" s="80">
        <f>IF($AU$99="základní",$AV$99,0)</f>
        <v>0</v>
      </c>
      <c r="BZ99" s="80">
        <f>IF($AU$99="snížená",$AV$99,0)</f>
        <v>0</v>
      </c>
      <c r="CA99" s="80">
        <v>0</v>
      </c>
      <c r="CB99" s="80">
        <v>0</v>
      </c>
      <c r="CC99" s="80">
        <v>0</v>
      </c>
      <c r="CD99" s="80">
        <f>IF($AU$99="základní",$AG$99,0)</f>
        <v>0</v>
      </c>
      <c r="CE99" s="80">
        <f>IF($AU$99="snížená",$AG$99,0)</f>
        <v>0</v>
      </c>
      <c r="CF99" s="80">
        <f>IF($AU$99="zákl. přenesená",$AG$99,0)</f>
        <v>0</v>
      </c>
      <c r="CG99" s="80">
        <f>IF($AU$99="sníž. přenesená",$AG$99,0)</f>
        <v>0</v>
      </c>
      <c r="CH99" s="80">
        <f>IF($AU$99="nulová",$AG$99,0)</f>
        <v>0</v>
      </c>
      <c r="CI99" s="6">
        <f>IF($AU$99="základní",1,IF($AU$99="snížená",2,IF($AU$99="zákl. přenesená",4,IF($AU$99="sníž. přenesená",5,3))))</f>
        <v>1</v>
      </c>
      <c r="CJ99" s="6">
        <f>IF($AT$99="stavební čast",1,IF(8899="investiční čast",2,3))</f>
        <v>1</v>
      </c>
      <c r="CK99" s="6" t="str">
        <f>IF($D$99="Vyplň vlastní","","x")</f>
        <v>x</v>
      </c>
    </row>
    <row r="100" spans="2:89" s="6" customFormat="1" ht="21" customHeight="1">
      <c r="B100" s="22"/>
      <c r="D100" s="76" t="s">
        <v>474</v>
      </c>
      <c r="AG100" s="182">
        <f>ROUND($AG$87*$AS$100,2)</f>
        <v>0</v>
      </c>
      <c r="AH100" s="181"/>
      <c r="AI100" s="181"/>
      <c r="AJ100" s="181"/>
      <c r="AK100" s="181"/>
      <c r="AL100" s="181"/>
      <c r="AM100" s="181"/>
      <c r="AN100" s="183">
        <f>ROUND($AG$100+$AV$100,2)</f>
        <v>0</v>
      </c>
      <c r="AO100" s="181"/>
      <c r="AP100" s="181"/>
      <c r="AQ100" s="23"/>
      <c r="AS100" s="81">
        <v>0</v>
      </c>
      <c r="AT100" s="82" t="s">
        <v>464</v>
      </c>
      <c r="AU100" s="82" t="s">
        <v>420</v>
      </c>
      <c r="AV100" s="83">
        <f>ROUND(IF($AU$100="základní",$AG$100*$L$28,IF($AU$100="snížená",$AG$100*$L$29,0)),2)</f>
        <v>0</v>
      </c>
      <c r="BV100" s="6" t="s">
        <v>465</v>
      </c>
      <c r="BY100" s="80">
        <f>IF($AU$100="základní",$AV$100,0)</f>
        <v>0</v>
      </c>
      <c r="BZ100" s="80">
        <f>IF($AU$100="snížená",$AV$100,0)</f>
        <v>0</v>
      </c>
      <c r="CA100" s="80">
        <v>0</v>
      </c>
      <c r="CB100" s="80">
        <v>0</v>
      </c>
      <c r="CC100" s="80">
        <v>0</v>
      </c>
      <c r="CD100" s="80">
        <f>IF($AU$100="základní",$AG$100,0)</f>
        <v>0</v>
      </c>
      <c r="CE100" s="80">
        <f>IF($AU$100="snížená",$AG$100,0)</f>
        <v>0</v>
      </c>
      <c r="CF100" s="80">
        <f>IF($AU$100="zákl. přenesená",$AG$100,0)</f>
        <v>0</v>
      </c>
      <c r="CG100" s="80">
        <f>IF($AU$100="sníž. přenesená",$AG$100,0)</f>
        <v>0</v>
      </c>
      <c r="CH100" s="80">
        <f>IF($AU$100="nulová",$AG$100,0)</f>
        <v>0</v>
      </c>
      <c r="CI100" s="6">
        <f>IF($AU$100="základní",1,IF($AU$100="snížená",2,IF($AU$100="zákl. přenesená",4,IF($AU$100="sníž. přenesená",5,3))))</f>
        <v>1</v>
      </c>
      <c r="CJ100" s="6">
        <f>IF($AT$100="stavební čast",1,IF(88100="investiční čast",2,3))</f>
        <v>1</v>
      </c>
      <c r="CK100" s="6" t="str">
        <f>IF($D$100="Vyplň vlastní","","x")</f>
        <v>x</v>
      </c>
    </row>
    <row r="101" spans="2:89" s="6" customFormat="1" ht="21" customHeight="1">
      <c r="B101" s="22"/>
      <c r="D101" s="180" t="s">
        <v>475</v>
      </c>
      <c r="E101" s="181"/>
      <c r="F101" s="181"/>
      <c r="G101" s="181"/>
      <c r="H101" s="181"/>
      <c r="I101" s="181"/>
      <c r="J101" s="181"/>
      <c r="K101" s="181"/>
      <c r="L101" s="181"/>
      <c r="M101" s="181"/>
      <c r="N101" s="181"/>
      <c r="O101" s="181"/>
      <c r="P101" s="181"/>
      <c r="Q101" s="181"/>
      <c r="R101" s="181"/>
      <c r="S101" s="181"/>
      <c r="T101" s="181"/>
      <c r="U101" s="181"/>
      <c r="V101" s="181"/>
      <c r="W101" s="181"/>
      <c r="X101" s="181"/>
      <c r="Y101" s="181"/>
      <c r="Z101" s="181"/>
      <c r="AA101" s="181"/>
      <c r="AB101" s="181"/>
      <c r="AG101" s="182">
        <f>$AG$87*$AS$101</f>
        <v>0</v>
      </c>
      <c r="AH101" s="181"/>
      <c r="AI101" s="181"/>
      <c r="AJ101" s="181"/>
      <c r="AK101" s="181"/>
      <c r="AL101" s="181"/>
      <c r="AM101" s="181"/>
      <c r="AN101" s="183">
        <f>$AG$101+$AV$101</f>
        <v>0</v>
      </c>
      <c r="AO101" s="181"/>
      <c r="AP101" s="181"/>
      <c r="AQ101" s="23"/>
      <c r="AS101" s="81">
        <v>0</v>
      </c>
      <c r="AT101" s="82" t="s">
        <v>464</v>
      </c>
      <c r="AU101" s="82" t="s">
        <v>420</v>
      </c>
      <c r="AV101" s="83">
        <f>ROUND(IF($AU$101="nulová",0,IF(OR($AU$101="základní",$AU$101="zákl. přenesená"),$AG$101*$L$28,$AG$101*$L$29)),2)</f>
        <v>0</v>
      </c>
      <c r="BV101" s="6" t="s">
        <v>476</v>
      </c>
      <c r="BY101" s="80">
        <f>IF($AU$101="základní",$AV$101,0)</f>
        <v>0</v>
      </c>
      <c r="BZ101" s="80">
        <f>IF($AU$101="snížená",$AV$101,0)</f>
        <v>0</v>
      </c>
      <c r="CA101" s="80">
        <f>IF($AU$101="zákl. přenesená",$AV$101,0)</f>
        <v>0</v>
      </c>
      <c r="CB101" s="80">
        <f>IF($AU$101="sníž. přenesená",$AV$101,0)</f>
        <v>0</v>
      </c>
      <c r="CC101" s="80">
        <f>IF($AU$101="nulová",$AV$101,0)</f>
        <v>0</v>
      </c>
      <c r="CD101" s="80">
        <f>IF($AU$101="základní",$AG$101,0)</f>
        <v>0</v>
      </c>
      <c r="CE101" s="80">
        <f>IF($AU$101="snížená",$AG$101,0)</f>
        <v>0</v>
      </c>
      <c r="CF101" s="80">
        <f>IF($AU$101="zákl. přenesená",$AG$101,0)</f>
        <v>0</v>
      </c>
      <c r="CG101" s="80">
        <f>IF($AU$101="sníž. přenesená",$AG$101,0)</f>
        <v>0</v>
      </c>
      <c r="CH101" s="80">
        <f>IF($AU$101="nulová",$AG$101,0)</f>
        <v>0</v>
      </c>
      <c r="CI101" s="6">
        <f>IF($AU$101="základní",1,IF($AU$101="snížená",2,IF($AU$101="zákl. přenesená",4,IF($AU$101="sníž. přenesená",5,3))))</f>
        <v>1</v>
      </c>
      <c r="CJ101" s="6">
        <f>IF($AT$101="stavební čast",1,IF(88101="investiční čast",2,3))</f>
        <v>1</v>
      </c>
      <c r="CK101" s="6">
        <f>IF($D$101="Vyplň vlastní","","x")</f>
      </c>
    </row>
    <row r="102" spans="2:89" s="6" customFormat="1" ht="21" customHeight="1">
      <c r="B102" s="22"/>
      <c r="D102" s="180" t="s">
        <v>475</v>
      </c>
      <c r="E102" s="181"/>
      <c r="F102" s="181"/>
      <c r="G102" s="181"/>
      <c r="H102" s="181"/>
      <c r="I102" s="181"/>
      <c r="J102" s="181"/>
      <c r="K102" s="181"/>
      <c r="L102" s="181"/>
      <c r="M102" s="181"/>
      <c r="N102" s="181"/>
      <c r="O102" s="181"/>
      <c r="P102" s="181"/>
      <c r="Q102" s="181"/>
      <c r="R102" s="181"/>
      <c r="S102" s="181"/>
      <c r="T102" s="181"/>
      <c r="U102" s="181"/>
      <c r="V102" s="181"/>
      <c r="W102" s="181"/>
      <c r="X102" s="181"/>
      <c r="Y102" s="181"/>
      <c r="Z102" s="181"/>
      <c r="AA102" s="181"/>
      <c r="AB102" s="181"/>
      <c r="AG102" s="182">
        <f>$AG$87*$AS$102</f>
        <v>0</v>
      </c>
      <c r="AH102" s="181"/>
      <c r="AI102" s="181"/>
      <c r="AJ102" s="181"/>
      <c r="AK102" s="181"/>
      <c r="AL102" s="181"/>
      <c r="AM102" s="181"/>
      <c r="AN102" s="183">
        <f>$AG$102+$AV$102</f>
        <v>0</v>
      </c>
      <c r="AO102" s="181"/>
      <c r="AP102" s="181"/>
      <c r="AQ102" s="23"/>
      <c r="AS102" s="81">
        <v>0</v>
      </c>
      <c r="AT102" s="82" t="s">
        <v>464</v>
      </c>
      <c r="AU102" s="82" t="s">
        <v>420</v>
      </c>
      <c r="AV102" s="83">
        <f>ROUND(IF($AU$102="nulová",0,IF(OR($AU$102="základní",$AU$102="zákl. přenesená"),$AG$102*$L$28,$AG$102*$L$29)),2)</f>
        <v>0</v>
      </c>
      <c r="BV102" s="6" t="s">
        <v>476</v>
      </c>
      <c r="BY102" s="80">
        <f>IF($AU$102="základní",$AV$102,0)</f>
        <v>0</v>
      </c>
      <c r="BZ102" s="80">
        <f>IF($AU$102="snížená",$AV$102,0)</f>
        <v>0</v>
      </c>
      <c r="CA102" s="80">
        <f>IF($AU$102="zákl. přenesená",$AV$102,0)</f>
        <v>0</v>
      </c>
      <c r="CB102" s="80">
        <f>IF($AU$102="sníž. přenesená",$AV$102,0)</f>
        <v>0</v>
      </c>
      <c r="CC102" s="80">
        <f>IF($AU$102="nulová",$AV$102,0)</f>
        <v>0</v>
      </c>
      <c r="CD102" s="80">
        <f>IF($AU$102="základní",$AG$102,0)</f>
        <v>0</v>
      </c>
      <c r="CE102" s="80">
        <f>IF($AU$102="snížená",$AG$102,0)</f>
        <v>0</v>
      </c>
      <c r="CF102" s="80">
        <f>IF($AU$102="zákl. přenesená",$AG$102,0)</f>
        <v>0</v>
      </c>
      <c r="CG102" s="80">
        <f>IF($AU$102="sníž. přenesená",$AG$102,0)</f>
        <v>0</v>
      </c>
      <c r="CH102" s="80">
        <f>IF($AU$102="nulová",$AG$102,0)</f>
        <v>0</v>
      </c>
      <c r="CI102" s="6">
        <f>IF($AU$102="základní",1,IF($AU$102="snížená",2,IF($AU$102="zákl. přenesená",4,IF($AU$102="sníž. přenesená",5,3))))</f>
        <v>1</v>
      </c>
      <c r="CJ102" s="6">
        <f>IF($AT$102="stavební čast",1,IF(88102="investiční čast",2,3))</f>
        <v>1</v>
      </c>
      <c r="CK102" s="6">
        <f>IF($D$102="Vyplň vlastní","","x")</f>
      </c>
    </row>
    <row r="103" spans="2:89" s="6" customFormat="1" ht="21" customHeight="1">
      <c r="B103" s="22"/>
      <c r="D103" s="180" t="s">
        <v>475</v>
      </c>
      <c r="E103" s="181"/>
      <c r="F103" s="181"/>
      <c r="G103" s="181"/>
      <c r="H103" s="181"/>
      <c r="I103" s="181"/>
      <c r="J103" s="181"/>
      <c r="K103" s="181"/>
      <c r="L103" s="181"/>
      <c r="M103" s="181"/>
      <c r="N103" s="181"/>
      <c r="O103" s="181"/>
      <c r="P103" s="181"/>
      <c r="Q103" s="181"/>
      <c r="R103" s="181"/>
      <c r="S103" s="181"/>
      <c r="T103" s="181"/>
      <c r="U103" s="181"/>
      <c r="V103" s="181"/>
      <c r="W103" s="181"/>
      <c r="X103" s="181"/>
      <c r="Y103" s="181"/>
      <c r="Z103" s="181"/>
      <c r="AA103" s="181"/>
      <c r="AB103" s="181"/>
      <c r="AG103" s="182">
        <f>$AG$87*$AS$103</f>
        <v>0</v>
      </c>
      <c r="AH103" s="181"/>
      <c r="AI103" s="181"/>
      <c r="AJ103" s="181"/>
      <c r="AK103" s="181"/>
      <c r="AL103" s="181"/>
      <c r="AM103" s="181"/>
      <c r="AN103" s="183">
        <f>$AG$103+$AV$103</f>
        <v>0</v>
      </c>
      <c r="AO103" s="181"/>
      <c r="AP103" s="181"/>
      <c r="AQ103" s="23"/>
      <c r="AS103" s="84">
        <v>0</v>
      </c>
      <c r="AT103" s="85" t="s">
        <v>464</v>
      </c>
      <c r="AU103" s="85" t="s">
        <v>420</v>
      </c>
      <c r="AV103" s="86">
        <f>ROUND(IF($AU$103="nulová",0,IF(OR($AU$103="základní",$AU$103="zákl. přenesená"),$AG$103*$L$28,$AG$103*$L$29)),2)</f>
        <v>0</v>
      </c>
      <c r="BV103" s="6" t="s">
        <v>476</v>
      </c>
      <c r="BY103" s="80">
        <f>IF($AU$103="základní",$AV$103,0)</f>
        <v>0</v>
      </c>
      <c r="BZ103" s="80">
        <f>IF($AU$103="snížená",$AV$103,0)</f>
        <v>0</v>
      </c>
      <c r="CA103" s="80">
        <f>IF($AU$103="zákl. přenesená",$AV$103,0)</f>
        <v>0</v>
      </c>
      <c r="CB103" s="80">
        <f>IF($AU$103="sníž. přenesená",$AV$103,0)</f>
        <v>0</v>
      </c>
      <c r="CC103" s="80">
        <f>IF($AU$103="nulová",$AV$103,0)</f>
        <v>0</v>
      </c>
      <c r="CD103" s="80">
        <f>IF($AU$103="základní",$AG$103,0)</f>
        <v>0</v>
      </c>
      <c r="CE103" s="80">
        <f>IF($AU$103="snížená",$AG$103,0)</f>
        <v>0</v>
      </c>
      <c r="CF103" s="80">
        <f>IF($AU$103="zákl. přenesená",$AG$103,0)</f>
        <v>0</v>
      </c>
      <c r="CG103" s="80">
        <f>IF($AU$103="sníž. přenesená",$AG$103,0)</f>
        <v>0</v>
      </c>
      <c r="CH103" s="80">
        <f>IF($AU$103="nulová",$AG$103,0)</f>
        <v>0</v>
      </c>
      <c r="CI103" s="6">
        <f>IF($AU$103="základní",1,IF($AU$103="snížená",2,IF($AU$103="zákl. přenesená",4,IF($AU$103="sníž. přenesená",5,3))))</f>
        <v>1</v>
      </c>
      <c r="CJ103" s="6">
        <f>IF($AT$103="stavební čast",1,IF(88103="investiční čast",2,3))</f>
        <v>1</v>
      </c>
      <c r="CK103" s="6">
        <f>IF($D$103="Vyplň vlastní","","x")</f>
      </c>
    </row>
    <row r="104" spans="2:43" s="6" customFormat="1" ht="12" customHeight="1">
      <c r="B104" s="22"/>
      <c r="AQ104" s="23"/>
    </row>
    <row r="105" spans="2:43" s="6" customFormat="1" ht="30.75" customHeight="1">
      <c r="B105" s="22"/>
      <c r="C105" s="87" t="s">
        <v>477</v>
      </c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176">
        <f>ROUND($AG$87+$AG$90,2)</f>
        <v>0</v>
      </c>
      <c r="AH105" s="177"/>
      <c r="AI105" s="177"/>
      <c r="AJ105" s="177"/>
      <c r="AK105" s="177"/>
      <c r="AL105" s="177"/>
      <c r="AM105" s="177"/>
      <c r="AN105" s="176">
        <f>ROUND($AN$87+$AN$90,2)</f>
        <v>0</v>
      </c>
      <c r="AO105" s="177"/>
      <c r="AP105" s="177"/>
      <c r="AQ105" s="23"/>
    </row>
    <row r="106" spans="2:43" s="6" customFormat="1" ht="7.5" customHeight="1">
      <c r="B106" s="44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6"/>
    </row>
  </sheetData>
  <mergeCells count="75">
    <mergeCell ref="C2:AP2"/>
    <mergeCell ref="C4:AP4"/>
    <mergeCell ref="BE5:BE34"/>
    <mergeCell ref="K5:AO5"/>
    <mergeCell ref="K6:AO6"/>
    <mergeCell ref="E14:AJ14"/>
    <mergeCell ref="AK23:AO23"/>
    <mergeCell ref="AK24:AO24"/>
    <mergeCell ref="AK26:AO26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L31:O31"/>
    <mergeCell ref="W31:AE31"/>
    <mergeCell ref="AK31:AO31"/>
    <mergeCell ref="L32:O32"/>
    <mergeCell ref="W32:AE32"/>
    <mergeCell ref="AK32:AO32"/>
    <mergeCell ref="X34:AB34"/>
    <mergeCell ref="AK34:AO34"/>
    <mergeCell ref="C76:AP76"/>
    <mergeCell ref="L78:AO78"/>
    <mergeCell ref="AM82:AP82"/>
    <mergeCell ref="AS82:AT84"/>
    <mergeCell ref="AM83:AP83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G91:AM91"/>
    <mergeCell ref="AN91:AP91"/>
    <mergeCell ref="AG92:AM92"/>
    <mergeCell ref="AN92:AP92"/>
    <mergeCell ref="AG93:AM93"/>
    <mergeCell ref="AN93:AP93"/>
    <mergeCell ref="AG94:AM94"/>
    <mergeCell ref="AN94:AP94"/>
    <mergeCell ref="AG95:AM95"/>
    <mergeCell ref="AN95:AP95"/>
    <mergeCell ref="AG96:AM96"/>
    <mergeCell ref="AN96:AP96"/>
    <mergeCell ref="AG97:AM97"/>
    <mergeCell ref="AN97:AP97"/>
    <mergeCell ref="AG98:AM98"/>
    <mergeCell ref="AN98:AP98"/>
    <mergeCell ref="AG99:AM99"/>
    <mergeCell ref="AN99:AP99"/>
    <mergeCell ref="AG100:AM100"/>
    <mergeCell ref="AN100:AP100"/>
    <mergeCell ref="D101:AB101"/>
    <mergeCell ref="AG101:AM101"/>
    <mergeCell ref="AN101:AP101"/>
    <mergeCell ref="D102:AB102"/>
    <mergeCell ref="AG102:AM102"/>
    <mergeCell ref="AN102:AP102"/>
    <mergeCell ref="AG105:AM105"/>
    <mergeCell ref="AN105:AP105"/>
    <mergeCell ref="AR2:BE2"/>
    <mergeCell ref="D103:AB103"/>
    <mergeCell ref="AG103:AM103"/>
    <mergeCell ref="AN103:AP103"/>
    <mergeCell ref="AG87:AM87"/>
    <mergeCell ref="AN87:AP87"/>
    <mergeCell ref="AG90:AM90"/>
    <mergeCell ref="AN90:AP90"/>
  </mergeCells>
  <dataValidations count="2">
    <dataValidation type="list" allowBlank="1" showInputMessage="1" showErrorMessage="1" error="Povoleny jsou hodnoty základní, snížená, zákl. přenesená, sníž. přenesená, nulová." sqref="AU91:AU104">
      <formula1>"základní,snížená,zákl. přenesená,sníž. přenesená,nulová"</formula1>
    </dataValidation>
    <dataValidation type="list" allowBlank="1" showInputMessage="1" showErrorMessage="1" error="Povoleny jsou hodnoty stavební čast, technologická čast, investiční čast." sqref="AT91:AT104">
      <formula1>"stavební čast,technologická čast,investiční čast"</formula1>
    </dataValidation>
  </dataValidations>
  <hyperlinks>
    <hyperlink ref="K1:S1" location="C2" tooltip="Souhrnný list stavby" display="1) Souhrnný list stavby"/>
    <hyperlink ref="W1:AF1" location="C87" tooltip="Rekapitulace objektů" display="2) Rekapitulace objektů"/>
    <hyperlink ref="A88" location="'KO0713 - Přestavba a stav...'!C2" tooltip="KO0713 - Přestavba a stav..." display="/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5535"/>
  <sheetViews>
    <sheetView showGridLines="0" workbookViewId="0" topLeftCell="A1">
      <pane ySplit="1" topLeftCell="BM2" activePane="bottomLeft" state="frozen"/>
      <selection pane="topLeft" activeCell="A1" sqref="A1"/>
      <selection pane="bottomLeft" activeCell="F19" sqref="F19"/>
    </sheetView>
  </sheetViews>
  <sheetFormatPr defaultColWidth="9.332031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175"/>
      <c r="B1" s="172"/>
      <c r="C1" s="172"/>
      <c r="D1" s="173" t="s">
        <v>381</v>
      </c>
      <c r="E1" s="172"/>
      <c r="F1" s="174" t="s">
        <v>376</v>
      </c>
      <c r="G1" s="174"/>
      <c r="H1" s="199" t="s">
        <v>377</v>
      </c>
      <c r="I1" s="199"/>
      <c r="J1" s="199"/>
      <c r="K1" s="199"/>
      <c r="L1" s="174" t="s">
        <v>378</v>
      </c>
      <c r="M1" s="172"/>
      <c r="N1" s="172"/>
      <c r="O1" s="173" t="s">
        <v>478</v>
      </c>
      <c r="P1" s="172"/>
      <c r="Q1" s="172"/>
      <c r="R1" s="172"/>
      <c r="S1" s="174" t="s">
        <v>379</v>
      </c>
      <c r="T1" s="174"/>
      <c r="U1" s="175"/>
      <c r="V1" s="17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92" t="s">
        <v>384</v>
      </c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S2" s="178" t="s">
        <v>385</v>
      </c>
      <c r="T2" s="179"/>
      <c r="U2" s="179"/>
      <c r="V2" s="179"/>
      <c r="W2" s="179"/>
      <c r="X2" s="179"/>
      <c r="Y2" s="179"/>
      <c r="Z2" s="179"/>
      <c r="AA2" s="179"/>
      <c r="AB2" s="179"/>
      <c r="AC2" s="179"/>
      <c r="AT2" s="2" t="s">
        <v>457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401</v>
      </c>
    </row>
    <row r="4" spans="2:46" s="2" customFormat="1" ht="37.5" customHeight="1">
      <c r="B4" s="10"/>
      <c r="C4" s="168" t="s">
        <v>479</v>
      </c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1"/>
      <c r="T4" s="12" t="s">
        <v>390</v>
      </c>
      <c r="AT4" s="2" t="s">
        <v>383</v>
      </c>
    </row>
    <row r="5" spans="2:18" s="2" customFormat="1" ht="7.5" customHeight="1">
      <c r="B5" s="10"/>
      <c r="N5" s="1"/>
      <c r="R5" s="11"/>
    </row>
    <row r="6" spans="2:18" s="6" customFormat="1" ht="37.5" customHeight="1">
      <c r="B6" s="22"/>
      <c r="D6" s="16" t="s">
        <v>396</v>
      </c>
      <c r="F6" s="194" t="s">
        <v>397</v>
      </c>
      <c r="G6" s="181"/>
      <c r="H6" s="181"/>
      <c r="I6" s="181"/>
      <c r="J6" s="181"/>
      <c r="K6" s="181"/>
      <c r="L6" s="181"/>
      <c r="M6" s="181"/>
      <c r="N6" s="181"/>
      <c r="O6" s="181"/>
      <c r="P6" s="181"/>
      <c r="R6" s="23"/>
    </row>
    <row r="7" spans="2:18" s="6" customFormat="1" ht="15" customHeight="1">
      <c r="B7" s="22"/>
      <c r="D7" s="17" t="s">
        <v>399</v>
      </c>
      <c r="F7" s="15"/>
      <c r="M7" s="17" t="s">
        <v>400</v>
      </c>
      <c r="O7" s="15"/>
      <c r="R7" s="23"/>
    </row>
    <row r="8" spans="2:18" s="6" customFormat="1" ht="15" customHeight="1">
      <c r="B8" s="22"/>
      <c r="D8" s="17" t="s">
        <v>402</v>
      </c>
      <c r="F8" s="15" t="s">
        <v>403</v>
      </c>
      <c r="M8" s="17" t="s">
        <v>404</v>
      </c>
      <c r="O8" s="228" t="str">
        <f>'Rekapitulace stavby'!$AN$8</f>
        <v>25.06.2014</v>
      </c>
      <c r="P8" s="181"/>
      <c r="R8" s="23"/>
    </row>
    <row r="9" spans="2:18" s="6" customFormat="1" ht="12" customHeight="1">
      <c r="B9" s="22"/>
      <c r="R9" s="23"/>
    </row>
    <row r="10" spans="2:18" s="6" customFormat="1" ht="15" customHeight="1">
      <c r="B10" s="22"/>
      <c r="D10" s="17" t="s">
        <v>407</v>
      </c>
      <c r="M10" s="17" t="s">
        <v>408</v>
      </c>
      <c r="O10" s="157"/>
      <c r="P10" s="181"/>
      <c r="R10" s="23"/>
    </row>
    <row r="11" spans="2:18" s="6" customFormat="1" ht="18.75" customHeight="1">
      <c r="B11" s="22"/>
      <c r="E11" s="15"/>
      <c r="M11" s="17" t="s">
        <v>409</v>
      </c>
      <c r="O11" s="157"/>
      <c r="P11" s="181"/>
      <c r="R11" s="23"/>
    </row>
    <row r="12" spans="2:18" s="6" customFormat="1" ht="7.5" customHeight="1">
      <c r="B12" s="22"/>
      <c r="R12" s="23"/>
    </row>
    <row r="13" spans="2:18" s="6" customFormat="1" ht="15" customHeight="1">
      <c r="B13" s="22"/>
      <c r="D13" s="17" t="s">
        <v>410</v>
      </c>
      <c r="M13" s="17" t="s">
        <v>408</v>
      </c>
      <c r="O13" s="227"/>
      <c r="P13" s="181"/>
      <c r="R13" s="23"/>
    </row>
    <row r="14" spans="2:18" s="6" customFormat="1" ht="18.75" customHeight="1">
      <c r="B14" s="22"/>
      <c r="E14" s="227"/>
      <c r="F14" s="181"/>
      <c r="G14" s="181"/>
      <c r="H14" s="181"/>
      <c r="I14" s="181"/>
      <c r="J14" s="181"/>
      <c r="K14" s="181"/>
      <c r="L14" s="181"/>
      <c r="M14" s="17" t="s">
        <v>409</v>
      </c>
      <c r="O14" s="227"/>
      <c r="P14" s="181"/>
      <c r="R14" s="23"/>
    </row>
    <row r="15" spans="2:18" s="6" customFormat="1" ht="7.5" customHeight="1">
      <c r="B15" s="22"/>
      <c r="R15" s="23"/>
    </row>
    <row r="16" spans="2:18" s="6" customFormat="1" ht="15" customHeight="1">
      <c r="B16" s="22"/>
      <c r="D16" s="17" t="s">
        <v>412</v>
      </c>
      <c r="M16" s="17" t="s">
        <v>408</v>
      </c>
      <c r="O16" s="157"/>
      <c r="P16" s="181"/>
      <c r="R16" s="23"/>
    </row>
    <row r="17" spans="2:18" s="6" customFormat="1" ht="18.75" customHeight="1">
      <c r="B17" s="22"/>
      <c r="E17" s="15"/>
      <c r="M17" s="17" t="s">
        <v>409</v>
      </c>
      <c r="O17" s="157"/>
      <c r="P17" s="181"/>
      <c r="R17" s="23"/>
    </row>
    <row r="18" spans="2:18" s="6" customFormat="1" ht="7.5" customHeight="1">
      <c r="B18" s="22"/>
      <c r="R18" s="23"/>
    </row>
    <row r="19" spans="2:18" s="6" customFormat="1" ht="15" customHeight="1">
      <c r="B19" s="22"/>
      <c r="D19" s="17" t="s">
        <v>414</v>
      </c>
      <c r="M19" s="17" t="s">
        <v>408</v>
      </c>
      <c r="O19" s="157">
        <f>IF('Rekapitulace stavby'!$AN$19="","",'Rekapitulace stavby'!$AN$19)</f>
      </c>
      <c r="P19" s="181"/>
      <c r="R19" s="23"/>
    </row>
    <row r="20" spans="2:18" s="6" customFormat="1" ht="18.75" customHeight="1">
      <c r="B20" s="22"/>
      <c r="E20" s="15" t="str">
        <f>IF('Rekapitulace stavby'!$E$20="","",'Rekapitulace stavby'!$E$20)</f>
        <v> </v>
      </c>
      <c r="M20" s="17" t="s">
        <v>409</v>
      </c>
      <c r="O20" s="157">
        <f>IF('Rekapitulace stavby'!$AN$20="","",'Rekapitulace stavby'!$AN$20)</f>
      </c>
      <c r="P20" s="181"/>
      <c r="R20" s="23"/>
    </row>
    <row r="21" spans="2:18" s="6" customFormat="1" ht="7.5" customHeight="1">
      <c r="B21" s="22"/>
      <c r="R21" s="23"/>
    </row>
    <row r="22" spans="2:18" s="6" customFormat="1" ht="7.5" customHeight="1">
      <c r="B22" s="22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R22" s="23"/>
    </row>
    <row r="23" spans="2:18" s="6" customFormat="1" ht="15" customHeight="1">
      <c r="B23" s="22"/>
      <c r="D23" s="88" t="s">
        <v>480</v>
      </c>
      <c r="M23" s="196">
        <f>$N$87</f>
        <v>0</v>
      </c>
      <c r="N23" s="181"/>
      <c r="O23" s="181"/>
      <c r="P23" s="181"/>
      <c r="R23" s="23"/>
    </row>
    <row r="24" spans="2:18" s="6" customFormat="1" ht="15" customHeight="1">
      <c r="B24" s="22"/>
      <c r="D24" s="21" t="s">
        <v>470</v>
      </c>
      <c r="M24" s="196">
        <f>$N$117</f>
        <v>0</v>
      </c>
      <c r="N24" s="181"/>
      <c r="O24" s="181"/>
      <c r="P24" s="181"/>
      <c r="R24" s="23"/>
    </row>
    <row r="25" spans="2:18" s="6" customFormat="1" ht="7.5" customHeight="1">
      <c r="B25" s="22"/>
      <c r="R25" s="23"/>
    </row>
    <row r="26" spans="2:18" s="6" customFormat="1" ht="26.25" customHeight="1">
      <c r="B26" s="22"/>
      <c r="D26" s="89" t="s">
        <v>418</v>
      </c>
      <c r="M26" s="226">
        <f>ROUND($M$23+$M$24,2)</f>
        <v>0</v>
      </c>
      <c r="N26" s="181"/>
      <c r="O26" s="181"/>
      <c r="P26" s="181"/>
      <c r="R26" s="23"/>
    </row>
    <row r="27" spans="2:18" s="6" customFormat="1" ht="7.5" customHeight="1">
      <c r="B27" s="22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R27" s="23"/>
    </row>
    <row r="28" spans="2:18" s="6" customFormat="1" ht="15" customHeight="1">
      <c r="B28" s="22"/>
      <c r="D28" s="28" t="s">
        <v>419</v>
      </c>
      <c r="E28" s="28" t="s">
        <v>420</v>
      </c>
      <c r="F28" s="90">
        <v>0.21</v>
      </c>
      <c r="G28" s="91" t="s">
        <v>421</v>
      </c>
      <c r="H28" s="225">
        <f>ROUND((((SUM($BE$117:$BE$124)+SUM($BE$141:$BE$1893))+SUM($BE$1894:$BE$1895))),2)</f>
        <v>0</v>
      </c>
      <c r="I28" s="181"/>
      <c r="J28" s="181"/>
      <c r="M28" s="225">
        <f>ROUND((((SUM($BE$117:$BE$124)+SUM($BE$141:$BE$1893))*$F$28)+SUM($BE$1894:$BE$1895)*$F$28),2)</f>
        <v>0</v>
      </c>
      <c r="N28" s="181"/>
      <c r="O28" s="181"/>
      <c r="P28" s="181"/>
      <c r="R28" s="23"/>
    </row>
    <row r="29" spans="2:18" s="6" customFormat="1" ht="15" customHeight="1">
      <c r="B29" s="22"/>
      <c r="E29" s="28" t="s">
        <v>422</v>
      </c>
      <c r="F29" s="90">
        <v>0.15</v>
      </c>
      <c r="G29" s="91" t="s">
        <v>421</v>
      </c>
      <c r="H29" s="225">
        <f>ROUND((((SUM($BF$117:$BF$124)+SUM($BF$141:$BF$1893))+SUM($BF$1894:$BF$1895))),2)</f>
        <v>0</v>
      </c>
      <c r="I29" s="181"/>
      <c r="J29" s="181"/>
      <c r="M29" s="225">
        <f>ROUND((((SUM($BF$117:$BF$124)+SUM($BF$141:$BF$1893))*$F$29)+SUM($BF$1894:$BF$1895)*$F$29),2)</f>
        <v>0</v>
      </c>
      <c r="N29" s="181"/>
      <c r="O29" s="181"/>
      <c r="P29" s="181"/>
      <c r="R29" s="23"/>
    </row>
    <row r="30" spans="2:18" s="6" customFormat="1" ht="15" customHeight="1" hidden="1">
      <c r="B30" s="22"/>
      <c r="E30" s="28" t="s">
        <v>423</v>
      </c>
      <c r="F30" s="90">
        <v>0.21</v>
      </c>
      <c r="G30" s="91" t="s">
        <v>421</v>
      </c>
      <c r="H30" s="225">
        <f>ROUND((((SUM($BG$117:$BG$124)+SUM($BG$141:$BG$1893))+SUM($BG$1894:$BG$1895))),2)</f>
        <v>0</v>
      </c>
      <c r="I30" s="181"/>
      <c r="J30" s="181"/>
      <c r="M30" s="225">
        <v>0</v>
      </c>
      <c r="N30" s="181"/>
      <c r="O30" s="181"/>
      <c r="P30" s="181"/>
      <c r="R30" s="23"/>
    </row>
    <row r="31" spans="2:18" s="6" customFormat="1" ht="15" customHeight="1" hidden="1">
      <c r="B31" s="22"/>
      <c r="E31" s="28" t="s">
        <v>424</v>
      </c>
      <c r="F31" s="90">
        <v>0.15</v>
      </c>
      <c r="G31" s="91" t="s">
        <v>421</v>
      </c>
      <c r="H31" s="225">
        <f>ROUND((((SUM($BH$117:$BH$124)+SUM($BH$141:$BH$1893))+SUM($BH$1894:$BH$1895))),2)</f>
        <v>0</v>
      </c>
      <c r="I31" s="181"/>
      <c r="J31" s="181"/>
      <c r="M31" s="225">
        <v>0</v>
      </c>
      <c r="N31" s="181"/>
      <c r="O31" s="181"/>
      <c r="P31" s="181"/>
      <c r="R31" s="23"/>
    </row>
    <row r="32" spans="2:18" s="6" customFormat="1" ht="15" customHeight="1" hidden="1">
      <c r="B32" s="22"/>
      <c r="E32" s="28" t="s">
        <v>425</v>
      </c>
      <c r="F32" s="90">
        <v>0</v>
      </c>
      <c r="G32" s="91" t="s">
        <v>421</v>
      </c>
      <c r="H32" s="225">
        <f>ROUND((((SUM($BI$117:$BI$124)+SUM($BI$141:$BI$1893))+SUM($BI$1894:$BI$1895))),2)</f>
        <v>0</v>
      </c>
      <c r="I32" s="181"/>
      <c r="J32" s="181"/>
      <c r="M32" s="225">
        <v>0</v>
      </c>
      <c r="N32" s="181"/>
      <c r="O32" s="181"/>
      <c r="P32" s="181"/>
      <c r="R32" s="23"/>
    </row>
    <row r="33" spans="2:18" s="6" customFormat="1" ht="7.5" customHeight="1">
      <c r="B33" s="22"/>
      <c r="R33" s="23"/>
    </row>
    <row r="34" spans="2:18" s="6" customFormat="1" ht="26.25" customHeight="1">
      <c r="B34" s="22"/>
      <c r="C34" s="31"/>
      <c r="D34" s="32" t="s">
        <v>426</v>
      </c>
      <c r="E34" s="33"/>
      <c r="F34" s="33"/>
      <c r="G34" s="92" t="s">
        <v>427</v>
      </c>
      <c r="H34" s="34" t="s">
        <v>428</v>
      </c>
      <c r="I34" s="33"/>
      <c r="J34" s="33"/>
      <c r="K34" s="33"/>
      <c r="L34" s="191">
        <f>ROUND(SUM($M$26:$M$32),2)</f>
        <v>0</v>
      </c>
      <c r="M34" s="165"/>
      <c r="N34" s="165"/>
      <c r="O34" s="165"/>
      <c r="P34" s="167"/>
      <c r="Q34" s="31"/>
      <c r="R34" s="23"/>
    </row>
    <row r="35" spans="2:18" s="6" customFormat="1" ht="15" customHeight="1">
      <c r="B35" s="22"/>
      <c r="R35" s="23"/>
    </row>
    <row r="36" spans="2:18" s="6" customFormat="1" ht="15" customHeight="1">
      <c r="B36" s="22"/>
      <c r="R36" s="23"/>
    </row>
    <row r="37" spans="2:18" ht="14.25" customHeight="1">
      <c r="B37" s="10"/>
      <c r="N37" s="1"/>
      <c r="R37" s="11"/>
    </row>
    <row r="38" spans="2:18" ht="14.25" customHeight="1">
      <c r="B38" s="10"/>
      <c r="N38" s="1"/>
      <c r="R38" s="11"/>
    </row>
    <row r="39" spans="2:18" ht="14.25" customHeight="1">
      <c r="B39" s="10"/>
      <c r="N39" s="1"/>
      <c r="R39" s="11"/>
    </row>
    <row r="40" spans="2:18" ht="14.25" customHeight="1">
      <c r="B40" s="10"/>
      <c r="N40" s="1"/>
      <c r="R40" s="11"/>
    </row>
    <row r="41" spans="2:18" ht="14.25" customHeight="1">
      <c r="B41" s="10"/>
      <c r="N41" s="1"/>
      <c r="R41" s="11"/>
    </row>
    <row r="42" spans="2:18" ht="14.25" customHeight="1">
      <c r="B42" s="10"/>
      <c r="N42" s="1"/>
      <c r="R42" s="11"/>
    </row>
    <row r="43" spans="2:18" ht="14.25" customHeight="1">
      <c r="B43" s="10"/>
      <c r="N43" s="1"/>
      <c r="R43" s="11"/>
    </row>
    <row r="44" spans="2:18" ht="14.25" customHeight="1">
      <c r="B44" s="10"/>
      <c r="N44" s="1"/>
      <c r="R44" s="11"/>
    </row>
    <row r="45" spans="2:18" ht="14.25" customHeight="1">
      <c r="B45" s="10"/>
      <c r="N45" s="1"/>
      <c r="R45" s="11"/>
    </row>
    <row r="46" spans="2:18" ht="14.25" customHeight="1">
      <c r="B46" s="10"/>
      <c r="N46" s="1"/>
      <c r="R46" s="11"/>
    </row>
    <row r="47" spans="2:18" ht="14.25" customHeight="1">
      <c r="B47" s="10"/>
      <c r="N47" s="1"/>
      <c r="R47" s="11"/>
    </row>
    <row r="48" spans="2:18" ht="14.25" customHeight="1">
      <c r="B48" s="10"/>
      <c r="N48" s="1"/>
      <c r="R48" s="11"/>
    </row>
    <row r="49" spans="2:18" ht="14.25" customHeight="1">
      <c r="B49" s="10"/>
      <c r="N49" s="1"/>
      <c r="R49" s="11"/>
    </row>
    <row r="50" spans="2:18" s="6" customFormat="1" ht="15.75" customHeight="1">
      <c r="B50" s="22"/>
      <c r="D50" s="35" t="s">
        <v>429</v>
      </c>
      <c r="E50" s="36"/>
      <c r="F50" s="36"/>
      <c r="G50" s="36"/>
      <c r="H50" s="37"/>
      <c r="J50" s="35" t="s">
        <v>430</v>
      </c>
      <c r="K50" s="36"/>
      <c r="L50" s="36"/>
      <c r="M50" s="36"/>
      <c r="N50" s="36"/>
      <c r="O50" s="36"/>
      <c r="P50" s="37"/>
      <c r="R50" s="23"/>
    </row>
    <row r="51" spans="2:18" ht="14.25" customHeight="1">
      <c r="B51" s="10"/>
      <c r="D51" s="38"/>
      <c r="H51" s="39"/>
      <c r="J51" s="38"/>
      <c r="N51" s="1"/>
      <c r="P51" s="39"/>
      <c r="R51" s="11"/>
    </row>
    <row r="52" spans="2:18" ht="14.25" customHeight="1">
      <c r="B52" s="10"/>
      <c r="D52" s="38"/>
      <c r="H52" s="39"/>
      <c r="J52" s="38"/>
      <c r="N52" s="1"/>
      <c r="P52" s="39"/>
      <c r="R52" s="11"/>
    </row>
    <row r="53" spans="2:18" ht="14.25" customHeight="1">
      <c r="B53" s="10"/>
      <c r="D53" s="38"/>
      <c r="H53" s="39"/>
      <c r="J53" s="38"/>
      <c r="N53" s="1"/>
      <c r="P53" s="39"/>
      <c r="R53" s="11"/>
    </row>
    <row r="54" spans="2:18" ht="14.25" customHeight="1">
      <c r="B54" s="10"/>
      <c r="D54" s="38"/>
      <c r="H54" s="39"/>
      <c r="J54" s="38"/>
      <c r="N54" s="1"/>
      <c r="P54" s="39"/>
      <c r="R54" s="11"/>
    </row>
    <row r="55" spans="2:18" ht="14.25" customHeight="1">
      <c r="B55" s="10"/>
      <c r="D55" s="38"/>
      <c r="H55" s="39"/>
      <c r="J55" s="38"/>
      <c r="N55" s="1"/>
      <c r="P55" s="39"/>
      <c r="R55" s="11"/>
    </row>
    <row r="56" spans="2:18" ht="14.25" customHeight="1">
      <c r="B56" s="10"/>
      <c r="D56" s="38"/>
      <c r="H56" s="39"/>
      <c r="J56" s="38"/>
      <c r="N56" s="1"/>
      <c r="P56" s="39"/>
      <c r="R56" s="11"/>
    </row>
    <row r="57" spans="2:18" ht="14.25" customHeight="1">
      <c r="B57" s="10"/>
      <c r="D57" s="38"/>
      <c r="H57" s="39"/>
      <c r="J57" s="38"/>
      <c r="N57" s="1"/>
      <c r="P57" s="39"/>
      <c r="R57" s="11"/>
    </row>
    <row r="58" spans="2:18" ht="14.25" customHeight="1">
      <c r="B58" s="10"/>
      <c r="D58" s="38"/>
      <c r="H58" s="39"/>
      <c r="J58" s="38"/>
      <c r="N58" s="1"/>
      <c r="P58" s="39"/>
      <c r="R58" s="11"/>
    </row>
    <row r="59" spans="2:18" s="6" customFormat="1" ht="15.75" customHeight="1">
      <c r="B59" s="22"/>
      <c r="D59" s="40" t="s">
        <v>431</v>
      </c>
      <c r="E59" s="41"/>
      <c r="F59" s="41"/>
      <c r="G59" s="42" t="s">
        <v>432</v>
      </c>
      <c r="H59" s="43"/>
      <c r="J59" s="40" t="s">
        <v>431</v>
      </c>
      <c r="K59" s="41"/>
      <c r="L59" s="41"/>
      <c r="M59" s="41"/>
      <c r="N59" s="42" t="s">
        <v>432</v>
      </c>
      <c r="O59" s="41"/>
      <c r="P59" s="43"/>
      <c r="R59" s="23"/>
    </row>
    <row r="60" spans="2:18" ht="14.25" customHeight="1">
      <c r="B60" s="10"/>
      <c r="N60" s="1"/>
      <c r="R60" s="11"/>
    </row>
    <row r="61" spans="2:18" s="6" customFormat="1" ht="15.75" customHeight="1">
      <c r="B61" s="22"/>
      <c r="D61" s="35" t="s">
        <v>433</v>
      </c>
      <c r="E61" s="36"/>
      <c r="F61" s="36"/>
      <c r="G61" s="36"/>
      <c r="H61" s="37"/>
      <c r="J61" s="35" t="s">
        <v>434</v>
      </c>
      <c r="K61" s="36"/>
      <c r="L61" s="36"/>
      <c r="M61" s="36"/>
      <c r="N61" s="36"/>
      <c r="O61" s="36"/>
      <c r="P61" s="37"/>
      <c r="R61" s="23"/>
    </row>
    <row r="62" spans="2:18" ht="14.25" customHeight="1">
      <c r="B62" s="10"/>
      <c r="D62" s="38"/>
      <c r="H62" s="39"/>
      <c r="J62" s="38"/>
      <c r="N62" s="1"/>
      <c r="P62" s="39"/>
      <c r="R62" s="11"/>
    </row>
    <row r="63" spans="2:18" ht="14.25" customHeight="1">
      <c r="B63" s="10"/>
      <c r="D63" s="38"/>
      <c r="H63" s="39"/>
      <c r="J63" s="38"/>
      <c r="N63" s="1"/>
      <c r="P63" s="39"/>
      <c r="R63" s="11"/>
    </row>
    <row r="64" spans="2:18" ht="14.25" customHeight="1">
      <c r="B64" s="10"/>
      <c r="D64" s="38"/>
      <c r="H64" s="39"/>
      <c r="J64" s="38"/>
      <c r="N64" s="1"/>
      <c r="P64" s="39"/>
      <c r="R64" s="11"/>
    </row>
    <row r="65" spans="2:18" ht="14.25" customHeight="1">
      <c r="B65" s="10"/>
      <c r="D65" s="38"/>
      <c r="H65" s="39"/>
      <c r="J65" s="38"/>
      <c r="N65" s="1"/>
      <c r="P65" s="39"/>
      <c r="R65" s="11"/>
    </row>
    <row r="66" spans="2:18" ht="14.25" customHeight="1">
      <c r="B66" s="10"/>
      <c r="D66" s="38"/>
      <c r="H66" s="39"/>
      <c r="J66" s="38"/>
      <c r="N66" s="1"/>
      <c r="P66" s="39"/>
      <c r="R66" s="11"/>
    </row>
    <row r="67" spans="2:18" ht="14.25" customHeight="1">
      <c r="B67" s="10"/>
      <c r="D67" s="38"/>
      <c r="H67" s="39"/>
      <c r="J67" s="38"/>
      <c r="N67" s="1"/>
      <c r="P67" s="39"/>
      <c r="R67" s="11"/>
    </row>
    <row r="68" spans="2:18" ht="14.25" customHeight="1">
      <c r="B68" s="10"/>
      <c r="D68" s="38"/>
      <c r="H68" s="39"/>
      <c r="J68" s="38"/>
      <c r="N68" s="1"/>
      <c r="P68" s="39"/>
      <c r="R68" s="11"/>
    </row>
    <row r="69" spans="2:18" ht="14.25" customHeight="1">
      <c r="B69" s="10"/>
      <c r="D69" s="38"/>
      <c r="H69" s="39"/>
      <c r="J69" s="38"/>
      <c r="N69" s="1"/>
      <c r="P69" s="39"/>
      <c r="R69" s="11"/>
    </row>
    <row r="70" spans="2:18" s="6" customFormat="1" ht="15.75" customHeight="1">
      <c r="B70" s="22"/>
      <c r="D70" s="40" t="s">
        <v>431</v>
      </c>
      <c r="E70" s="41"/>
      <c r="F70" s="41"/>
      <c r="G70" s="42" t="s">
        <v>432</v>
      </c>
      <c r="H70" s="43"/>
      <c r="J70" s="40" t="s">
        <v>431</v>
      </c>
      <c r="K70" s="41"/>
      <c r="L70" s="41"/>
      <c r="M70" s="41"/>
      <c r="N70" s="42" t="s">
        <v>432</v>
      </c>
      <c r="O70" s="41"/>
      <c r="P70" s="43"/>
      <c r="R70" s="23"/>
    </row>
    <row r="71" spans="2:18" s="6" customFormat="1" ht="15" customHeight="1">
      <c r="B71" s="44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6"/>
    </row>
    <row r="72" ht="14.25" customHeight="1">
      <c r="N72" s="1"/>
    </row>
    <row r="73" ht="14.25" customHeight="1">
      <c r="N73" s="1"/>
    </row>
    <row r="74" ht="14.25" customHeight="1">
      <c r="N74" s="1"/>
    </row>
    <row r="75" spans="2:18" s="6" customFormat="1" ht="7.5" customHeight="1">
      <c r="B75" s="47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9"/>
    </row>
    <row r="76" spans="2:18" s="6" customFormat="1" ht="37.5" customHeight="1">
      <c r="B76" s="22"/>
      <c r="C76" s="168" t="s">
        <v>481</v>
      </c>
      <c r="D76" s="181"/>
      <c r="E76" s="181"/>
      <c r="F76" s="181"/>
      <c r="G76" s="181"/>
      <c r="H76" s="181"/>
      <c r="I76" s="181"/>
      <c r="J76" s="181"/>
      <c r="K76" s="181"/>
      <c r="L76" s="181"/>
      <c r="M76" s="181"/>
      <c r="N76" s="181"/>
      <c r="O76" s="181"/>
      <c r="P76" s="181"/>
      <c r="Q76" s="181"/>
      <c r="R76" s="23"/>
    </row>
    <row r="77" spans="2:18" s="6" customFormat="1" ht="7.5" customHeight="1">
      <c r="B77" s="22"/>
      <c r="R77" s="23"/>
    </row>
    <row r="78" spans="2:18" s="6" customFormat="1" ht="37.5" customHeight="1">
      <c r="B78" s="22"/>
      <c r="C78" s="52" t="s">
        <v>396</v>
      </c>
      <c r="F78" s="169" t="str">
        <f>$F$6</f>
        <v>Přestavba a stavební úpravy RD</v>
      </c>
      <c r="G78" s="181"/>
      <c r="H78" s="181"/>
      <c r="I78" s="181"/>
      <c r="J78" s="181"/>
      <c r="K78" s="181"/>
      <c r="L78" s="181"/>
      <c r="M78" s="181"/>
      <c r="N78" s="181"/>
      <c r="O78" s="181"/>
      <c r="P78" s="181"/>
      <c r="R78" s="23"/>
    </row>
    <row r="79" spans="2:18" s="6" customFormat="1" ht="7.5" customHeight="1">
      <c r="B79" s="22"/>
      <c r="R79" s="23"/>
    </row>
    <row r="80" spans="2:18" s="6" customFormat="1" ht="18.75" customHeight="1">
      <c r="B80" s="22"/>
      <c r="C80" s="17" t="s">
        <v>402</v>
      </c>
      <c r="F80" s="15" t="str">
        <f>$F$8</f>
        <v>Dobřichovice č.p. 295</v>
      </c>
      <c r="K80" s="17" t="s">
        <v>404</v>
      </c>
      <c r="M80" s="218" t="str">
        <f>IF($O$8="","",$O$8)</f>
        <v>25.06.2014</v>
      </c>
      <c r="N80" s="181"/>
      <c r="O80" s="181"/>
      <c r="P80" s="181"/>
      <c r="R80" s="23"/>
    </row>
    <row r="81" spans="2:18" s="6" customFormat="1" ht="7.5" customHeight="1">
      <c r="B81" s="22"/>
      <c r="R81" s="23"/>
    </row>
    <row r="82" spans="2:18" s="6" customFormat="1" ht="15.75" customHeight="1">
      <c r="B82" s="22"/>
      <c r="C82" s="17" t="s">
        <v>407</v>
      </c>
      <c r="F82" s="15">
        <f>$E$11</f>
        <v>0</v>
      </c>
      <c r="K82" s="17" t="s">
        <v>412</v>
      </c>
      <c r="M82" s="157">
        <f>$E$17</f>
        <v>0</v>
      </c>
      <c r="N82" s="181"/>
      <c r="O82" s="181"/>
      <c r="P82" s="181"/>
      <c r="Q82" s="181"/>
      <c r="R82" s="23"/>
    </row>
    <row r="83" spans="2:18" s="6" customFormat="1" ht="15" customHeight="1">
      <c r="B83" s="22"/>
      <c r="C83" s="17" t="s">
        <v>410</v>
      </c>
      <c r="F83" s="15">
        <f>IF($E$14="","",$E$14)</f>
      </c>
      <c r="K83" s="17" t="s">
        <v>414</v>
      </c>
      <c r="M83" s="157" t="str">
        <f>$E$20</f>
        <v> </v>
      </c>
      <c r="N83" s="181"/>
      <c r="O83" s="181"/>
      <c r="P83" s="181"/>
      <c r="Q83" s="181"/>
      <c r="R83" s="23"/>
    </row>
    <row r="84" spans="2:18" s="6" customFormat="1" ht="11.25" customHeight="1">
      <c r="B84" s="22"/>
      <c r="R84" s="23"/>
    </row>
    <row r="85" spans="2:18" s="6" customFormat="1" ht="30" customHeight="1">
      <c r="B85" s="22"/>
      <c r="C85" s="224" t="s">
        <v>482</v>
      </c>
      <c r="D85" s="177"/>
      <c r="E85" s="177"/>
      <c r="F85" s="177"/>
      <c r="G85" s="177"/>
      <c r="H85" s="31"/>
      <c r="I85" s="31"/>
      <c r="J85" s="31"/>
      <c r="K85" s="31"/>
      <c r="L85" s="31"/>
      <c r="M85" s="31"/>
      <c r="N85" s="224" t="s">
        <v>483</v>
      </c>
      <c r="O85" s="181"/>
      <c r="P85" s="181"/>
      <c r="Q85" s="181"/>
      <c r="R85" s="23"/>
    </row>
    <row r="86" spans="2:18" s="6" customFormat="1" ht="11.25" customHeight="1">
      <c r="B86" s="22"/>
      <c r="R86" s="23"/>
    </row>
    <row r="87" spans="2:47" s="6" customFormat="1" ht="30" customHeight="1">
      <c r="B87" s="22"/>
      <c r="C87" s="63" t="s">
        <v>484</v>
      </c>
      <c r="N87" s="184">
        <f>ROUND($N$141,2)</f>
        <v>0</v>
      </c>
      <c r="O87" s="181"/>
      <c r="P87" s="181"/>
      <c r="Q87" s="181"/>
      <c r="R87" s="23"/>
      <c r="AU87" s="6" t="s">
        <v>485</v>
      </c>
    </row>
    <row r="88" spans="2:18" s="93" customFormat="1" ht="25.5" customHeight="1">
      <c r="B88" s="94"/>
      <c r="D88" s="95" t="s">
        <v>486</v>
      </c>
      <c r="N88" s="223">
        <f>ROUND($N$142,2)</f>
        <v>0</v>
      </c>
      <c r="O88" s="222"/>
      <c r="P88" s="222"/>
      <c r="Q88" s="222"/>
      <c r="R88" s="96"/>
    </row>
    <row r="89" spans="2:18" s="88" customFormat="1" ht="21" customHeight="1">
      <c r="B89" s="97"/>
      <c r="D89" s="76" t="s">
        <v>487</v>
      </c>
      <c r="N89" s="183">
        <f>ROUND($N$143,2)</f>
        <v>0</v>
      </c>
      <c r="O89" s="222"/>
      <c r="P89" s="222"/>
      <c r="Q89" s="222"/>
      <c r="R89" s="98"/>
    </row>
    <row r="90" spans="2:18" s="88" customFormat="1" ht="21" customHeight="1">
      <c r="B90" s="97"/>
      <c r="D90" s="76" t="s">
        <v>488</v>
      </c>
      <c r="N90" s="183">
        <f>ROUND($N$203,2)</f>
        <v>0</v>
      </c>
      <c r="O90" s="222"/>
      <c r="P90" s="222"/>
      <c r="Q90" s="222"/>
      <c r="R90" s="98"/>
    </row>
    <row r="91" spans="2:18" s="88" customFormat="1" ht="21" customHeight="1">
      <c r="B91" s="97"/>
      <c r="D91" s="76" t="s">
        <v>489</v>
      </c>
      <c r="N91" s="183">
        <f>ROUND($N$226,2)</f>
        <v>0</v>
      </c>
      <c r="O91" s="222"/>
      <c r="P91" s="222"/>
      <c r="Q91" s="222"/>
      <c r="R91" s="98"/>
    </row>
    <row r="92" spans="2:18" s="88" customFormat="1" ht="21" customHeight="1">
      <c r="B92" s="97"/>
      <c r="D92" s="76" t="s">
        <v>490</v>
      </c>
      <c r="N92" s="183">
        <f>ROUND($N$475,2)</f>
        <v>0</v>
      </c>
      <c r="O92" s="222"/>
      <c r="P92" s="222"/>
      <c r="Q92" s="222"/>
      <c r="R92" s="98"/>
    </row>
    <row r="93" spans="2:18" s="88" customFormat="1" ht="21" customHeight="1">
      <c r="B93" s="97"/>
      <c r="D93" s="76" t="s">
        <v>491</v>
      </c>
      <c r="N93" s="183">
        <f>ROUND($N$597,2)</f>
        <v>0</v>
      </c>
      <c r="O93" s="222"/>
      <c r="P93" s="222"/>
      <c r="Q93" s="222"/>
      <c r="R93" s="98"/>
    </row>
    <row r="94" spans="2:18" s="88" customFormat="1" ht="21" customHeight="1">
      <c r="B94" s="97"/>
      <c r="D94" s="76" t="s">
        <v>492</v>
      </c>
      <c r="N94" s="183">
        <f>ROUND($N$814,2)</f>
        <v>0</v>
      </c>
      <c r="O94" s="222"/>
      <c r="P94" s="222"/>
      <c r="Q94" s="222"/>
      <c r="R94" s="98"/>
    </row>
    <row r="95" spans="2:18" s="88" customFormat="1" ht="15.75" customHeight="1">
      <c r="B95" s="97"/>
      <c r="D95" s="76" t="s">
        <v>493</v>
      </c>
      <c r="N95" s="183">
        <f>ROUND($N$1114,2)</f>
        <v>0</v>
      </c>
      <c r="O95" s="222"/>
      <c r="P95" s="222"/>
      <c r="Q95" s="222"/>
      <c r="R95" s="98"/>
    </row>
    <row r="96" spans="2:18" s="93" customFormat="1" ht="25.5" customHeight="1">
      <c r="B96" s="94"/>
      <c r="D96" s="95" t="s">
        <v>494</v>
      </c>
      <c r="N96" s="223">
        <f>ROUND($N$1116,2)</f>
        <v>0</v>
      </c>
      <c r="O96" s="222"/>
      <c r="P96" s="222"/>
      <c r="Q96" s="222"/>
      <c r="R96" s="96"/>
    </row>
    <row r="97" spans="2:18" s="88" customFormat="1" ht="21" customHeight="1">
      <c r="B97" s="97"/>
      <c r="D97" s="76" t="s">
        <v>495</v>
      </c>
      <c r="N97" s="183">
        <f>ROUND($N$1117,2)</f>
        <v>0</v>
      </c>
      <c r="O97" s="222"/>
      <c r="P97" s="222"/>
      <c r="Q97" s="222"/>
      <c r="R97" s="98"/>
    </row>
    <row r="98" spans="2:18" s="88" customFormat="1" ht="21" customHeight="1">
      <c r="B98" s="97"/>
      <c r="D98" s="76" t="s">
        <v>496</v>
      </c>
      <c r="N98" s="183">
        <f>ROUND($N$1159,2)</f>
        <v>0</v>
      </c>
      <c r="O98" s="222"/>
      <c r="P98" s="222"/>
      <c r="Q98" s="222"/>
      <c r="R98" s="98"/>
    </row>
    <row r="99" spans="2:18" s="88" customFormat="1" ht="21" customHeight="1">
      <c r="B99" s="97"/>
      <c r="D99" s="76" t="s">
        <v>497</v>
      </c>
      <c r="N99" s="183">
        <f>ROUND($N$1278,2)</f>
        <v>0</v>
      </c>
      <c r="O99" s="222"/>
      <c r="P99" s="222"/>
      <c r="Q99" s="222"/>
      <c r="R99" s="98"/>
    </row>
    <row r="100" spans="2:18" s="88" customFormat="1" ht="21" customHeight="1">
      <c r="B100" s="97"/>
      <c r="D100" s="76" t="s">
        <v>498</v>
      </c>
      <c r="N100" s="183">
        <f>ROUND($N$1283,2)</f>
        <v>0</v>
      </c>
      <c r="O100" s="222"/>
      <c r="P100" s="222"/>
      <c r="Q100" s="222"/>
      <c r="R100" s="98"/>
    </row>
    <row r="101" spans="2:18" s="88" customFormat="1" ht="21" customHeight="1">
      <c r="B101" s="97"/>
      <c r="D101" s="76" t="s">
        <v>499</v>
      </c>
      <c r="N101" s="183">
        <f>ROUND($N$1286,2)</f>
        <v>0</v>
      </c>
      <c r="O101" s="222"/>
      <c r="P101" s="222"/>
      <c r="Q101" s="222"/>
      <c r="R101" s="98"/>
    </row>
    <row r="102" spans="2:18" s="88" customFormat="1" ht="21" customHeight="1">
      <c r="B102" s="97"/>
      <c r="D102" s="76" t="s">
        <v>500</v>
      </c>
      <c r="N102" s="183">
        <f>ROUND($N$1288,2)</f>
        <v>0</v>
      </c>
      <c r="O102" s="222"/>
      <c r="P102" s="222"/>
      <c r="Q102" s="222"/>
      <c r="R102" s="98"/>
    </row>
    <row r="103" spans="2:18" s="88" customFormat="1" ht="21" customHeight="1">
      <c r="B103" s="97"/>
      <c r="D103" s="76" t="s">
        <v>501</v>
      </c>
      <c r="N103" s="183">
        <f>ROUND($N$1291,2)</f>
        <v>0</v>
      </c>
      <c r="O103" s="222"/>
      <c r="P103" s="222"/>
      <c r="Q103" s="222"/>
      <c r="R103" s="98"/>
    </row>
    <row r="104" spans="2:18" s="88" customFormat="1" ht="21" customHeight="1">
      <c r="B104" s="97"/>
      <c r="D104" s="76" t="s">
        <v>502</v>
      </c>
      <c r="N104" s="183">
        <f>ROUND($N$1296,2)</f>
        <v>0</v>
      </c>
      <c r="O104" s="222"/>
      <c r="P104" s="222"/>
      <c r="Q104" s="222"/>
      <c r="R104" s="98"/>
    </row>
    <row r="105" spans="2:18" s="88" customFormat="1" ht="21" customHeight="1">
      <c r="B105" s="97"/>
      <c r="D105" s="76" t="s">
        <v>503</v>
      </c>
      <c r="N105" s="183">
        <f>ROUND($N$1304,2)</f>
        <v>0</v>
      </c>
      <c r="O105" s="222"/>
      <c r="P105" s="222"/>
      <c r="Q105" s="222"/>
      <c r="R105" s="98"/>
    </row>
    <row r="106" spans="2:18" s="88" customFormat="1" ht="21" customHeight="1">
      <c r="B106" s="97"/>
      <c r="D106" s="76" t="s">
        <v>504</v>
      </c>
      <c r="N106" s="183">
        <f>ROUND($N$1408,2)</f>
        <v>0</v>
      </c>
      <c r="O106" s="222"/>
      <c r="P106" s="222"/>
      <c r="Q106" s="222"/>
      <c r="R106" s="98"/>
    </row>
    <row r="107" spans="2:18" s="88" customFormat="1" ht="21" customHeight="1">
      <c r="B107" s="97"/>
      <c r="D107" s="76" t="s">
        <v>505</v>
      </c>
      <c r="N107" s="183">
        <f>ROUND($N$1418,2)</f>
        <v>0</v>
      </c>
      <c r="O107" s="222"/>
      <c r="P107" s="222"/>
      <c r="Q107" s="222"/>
      <c r="R107" s="98"/>
    </row>
    <row r="108" spans="2:18" s="88" customFormat="1" ht="21" customHeight="1">
      <c r="B108" s="97"/>
      <c r="D108" s="76" t="s">
        <v>506</v>
      </c>
      <c r="N108" s="183">
        <f>ROUND($N$1441,2)</f>
        <v>0</v>
      </c>
      <c r="O108" s="222"/>
      <c r="P108" s="222"/>
      <c r="Q108" s="222"/>
      <c r="R108" s="98"/>
    </row>
    <row r="109" spans="2:18" s="88" customFormat="1" ht="21" customHeight="1">
      <c r="B109" s="97"/>
      <c r="D109" s="76" t="s">
        <v>507</v>
      </c>
      <c r="N109" s="183">
        <f>ROUND($N$1452,2)</f>
        <v>0</v>
      </c>
      <c r="O109" s="222"/>
      <c r="P109" s="222"/>
      <c r="Q109" s="222"/>
      <c r="R109" s="98"/>
    </row>
    <row r="110" spans="2:18" s="88" customFormat="1" ht="21" customHeight="1">
      <c r="B110" s="97"/>
      <c r="D110" s="76" t="s">
        <v>508</v>
      </c>
      <c r="N110" s="183">
        <f>ROUND($N$1577,2)</f>
        <v>0</v>
      </c>
      <c r="O110" s="222"/>
      <c r="P110" s="222"/>
      <c r="Q110" s="222"/>
      <c r="R110" s="98"/>
    </row>
    <row r="111" spans="2:18" s="88" customFormat="1" ht="21" customHeight="1">
      <c r="B111" s="97"/>
      <c r="D111" s="76" t="s">
        <v>509</v>
      </c>
      <c r="N111" s="183">
        <f>ROUND($N$1743,2)</f>
        <v>0</v>
      </c>
      <c r="O111" s="222"/>
      <c r="P111" s="222"/>
      <c r="Q111" s="222"/>
      <c r="R111" s="98"/>
    </row>
    <row r="112" spans="2:18" s="88" customFormat="1" ht="21" customHeight="1">
      <c r="B112" s="97"/>
      <c r="D112" s="76" t="s">
        <v>510</v>
      </c>
      <c r="N112" s="183">
        <f>ROUND($N$1757,2)</f>
        <v>0</v>
      </c>
      <c r="O112" s="222"/>
      <c r="P112" s="222"/>
      <c r="Q112" s="222"/>
      <c r="R112" s="98"/>
    </row>
    <row r="113" spans="2:18" s="88" customFormat="1" ht="21" customHeight="1">
      <c r="B113" s="97"/>
      <c r="D113" s="76" t="s">
        <v>511</v>
      </c>
      <c r="N113" s="183">
        <f>ROUND($N$1807,2)</f>
        <v>0</v>
      </c>
      <c r="O113" s="222"/>
      <c r="P113" s="222"/>
      <c r="Q113" s="222"/>
      <c r="R113" s="98"/>
    </row>
    <row r="114" spans="2:18" s="88" customFormat="1" ht="21" customHeight="1">
      <c r="B114" s="97"/>
      <c r="D114" s="76" t="s">
        <v>512</v>
      </c>
      <c r="N114" s="183">
        <f>ROUND($N$1863,2)</f>
        <v>0</v>
      </c>
      <c r="O114" s="222"/>
      <c r="P114" s="222"/>
      <c r="Q114" s="222"/>
      <c r="R114" s="98"/>
    </row>
    <row r="115" spans="2:18" s="88" customFormat="1" ht="21" customHeight="1">
      <c r="B115" s="97"/>
      <c r="D115" s="76" t="s">
        <v>513</v>
      </c>
      <c r="N115" s="183">
        <f>ROUND($N$1864,2)</f>
        <v>0</v>
      </c>
      <c r="O115" s="222"/>
      <c r="P115" s="222"/>
      <c r="Q115" s="222"/>
      <c r="R115" s="98"/>
    </row>
    <row r="116" spans="2:18" s="6" customFormat="1" ht="22.5" customHeight="1">
      <c r="B116" s="22"/>
      <c r="R116" s="23"/>
    </row>
    <row r="117" spans="2:21" s="6" customFormat="1" ht="30" customHeight="1">
      <c r="B117" s="22"/>
      <c r="C117" s="63" t="s">
        <v>514</v>
      </c>
      <c r="N117" s="184">
        <f>ROUND($N$118+$N$119+$N$120+$N$121+$N$122+$N$123,2)</f>
        <v>0</v>
      </c>
      <c r="O117" s="181"/>
      <c r="P117" s="181"/>
      <c r="Q117" s="181"/>
      <c r="R117" s="23"/>
      <c r="T117" s="99"/>
      <c r="U117" s="100" t="s">
        <v>419</v>
      </c>
    </row>
    <row r="118" spans="2:62" s="6" customFormat="1" ht="18.75" customHeight="1">
      <c r="B118" s="22"/>
      <c r="D118" s="180" t="s">
        <v>515</v>
      </c>
      <c r="E118" s="181"/>
      <c r="F118" s="181"/>
      <c r="G118" s="181"/>
      <c r="H118" s="181"/>
      <c r="N118" s="182">
        <f>ROUND($N$87*$T$118,2)</f>
        <v>0</v>
      </c>
      <c r="O118" s="181"/>
      <c r="P118" s="181"/>
      <c r="Q118" s="181"/>
      <c r="R118" s="23"/>
      <c r="T118" s="101"/>
      <c r="U118" s="102" t="s">
        <v>422</v>
      </c>
      <c r="AY118" s="6" t="s">
        <v>516</v>
      </c>
      <c r="BE118" s="80">
        <f>IF($U$118="základní",$N$118,0)</f>
        <v>0</v>
      </c>
      <c r="BF118" s="80">
        <f>IF($U$118="snížená",$N$118,0)</f>
        <v>0</v>
      </c>
      <c r="BG118" s="80">
        <f>IF($U$118="zákl. přenesená",$N$118,0)</f>
        <v>0</v>
      </c>
      <c r="BH118" s="80">
        <f>IF($U$118="sníž. přenesená",$N$118,0)</f>
        <v>0</v>
      </c>
      <c r="BI118" s="80">
        <f>IF($U$118="nulová",$N$118,0)</f>
        <v>0</v>
      </c>
      <c r="BJ118" s="6" t="s">
        <v>517</v>
      </c>
    </row>
    <row r="119" spans="2:62" s="6" customFormat="1" ht="18.75" customHeight="1">
      <c r="B119" s="22"/>
      <c r="D119" s="180" t="s">
        <v>518</v>
      </c>
      <c r="E119" s="181"/>
      <c r="F119" s="181"/>
      <c r="G119" s="181"/>
      <c r="H119" s="181"/>
      <c r="N119" s="182">
        <f>ROUND($N$87*$T$119,2)</f>
        <v>0</v>
      </c>
      <c r="O119" s="181"/>
      <c r="P119" s="181"/>
      <c r="Q119" s="181"/>
      <c r="R119" s="23"/>
      <c r="T119" s="101"/>
      <c r="U119" s="102" t="s">
        <v>422</v>
      </c>
      <c r="AY119" s="6" t="s">
        <v>516</v>
      </c>
      <c r="BE119" s="80">
        <f>IF($U$119="základní",$N$119,0)</f>
        <v>0</v>
      </c>
      <c r="BF119" s="80">
        <f>IF($U$119="snížená",$N$119,0)</f>
        <v>0</v>
      </c>
      <c r="BG119" s="80">
        <f>IF($U$119="zákl. přenesená",$N$119,0)</f>
        <v>0</v>
      </c>
      <c r="BH119" s="80">
        <f>IF($U$119="sníž. přenesená",$N$119,0)</f>
        <v>0</v>
      </c>
      <c r="BI119" s="80">
        <f>IF($U$119="nulová",$N$119,0)</f>
        <v>0</v>
      </c>
      <c r="BJ119" s="6" t="s">
        <v>517</v>
      </c>
    </row>
    <row r="120" spans="2:62" s="6" customFormat="1" ht="18.75" customHeight="1">
      <c r="B120" s="22"/>
      <c r="D120" s="180" t="s">
        <v>519</v>
      </c>
      <c r="E120" s="181"/>
      <c r="F120" s="181"/>
      <c r="G120" s="181"/>
      <c r="H120" s="181"/>
      <c r="N120" s="182">
        <f>ROUND($N$87*$T$120,2)</f>
        <v>0</v>
      </c>
      <c r="O120" s="181"/>
      <c r="P120" s="181"/>
      <c r="Q120" s="181"/>
      <c r="R120" s="23"/>
      <c r="T120" s="101"/>
      <c r="U120" s="102" t="s">
        <v>422</v>
      </c>
      <c r="AY120" s="6" t="s">
        <v>516</v>
      </c>
      <c r="BE120" s="80">
        <f>IF($U$120="základní",$N$120,0)</f>
        <v>0</v>
      </c>
      <c r="BF120" s="80">
        <f>IF($U$120="snížená",$N$120,0)</f>
        <v>0</v>
      </c>
      <c r="BG120" s="80">
        <f>IF($U$120="zákl. přenesená",$N$120,0)</f>
        <v>0</v>
      </c>
      <c r="BH120" s="80">
        <f>IF($U$120="sníž. přenesená",$N$120,0)</f>
        <v>0</v>
      </c>
      <c r="BI120" s="80">
        <f>IF($U$120="nulová",$N$120,0)</f>
        <v>0</v>
      </c>
      <c r="BJ120" s="6" t="s">
        <v>517</v>
      </c>
    </row>
    <row r="121" spans="2:62" s="6" customFormat="1" ht="18.75" customHeight="1">
      <c r="B121" s="22"/>
      <c r="D121" s="180" t="s">
        <v>520</v>
      </c>
      <c r="E121" s="181"/>
      <c r="F121" s="181"/>
      <c r="G121" s="181"/>
      <c r="H121" s="181"/>
      <c r="N121" s="182">
        <f>ROUND($N$87*$T$121,2)</f>
        <v>0</v>
      </c>
      <c r="O121" s="181"/>
      <c r="P121" s="181"/>
      <c r="Q121" s="181"/>
      <c r="R121" s="23"/>
      <c r="T121" s="101"/>
      <c r="U121" s="102" t="s">
        <v>422</v>
      </c>
      <c r="AY121" s="6" t="s">
        <v>516</v>
      </c>
      <c r="BE121" s="80">
        <f>IF($U$121="základní",$N$121,0)</f>
        <v>0</v>
      </c>
      <c r="BF121" s="80">
        <f>IF($U$121="snížená",$N$121,0)</f>
        <v>0</v>
      </c>
      <c r="BG121" s="80">
        <f>IF($U$121="zákl. přenesená",$N$121,0)</f>
        <v>0</v>
      </c>
      <c r="BH121" s="80">
        <f>IF($U$121="sníž. přenesená",$N$121,0)</f>
        <v>0</v>
      </c>
      <c r="BI121" s="80">
        <f>IF($U$121="nulová",$N$121,0)</f>
        <v>0</v>
      </c>
      <c r="BJ121" s="6" t="s">
        <v>517</v>
      </c>
    </row>
    <row r="122" spans="2:62" s="6" customFormat="1" ht="18.75" customHeight="1">
      <c r="B122" s="22"/>
      <c r="D122" s="180" t="s">
        <v>521</v>
      </c>
      <c r="E122" s="181"/>
      <c r="F122" s="181"/>
      <c r="G122" s="181"/>
      <c r="H122" s="181"/>
      <c r="N122" s="182">
        <f>ROUND($N$87*$T$122,2)</f>
        <v>0</v>
      </c>
      <c r="O122" s="181"/>
      <c r="P122" s="181"/>
      <c r="Q122" s="181"/>
      <c r="R122" s="23"/>
      <c r="T122" s="101"/>
      <c r="U122" s="102" t="s">
        <v>422</v>
      </c>
      <c r="AY122" s="6" t="s">
        <v>516</v>
      </c>
      <c r="BE122" s="80">
        <f>IF($U$122="základní",$N$122,0)</f>
        <v>0</v>
      </c>
      <c r="BF122" s="80">
        <f>IF($U$122="snížená",$N$122,0)</f>
        <v>0</v>
      </c>
      <c r="BG122" s="80">
        <f>IF($U$122="zákl. přenesená",$N$122,0)</f>
        <v>0</v>
      </c>
      <c r="BH122" s="80">
        <f>IF($U$122="sníž. přenesená",$N$122,0)</f>
        <v>0</v>
      </c>
      <c r="BI122" s="80">
        <f>IF($U$122="nulová",$N$122,0)</f>
        <v>0</v>
      </c>
      <c r="BJ122" s="6" t="s">
        <v>517</v>
      </c>
    </row>
    <row r="123" spans="2:62" s="6" customFormat="1" ht="18.75" customHeight="1">
      <c r="B123" s="22"/>
      <c r="D123" s="76" t="s">
        <v>522</v>
      </c>
      <c r="N123" s="182">
        <f>ROUND($N$87*$T$123,2)</f>
        <v>0</v>
      </c>
      <c r="O123" s="181"/>
      <c r="P123" s="181"/>
      <c r="Q123" s="181"/>
      <c r="R123" s="23"/>
      <c r="T123" s="103"/>
      <c r="U123" s="104" t="s">
        <v>422</v>
      </c>
      <c r="AY123" s="6" t="s">
        <v>523</v>
      </c>
      <c r="BE123" s="80">
        <f>IF($U$123="základní",$N$123,0)</f>
        <v>0</v>
      </c>
      <c r="BF123" s="80">
        <f>IF($U$123="snížená",$N$123,0)</f>
        <v>0</v>
      </c>
      <c r="BG123" s="80">
        <f>IF($U$123="zákl. přenesená",$N$123,0)</f>
        <v>0</v>
      </c>
      <c r="BH123" s="80">
        <f>IF($U$123="sníž. přenesená",$N$123,0)</f>
        <v>0</v>
      </c>
      <c r="BI123" s="80">
        <f>IF($U$123="nulová",$N$123,0)</f>
        <v>0</v>
      </c>
      <c r="BJ123" s="6" t="s">
        <v>517</v>
      </c>
    </row>
    <row r="124" spans="2:18" s="6" customFormat="1" ht="14.25" customHeight="1">
      <c r="B124" s="22"/>
      <c r="R124" s="23"/>
    </row>
    <row r="125" spans="2:18" s="6" customFormat="1" ht="30" customHeight="1">
      <c r="B125" s="22"/>
      <c r="C125" s="87" t="s">
        <v>477</v>
      </c>
      <c r="D125" s="31"/>
      <c r="E125" s="31"/>
      <c r="F125" s="31"/>
      <c r="G125" s="31"/>
      <c r="H125" s="31"/>
      <c r="I125" s="31"/>
      <c r="J125" s="31"/>
      <c r="K125" s="31"/>
      <c r="L125" s="176">
        <f>ROUND(SUM($N$87+$N$117),2)</f>
        <v>0</v>
      </c>
      <c r="M125" s="177"/>
      <c r="N125" s="177"/>
      <c r="O125" s="177"/>
      <c r="P125" s="177"/>
      <c r="Q125" s="177"/>
      <c r="R125" s="23"/>
    </row>
    <row r="126" spans="2:18" s="6" customFormat="1" ht="7.5" customHeight="1">
      <c r="B126" s="44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6"/>
    </row>
    <row r="127" ht="14.25" customHeight="1">
      <c r="N127" s="1"/>
    </row>
    <row r="128" ht="14.25" customHeight="1">
      <c r="N128" s="1"/>
    </row>
    <row r="129" ht="14.25" customHeight="1">
      <c r="N129" s="1"/>
    </row>
    <row r="130" spans="2:18" s="6" customFormat="1" ht="7.5" customHeight="1">
      <c r="B130" s="47"/>
      <c r="C130" s="48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9"/>
    </row>
    <row r="131" spans="2:18" s="6" customFormat="1" ht="37.5" customHeight="1">
      <c r="B131" s="22"/>
      <c r="C131" s="168" t="s">
        <v>524</v>
      </c>
      <c r="D131" s="181"/>
      <c r="E131" s="181"/>
      <c r="F131" s="181"/>
      <c r="G131" s="181"/>
      <c r="H131" s="181"/>
      <c r="I131" s="181"/>
      <c r="J131" s="181"/>
      <c r="K131" s="181"/>
      <c r="L131" s="181"/>
      <c r="M131" s="181"/>
      <c r="N131" s="181"/>
      <c r="O131" s="181"/>
      <c r="P131" s="181"/>
      <c r="Q131" s="181"/>
      <c r="R131" s="23"/>
    </row>
    <row r="132" spans="2:18" s="6" customFormat="1" ht="7.5" customHeight="1">
      <c r="B132" s="22"/>
      <c r="R132" s="23"/>
    </row>
    <row r="133" spans="2:18" s="6" customFormat="1" ht="37.5" customHeight="1">
      <c r="B133" s="22"/>
      <c r="C133" s="52" t="s">
        <v>396</v>
      </c>
      <c r="F133" s="169" t="str">
        <f>$F$6</f>
        <v>Přestavba a stavební úpravy RD</v>
      </c>
      <c r="G133" s="181"/>
      <c r="H133" s="181"/>
      <c r="I133" s="181"/>
      <c r="J133" s="181"/>
      <c r="K133" s="181"/>
      <c r="L133" s="181"/>
      <c r="M133" s="181"/>
      <c r="N133" s="181"/>
      <c r="O133" s="181"/>
      <c r="P133" s="181"/>
      <c r="R133" s="23"/>
    </row>
    <row r="134" spans="2:18" s="6" customFormat="1" ht="7.5" customHeight="1">
      <c r="B134" s="22"/>
      <c r="R134" s="23"/>
    </row>
    <row r="135" spans="2:18" s="6" customFormat="1" ht="18.75" customHeight="1">
      <c r="B135" s="22"/>
      <c r="C135" s="17" t="s">
        <v>402</v>
      </c>
      <c r="F135" s="15" t="str">
        <f>$F$8</f>
        <v>Dobřichovice č.p. 295</v>
      </c>
      <c r="K135" s="17" t="s">
        <v>404</v>
      </c>
      <c r="M135" s="218" t="str">
        <f>IF($O$8="","",$O$8)</f>
        <v>25.06.2014</v>
      </c>
      <c r="N135" s="181"/>
      <c r="O135" s="181"/>
      <c r="P135" s="181"/>
      <c r="R135" s="23"/>
    </row>
    <row r="136" spans="2:18" s="6" customFormat="1" ht="7.5" customHeight="1">
      <c r="B136" s="22"/>
      <c r="R136" s="23"/>
    </row>
    <row r="137" spans="2:18" s="6" customFormat="1" ht="15.75" customHeight="1">
      <c r="B137" s="22"/>
      <c r="C137" s="17" t="s">
        <v>407</v>
      </c>
      <c r="F137" s="15">
        <f>$E$11</f>
        <v>0</v>
      </c>
      <c r="K137" s="17" t="s">
        <v>412</v>
      </c>
      <c r="M137" s="157">
        <f>$E$17</f>
        <v>0</v>
      </c>
      <c r="N137" s="181"/>
      <c r="O137" s="181"/>
      <c r="P137" s="181"/>
      <c r="Q137" s="181"/>
      <c r="R137" s="23"/>
    </row>
    <row r="138" spans="2:18" s="6" customFormat="1" ht="15" customHeight="1">
      <c r="B138" s="22"/>
      <c r="C138" s="17" t="s">
        <v>410</v>
      </c>
      <c r="F138" s="15">
        <f>IF($E$14="","",$E$14)</f>
      </c>
      <c r="K138" s="17" t="s">
        <v>414</v>
      </c>
      <c r="M138" s="157" t="str">
        <f>$E$20</f>
        <v> </v>
      </c>
      <c r="N138" s="181"/>
      <c r="O138" s="181"/>
      <c r="P138" s="181"/>
      <c r="Q138" s="181"/>
      <c r="R138" s="23"/>
    </row>
    <row r="139" spans="2:18" s="6" customFormat="1" ht="11.25" customHeight="1">
      <c r="B139" s="22"/>
      <c r="R139" s="23"/>
    </row>
    <row r="140" spans="2:27" s="105" customFormat="1" ht="30" customHeight="1">
      <c r="B140" s="106"/>
      <c r="C140" s="107" t="s">
        <v>525</v>
      </c>
      <c r="D140" s="108" t="s">
        <v>526</v>
      </c>
      <c r="E140" s="108" t="s">
        <v>437</v>
      </c>
      <c r="F140" s="219" t="s">
        <v>527</v>
      </c>
      <c r="G140" s="220"/>
      <c r="H140" s="220"/>
      <c r="I140" s="220"/>
      <c r="J140" s="108" t="s">
        <v>528</v>
      </c>
      <c r="K140" s="108" t="s">
        <v>529</v>
      </c>
      <c r="L140" s="219" t="s">
        <v>530</v>
      </c>
      <c r="M140" s="220"/>
      <c r="N140" s="219" t="s">
        <v>531</v>
      </c>
      <c r="O140" s="220"/>
      <c r="P140" s="220"/>
      <c r="Q140" s="221"/>
      <c r="R140" s="109"/>
      <c r="T140" s="58" t="s">
        <v>532</v>
      </c>
      <c r="U140" s="59" t="s">
        <v>419</v>
      </c>
      <c r="V140" s="59" t="s">
        <v>533</v>
      </c>
      <c r="W140" s="59" t="s">
        <v>534</v>
      </c>
      <c r="X140" s="59" t="s">
        <v>535</v>
      </c>
      <c r="Y140" s="59" t="s">
        <v>536</v>
      </c>
      <c r="Z140" s="59" t="s">
        <v>537</v>
      </c>
      <c r="AA140" s="60" t="s">
        <v>538</v>
      </c>
    </row>
    <row r="141" spans="2:63" s="6" customFormat="1" ht="30" customHeight="1">
      <c r="B141" s="22"/>
      <c r="C141" s="63" t="s">
        <v>480</v>
      </c>
      <c r="N141" s="203">
        <f>$BK$141</f>
        <v>0</v>
      </c>
      <c r="O141" s="181"/>
      <c r="P141" s="181"/>
      <c r="Q141" s="181"/>
      <c r="R141" s="23"/>
      <c r="T141" s="62"/>
      <c r="U141" s="36"/>
      <c r="V141" s="36"/>
      <c r="W141" s="110">
        <f>$W$142+$W$1116+$W$1894</f>
        <v>3474.931899</v>
      </c>
      <c r="X141" s="36"/>
      <c r="Y141" s="110">
        <f>$Y$142+$Y$1116+$Y$1894</f>
        <v>211.44528004912138</v>
      </c>
      <c r="Z141" s="36"/>
      <c r="AA141" s="111">
        <f>$AA$142+$AA$1116+$AA$1894</f>
        <v>148.194274</v>
      </c>
      <c r="AT141" s="6" t="s">
        <v>454</v>
      </c>
      <c r="AU141" s="6" t="s">
        <v>485</v>
      </c>
      <c r="BK141" s="112">
        <f>$BK$142+$BK$1116+$BK$1894</f>
        <v>0</v>
      </c>
    </row>
    <row r="142" spans="2:63" s="113" customFormat="1" ht="37.5" customHeight="1">
      <c r="B142" s="114"/>
      <c r="D142" s="115" t="s">
        <v>486</v>
      </c>
      <c r="N142" s="202">
        <f>$BK$142</f>
        <v>0</v>
      </c>
      <c r="O142" s="201"/>
      <c r="P142" s="201"/>
      <c r="Q142" s="201"/>
      <c r="R142" s="117"/>
      <c r="T142" s="118"/>
      <c r="W142" s="119">
        <f>$W$143+$W$203+$W$226+$W$475+$W$597+$W$814</f>
        <v>2666.227574</v>
      </c>
      <c r="Y142" s="119">
        <f>$Y$143+$Y$203+$Y$226+$Y$475+$Y$597+$Y$814</f>
        <v>193.84565729138237</v>
      </c>
      <c r="AA142" s="120">
        <f>$AA$143+$AA$203+$AA$226+$AA$475+$AA$597+$AA$814</f>
        <v>136.232618</v>
      </c>
      <c r="AR142" s="116" t="s">
        <v>401</v>
      </c>
      <c r="AT142" s="116" t="s">
        <v>454</v>
      </c>
      <c r="AU142" s="116" t="s">
        <v>455</v>
      </c>
      <c r="AY142" s="116" t="s">
        <v>539</v>
      </c>
      <c r="BK142" s="121">
        <f>$BK$143+$BK$203+$BK$226+$BK$475+$BK$597+$BK$814</f>
        <v>0</v>
      </c>
    </row>
    <row r="143" spans="2:63" s="113" customFormat="1" ht="21" customHeight="1">
      <c r="B143" s="114"/>
      <c r="D143" s="122" t="s">
        <v>487</v>
      </c>
      <c r="N143" s="200">
        <f>$BK$143</f>
        <v>0</v>
      </c>
      <c r="O143" s="201"/>
      <c r="P143" s="201"/>
      <c r="Q143" s="201"/>
      <c r="R143" s="117"/>
      <c r="T143" s="118"/>
      <c r="W143" s="119">
        <f>SUM($W$144:$W$202)</f>
        <v>196.24930000000003</v>
      </c>
      <c r="Y143" s="119">
        <f>SUM($Y$144:$Y$202)</f>
        <v>0</v>
      </c>
      <c r="AA143" s="120">
        <f>SUM($AA$144:$AA$202)</f>
        <v>0</v>
      </c>
      <c r="AR143" s="116" t="s">
        <v>401</v>
      </c>
      <c r="AT143" s="116" t="s">
        <v>454</v>
      </c>
      <c r="AU143" s="116" t="s">
        <v>401</v>
      </c>
      <c r="AY143" s="116" t="s">
        <v>539</v>
      </c>
      <c r="BK143" s="121">
        <f>SUM($BK$144:$BK$202)</f>
        <v>0</v>
      </c>
    </row>
    <row r="144" spans="2:64" s="6" customFormat="1" ht="27" customHeight="1">
      <c r="B144" s="22"/>
      <c r="C144" s="123" t="s">
        <v>401</v>
      </c>
      <c r="D144" s="123" t="s">
        <v>540</v>
      </c>
      <c r="E144" s="124" t="s">
        <v>541</v>
      </c>
      <c r="F144" s="212" t="s">
        <v>542</v>
      </c>
      <c r="G144" s="211"/>
      <c r="H144" s="211"/>
      <c r="I144" s="211"/>
      <c r="J144" s="125" t="s">
        <v>543</v>
      </c>
      <c r="K144" s="126">
        <v>1.017</v>
      </c>
      <c r="L144" s="213">
        <v>0</v>
      </c>
      <c r="M144" s="211"/>
      <c r="N144" s="210">
        <f>ROUND($L$144*$K$144,2)</f>
        <v>0</v>
      </c>
      <c r="O144" s="211"/>
      <c r="P144" s="211"/>
      <c r="Q144" s="211"/>
      <c r="R144" s="23"/>
      <c r="T144" s="127"/>
      <c r="U144" s="128" t="s">
        <v>422</v>
      </c>
      <c r="V144" s="129">
        <v>2.32</v>
      </c>
      <c r="W144" s="129">
        <f>$V$144*$K$144</f>
        <v>2.3594399999999998</v>
      </c>
      <c r="X144" s="129">
        <v>0</v>
      </c>
      <c r="Y144" s="129">
        <f>$X$144*$K$144</f>
        <v>0</v>
      </c>
      <c r="Z144" s="129">
        <v>0</v>
      </c>
      <c r="AA144" s="130">
        <f>$Z$144*$K$144</f>
        <v>0</v>
      </c>
      <c r="AR144" s="6" t="s">
        <v>544</v>
      </c>
      <c r="AT144" s="6" t="s">
        <v>540</v>
      </c>
      <c r="AU144" s="6" t="s">
        <v>517</v>
      </c>
      <c r="AY144" s="6" t="s">
        <v>539</v>
      </c>
      <c r="BE144" s="80">
        <f>IF($U$144="základní",$N$144,0)</f>
        <v>0</v>
      </c>
      <c r="BF144" s="80">
        <f>IF($U$144="snížená",$N$144,0)</f>
        <v>0</v>
      </c>
      <c r="BG144" s="80">
        <f>IF($U$144="zákl. přenesená",$N$144,0)</f>
        <v>0</v>
      </c>
      <c r="BH144" s="80">
        <f>IF($U$144="sníž. přenesená",$N$144,0)</f>
        <v>0</v>
      </c>
      <c r="BI144" s="80">
        <f>IF($U$144="nulová",$N$144,0)</f>
        <v>0</v>
      </c>
      <c r="BJ144" s="6" t="s">
        <v>517</v>
      </c>
      <c r="BK144" s="80">
        <f>ROUND($L$144*$K$144,2)</f>
        <v>0</v>
      </c>
      <c r="BL144" s="6" t="s">
        <v>544</v>
      </c>
    </row>
    <row r="145" spans="2:51" s="6" customFormat="1" ht="15.75" customHeight="1">
      <c r="B145" s="131"/>
      <c r="E145" s="132"/>
      <c r="F145" s="206" t="s">
        <v>545</v>
      </c>
      <c r="G145" s="207"/>
      <c r="H145" s="207"/>
      <c r="I145" s="207"/>
      <c r="K145" s="132"/>
      <c r="N145" s="132"/>
      <c r="R145" s="133"/>
      <c r="T145" s="134"/>
      <c r="AA145" s="135"/>
      <c r="AT145" s="132" t="s">
        <v>546</v>
      </c>
      <c r="AU145" s="132" t="s">
        <v>517</v>
      </c>
      <c r="AV145" s="136" t="s">
        <v>401</v>
      </c>
      <c r="AW145" s="136" t="s">
        <v>485</v>
      </c>
      <c r="AX145" s="136" t="s">
        <v>455</v>
      </c>
      <c r="AY145" s="132" t="s">
        <v>539</v>
      </c>
    </row>
    <row r="146" spans="2:51" s="6" customFormat="1" ht="15.75" customHeight="1">
      <c r="B146" s="137"/>
      <c r="E146" s="138"/>
      <c r="F146" s="204" t="s">
        <v>547</v>
      </c>
      <c r="G146" s="205"/>
      <c r="H146" s="205"/>
      <c r="I146" s="205"/>
      <c r="K146" s="139">
        <v>1.017</v>
      </c>
      <c r="N146" s="138"/>
      <c r="R146" s="140"/>
      <c r="T146" s="141"/>
      <c r="AA146" s="142"/>
      <c r="AT146" s="138" t="s">
        <v>546</v>
      </c>
      <c r="AU146" s="138" t="s">
        <v>517</v>
      </c>
      <c r="AV146" s="143" t="s">
        <v>517</v>
      </c>
      <c r="AW146" s="143" t="s">
        <v>485</v>
      </c>
      <c r="AX146" s="143" t="s">
        <v>455</v>
      </c>
      <c r="AY146" s="138" t="s">
        <v>539</v>
      </c>
    </row>
    <row r="147" spans="2:51" s="6" customFormat="1" ht="15.75" customHeight="1">
      <c r="B147" s="144"/>
      <c r="E147" s="145"/>
      <c r="F147" s="208" t="s">
        <v>548</v>
      </c>
      <c r="G147" s="209"/>
      <c r="H147" s="209"/>
      <c r="I147" s="209"/>
      <c r="K147" s="146">
        <v>1.017</v>
      </c>
      <c r="N147" s="145"/>
      <c r="R147" s="147"/>
      <c r="T147" s="148"/>
      <c r="AA147" s="149"/>
      <c r="AT147" s="145" t="s">
        <v>546</v>
      </c>
      <c r="AU147" s="145" t="s">
        <v>517</v>
      </c>
      <c r="AV147" s="150" t="s">
        <v>544</v>
      </c>
      <c r="AW147" s="150" t="s">
        <v>485</v>
      </c>
      <c r="AX147" s="150" t="s">
        <v>401</v>
      </c>
      <c r="AY147" s="145" t="s">
        <v>539</v>
      </c>
    </row>
    <row r="148" spans="2:64" s="6" customFormat="1" ht="27" customHeight="1">
      <c r="B148" s="22"/>
      <c r="C148" s="123" t="s">
        <v>517</v>
      </c>
      <c r="D148" s="123" t="s">
        <v>540</v>
      </c>
      <c r="E148" s="124" t="s">
        <v>549</v>
      </c>
      <c r="F148" s="212" t="s">
        <v>550</v>
      </c>
      <c r="G148" s="211"/>
      <c r="H148" s="211"/>
      <c r="I148" s="211"/>
      <c r="J148" s="125" t="s">
        <v>543</v>
      </c>
      <c r="K148" s="126">
        <v>139.797</v>
      </c>
      <c r="L148" s="213">
        <v>0</v>
      </c>
      <c r="M148" s="211"/>
      <c r="N148" s="210">
        <f>ROUND($L$148*$K$148,2)</f>
        <v>0</v>
      </c>
      <c r="O148" s="211"/>
      <c r="P148" s="211"/>
      <c r="Q148" s="211"/>
      <c r="R148" s="23"/>
      <c r="T148" s="127"/>
      <c r="U148" s="128" t="s">
        <v>422</v>
      </c>
      <c r="V148" s="129">
        <v>0.844</v>
      </c>
      <c r="W148" s="129">
        <f>$V$148*$K$148</f>
        <v>117.98866799999999</v>
      </c>
      <c r="X148" s="129">
        <v>0</v>
      </c>
      <c r="Y148" s="129">
        <f>$X$148*$K$148</f>
        <v>0</v>
      </c>
      <c r="Z148" s="129">
        <v>0</v>
      </c>
      <c r="AA148" s="130">
        <f>$Z$148*$K$148</f>
        <v>0</v>
      </c>
      <c r="AR148" s="6" t="s">
        <v>544</v>
      </c>
      <c r="AT148" s="6" t="s">
        <v>540</v>
      </c>
      <c r="AU148" s="6" t="s">
        <v>517</v>
      </c>
      <c r="AY148" s="6" t="s">
        <v>539</v>
      </c>
      <c r="BE148" s="80">
        <f>IF($U$148="základní",$N$148,0)</f>
        <v>0</v>
      </c>
      <c r="BF148" s="80">
        <f>IF($U$148="snížená",$N$148,0)</f>
        <v>0</v>
      </c>
      <c r="BG148" s="80">
        <f>IF($U$148="zákl. přenesená",$N$148,0)</f>
        <v>0</v>
      </c>
      <c r="BH148" s="80">
        <f>IF($U$148="sníž. přenesená",$N$148,0)</f>
        <v>0</v>
      </c>
      <c r="BI148" s="80">
        <f>IF($U$148="nulová",$N$148,0)</f>
        <v>0</v>
      </c>
      <c r="BJ148" s="6" t="s">
        <v>517</v>
      </c>
      <c r="BK148" s="80">
        <f>ROUND($L$148*$K$148,2)</f>
        <v>0</v>
      </c>
      <c r="BL148" s="6" t="s">
        <v>544</v>
      </c>
    </row>
    <row r="149" spans="2:51" s="6" customFormat="1" ht="15.75" customHeight="1">
      <c r="B149" s="131"/>
      <c r="E149" s="132"/>
      <c r="F149" s="206" t="s">
        <v>551</v>
      </c>
      <c r="G149" s="207"/>
      <c r="H149" s="207"/>
      <c r="I149" s="207"/>
      <c r="K149" s="132"/>
      <c r="N149" s="132"/>
      <c r="R149" s="133"/>
      <c r="T149" s="134"/>
      <c r="AA149" s="135"/>
      <c r="AT149" s="132" t="s">
        <v>546</v>
      </c>
      <c r="AU149" s="132" t="s">
        <v>517</v>
      </c>
      <c r="AV149" s="136" t="s">
        <v>401</v>
      </c>
      <c r="AW149" s="136" t="s">
        <v>485</v>
      </c>
      <c r="AX149" s="136" t="s">
        <v>455</v>
      </c>
      <c r="AY149" s="132" t="s">
        <v>539</v>
      </c>
    </row>
    <row r="150" spans="2:51" s="6" customFormat="1" ht="15.75" customHeight="1">
      <c r="B150" s="137"/>
      <c r="E150" s="138"/>
      <c r="F150" s="204" t="s">
        <v>552</v>
      </c>
      <c r="G150" s="205"/>
      <c r="H150" s="205"/>
      <c r="I150" s="205"/>
      <c r="K150" s="139">
        <v>123.136</v>
      </c>
      <c r="N150" s="138"/>
      <c r="R150" s="140"/>
      <c r="T150" s="141"/>
      <c r="AA150" s="142"/>
      <c r="AT150" s="138" t="s">
        <v>546</v>
      </c>
      <c r="AU150" s="138" t="s">
        <v>517</v>
      </c>
      <c r="AV150" s="143" t="s">
        <v>517</v>
      </c>
      <c r="AW150" s="143" t="s">
        <v>485</v>
      </c>
      <c r="AX150" s="143" t="s">
        <v>455</v>
      </c>
      <c r="AY150" s="138" t="s">
        <v>539</v>
      </c>
    </row>
    <row r="151" spans="2:51" s="6" customFormat="1" ht="15.75" customHeight="1">
      <c r="B151" s="131"/>
      <c r="E151" s="132"/>
      <c r="F151" s="206" t="s">
        <v>553</v>
      </c>
      <c r="G151" s="207"/>
      <c r="H151" s="207"/>
      <c r="I151" s="207"/>
      <c r="K151" s="132"/>
      <c r="N151" s="132"/>
      <c r="R151" s="133"/>
      <c r="T151" s="134"/>
      <c r="AA151" s="135"/>
      <c r="AT151" s="132" t="s">
        <v>546</v>
      </c>
      <c r="AU151" s="132" t="s">
        <v>517</v>
      </c>
      <c r="AV151" s="136" t="s">
        <v>401</v>
      </c>
      <c r="AW151" s="136" t="s">
        <v>485</v>
      </c>
      <c r="AX151" s="136" t="s">
        <v>455</v>
      </c>
      <c r="AY151" s="132" t="s">
        <v>539</v>
      </c>
    </row>
    <row r="152" spans="2:51" s="6" customFormat="1" ht="15.75" customHeight="1">
      <c r="B152" s="137"/>
      <c r="E152" s="138"/>
      <c r="F152" s="204" t="s">
        <v>554</v>
      </c>
      <c r="G152" s="205"/>
      <c r="H152" s="205"/>
      <c r="I152" s="205"/>
      <c r="K152" s="139">
        <v>16.661</v>
      </c>
      <c r="N152" s="138"/>
      <c r="R152" s="140"/>
      <c r="T152" s="141"/>
      <c r="AA152" s="142"/>
      <c r="AT152" s="138" t="s">
        <v>546</v>
      </c>
      <c r="AU152" s="138" t="s">
        <v>517</v>
      </c>
      <c r="AV152" s="143" t="s">
        <v>517</v>
      </c>
      <c r="AW152" s="143" t="s">
        <v>485</v>
      </c>
      <c r="AX152" s="143" t="s">
        <v>455</v>
      </c>
      <c r="AY152" s="138" t="s">
        <v>539</v>
      </c>
    </row>
    <row r="153" spans="2:51" s="6" customFormat="1" ht="15.75" customHeight="1">
      <c r="B153" s="144"/>
      <c r="E153" s="145"/>
      <c r="F153" s="208" t="s">
        <v>548</v>
      </c>
      <c r="G153" s="209"/>
      <c r="H153" s="209"/>
      <c r="I153" s="209"/>
      <c r="K153" s="146">
        <v>139.797</v>
      </c>
      <c r="N153" s="145"/>
      <c r="R153" s="147"/>
      <c r="T153" s="148"/>
      <c r="AA153" s="149"/>
      <c r="AT153" s="145" t="s">
        <v>546</v>
      </c>
      <c r="AU153" s="145" t="s">
        <v>517</v>
      </c>
      <c r="AV153" s="150" t="s">
        <v>544</v>
      </c>
      <c r="AW153" s="150" t="s">
        <v>485</v>
      </c>
      <c r="AX153" s="150" t="s">
        <v>401</v>
      </c>
      <c r="AY153" s="145" t="s">
        <v>539</v>
      </c>
    </row>
    <row r="154" spans="2:64" s="6" customFormat="1" ht="27" customHeight="1">
      <c r="B154" s="22"/>
      <c r="C154" s="123" t="s">
        <v>555</v>
      </c>
      <c r="D154" s="123" t="s">
        <v>540</v>
      </c>
      <c r="E154" s="124" t="s">
        <v>556</v>
      </c>
      <c r="F154" s="212" t="s">
        <v>557</v>
      </c>
      <c r="G154" s="211"/>
      <c r="H154" s="211"/>
      <c r="I154" s="211"/>
      <c r="J154" s="125" t="s">
        <v>543</v>
      </c>
      <c r="K154" s="126">
        <v>2.81</v>
      </c>
      <c r="L154" s="213">
        <v>0</v>
      </c>
      <c r="M154" s="211"/>
      <c r="N154" s="210">
        <f>ROUND($L$154*$K$154,2)</f>
        <v>0</v>
      </c>
      <c r="O154" s="211"/>
      <c r="P154" s="211"/>
      <c r="Q154" s="211"/>
      <c r="R154" s="23"/>
      <c r="T154" s="127"/>
      <c r="U154" s="128" t="s">
        <v>422</v>
      </c>
      <c r="V154" s="129">
        <v>7.704</v>
      </c>
      <c r="W154" s="129">
        <f>$V$154*$K$154</f>
        <v>21.64824</v>
      </c>
      <c r="X154" s="129">
        <v>0</v>
      </c>
      <c r="Y154" s="129">
        <f>$X$154*$K$154</f>
        <v>0</v>
      </c>
      <c r="Z154" s="129">
        <v>0</v>
      </c>
      <c r="AA154" s="130">
        <f>$Z$154*$K$154</f>
        <v>0</v>
      </c>
      <c r="AR154" s="6" t="s">
        <v>544</v>
      </c>
      <c r="AT154" s="6" t="s">
        <v>540</v>
      </c>
      <c r="AU154" s="6" t="s">
        <v>517</v>
      </c>
      <c r="AY154" s="6" t="s">
        <v>539</v>
      </c>
      <c r="BE154" s="80">
        <f>IF($U$154="základní",$N$154,0)</f>
        <v>0</v>
      </c>
      <c r="BF154" s="80">
        <f>IF($U$154="snížená",$N$154,0)</f>
        <v>0</v>
      </c>
      <c r="BG154" s="80">
        <f>IF($U$154="zákl. přenesená",$N$154,0)</f>
        <v>0</v>
      </c>
      <c r="BH154" s="80">
        <f>IF($U$154="sníž. přenesená",$N$154,0)</f>
        <v>0</v>
      </c>
      <c r="BI154" s="80">
        <f>IF($U$154="nulová",$N$154,0)</f>
        <v>0</v>
      </c>
      <c r="BJ154" s="6" t="s">
        <v>517</v>
      </c>
      <c r="BK154" s="80">
        <f>ROUND($L$154*$K$154,2)</f>
        <v>0</v>
      </c>
      <c r="BL154" s="6" t="s">
        <v>544</v>
      </c>
    </row>
    <row r="155" spans="2:51" s="6" customFormat="1" ht="15.75" customHeight="1">
      <c r="B155" s="131"/>
      <c r="E155" s="132"/>
      <c r="F155" s="206" t="s">
        <v>558</v>
      </c>
      <c r="G155" s="207"/>
      <c r="H155" s="207"/>
      <c r="I155" s="207"/>
      <c r="K155" s="132"/>
      <c r="N155" s="132"/>
      <c r="R155" s="133"/>
      <c r="T155" s="134"/>
      <c r="AA155" s="135"/>
      <c r="AT155" s="132" t="s">
        <v>546</v>
      </c>
      <c r="AU155" s="132" t="s">
        <v>517</v>
      </c>
      <c r="AV155" s="136" t="s">
        <v>401</v>
      </c>
      <c r="AW155" s="136" t="s">
        <v>485</v>
      </c>
      <c r="AX155" s="136" t="s">
        <v>455</v>
      </c>
      <c r="AY155" s="132" t="s">
        <v>539</v>
      </c>
    </row>
    <row r="156" spans="2:51" s="6" customFormat="1" ht="15.75" customHeight="1">
      <c r="B156" s="137"/>
      <c r="E156" s="138"/>
      <c r="F156" s="204" t="s">
        <v>559</v>
      </c>
      <c r="G156" s="205"/>
      <c r="H156" s="205"/>
      <c r="I156" s="205"/>
      <c r="K156" s="139">
        <v>2.81</v>
      </c>
      <c r="N156" s="138"/>
      <c r="R156" s="140"/>
      <c r="T156" s="141"/>
      <c r="AA156" s="142"/>
      <c r="AT156" s="138" t="s">
        <v>546</v>
      </c>
      <c r="AU156" s="138" t="s">
        <v>517</v>
      </c>
      <c r="AV156" s="143" t="s">
        <v>517</v>
      </c>
      <c r="AW156" s="143" t="s">
        <v>485</v>
      </c>
      <c r="AX156" s="143" t="s">
        <v>455</v>
      </c>
      <c r="AY156" s="138" t="s">
        <v>539</v>
      </c>
    </row>
    <row r="157" spans="2:51" s="6" customFormat="1" ht="15.75" customHeight="1">
      <c r="B157" s="144"/>
      <c r="E157" s="145"/>
      <c r="F157" s="208" t="s">
        <v>548</v>
      </c>
      <c r="G157" s="209"/>
      <c r="H157" s="209"/>
      <c r="I157" s="209"/>
      <c r="K157" s="146">
        <v>2.81</v>
      </c>
      <c r="N157" s="145"/>
      <c r="R157" s="147"/>
      <c r="T157" s="148"/>
      <c r="AA157" s="149"/>
      <c r="AT157" s="145" t="s">
        <v>546</v>
      </c>
      <c r="AU157" s="145" t="s">
        <v>517</v>
      </c>
      <c r="AV157" s="150" t="s">
        <v>544</v>
      </c>
      <c r="AW157" s="150" t="s">
        <v>485</v>
      </c>
      <c r="AX157" s="150" t="s">
        <v>401</v>
      </c>
      <c r="AY157" s="145" t="s">
        <v>539</v>
      </c>
    </row>
    <row r="158" spans="2:64" s="6" customFormat="1" ht="27" customHeight="1">
      <c r="B158" s="22"/>
      <c r="C158" s="123" t="s">
        <v>544</v>
      </c>
      <c r="D158" s="123" t="s">
        <v>540</v>
      </c>
      <c r="E158" s="124" t="s">
        <v>560</v>
      </c>
      <c r="F158" s="212" t="s">
        <v>561</v>
      </c>
      <c r="G158" s="211"/>
      <c r="H158" s="211"/>
      <c r="I158" s="211"/>
      <c r="J158" s="125" t="s">
        <v>543</v>
      </c>
      <c r="K158" s="126">
        <v>20.488</v>
      </c>
      <c r="L158" s="213">
        <v>0</v>
      </c>
      <c r="M158" s="211"/>
      <c r="N158" s="210">
        <f>ROUND($L$158*$K$158,2)</f>
        <v>0</v>
      </c>
      <c r="O158" s="211"/>
      <c r="P158" s="211"/>
      <c r="Q158" s="211"/>
      <c r="R158" s="23"/>
      <c r="T158" s="127"/>
      <c r="U158" s="128" t="s">
        <v>422</v>
      </c>
      <c r="V158" s="129">
        <v>0.087</v>
      </c>
      <c r="W158" s="129">
        <f>$V$158*$K$158</f>
        <v>1.7824559999999998</v>
      </c>
      <c r="X158" s="129">
        <v>0</v>
      </c>
      <c r="Y158" s="129">
        <f>$X$158*$K$158</f>
        <v>0</v>
      </c>
      <c r="Z158" s="129">
        <v>0</v>
      </c>
      <c r="AA158" s="130">
        <f>$Z$158*$K$158</f>
        <v>0</v>
      </c>
      <c r="AR158" s="6" t="s">
        <v>544</v>
      </c>
      <c r="AT158" s="6" t="s">
        <v>540</v>
      </c>
      <c r="AU158" s="6" t="s">
        <v>517</v>
      </c>
      <c r="AY158" s="6" t="s">
        <v>539</v>
      </c>
      <c r="BE158" s="80">
        <f>IF($U$158="základní",$N$158,0)</f>
        <v>0</v>
      </c>
      <c r="BF158" s="80">
        <f>IF($U$158="snížená",$N$158,0)</f>
        <v>0</v>
      </c>
      <c r="BG158" s="80">
        <f>IF($U$158="zákl. přenesená",$N$158,0)</f>
        <v>0</v>
      </c>
      <c r="BH158" s="80">
        <f>IF($U$158="sníž. přenesená",$N$158,0)</f>
        <v>0</v>
      </c>
      <c r="BI158" s="80">
        <f>IF($U$158="nulová",$N$158,0)</f>
        <v>0</v>
      </c>
      <c r="BJ158" s="6" t="s">
        <v>517</v>
      </c>
      <c r="BK158" s="80">
        <f>ROUND($L$158*$K$158,2)</f>
        <v>0</v>
      </c>
      <c r="BL158" s="6" t="s">
        <v>544</v>
      </c>
    </row>
    <row r="159" spans="2:51" s="6" customFormat="1" ht="15.75" customHeight="1">
      <c r="B159" s="131"/>
      <c r="E159" s="132"/>
      <c r="F159" s="206" t="s">
        <v>553</v>
      </c>
      <c r="G159" s="207"/>
      <c r="H159" s="207"/>
      <c r="I159" s="207"/>
      <c r="K159" s="132"/>
      <c r="N159" s="132"/>
      <c r="R159" s="133"/>
      <c r="T159" s="134"/>
      <c r="AA159" s="135"/>
      <c r="AT159" s="132" t="s">
        <v>546</v>
      </c>
      <c r="AU159" s="132" t="s">
        <v>517</v>
      </c>
      <c r="AV159" s="136" t="s">
        <v>401</v>
      </c>
      <c r="AW159" s="136" t="s">
        <v>485</v>
      </c>
      <c r="AX159" s="136" t="s">
        <v>455</v>
      </c>
      <c r="AY159" s="132" t="s">
        <v>539</v>
      </c>
    </row>
    <row r="160" spans="2:51" s="6" customFormat="1" ht="15.75" customHeight="1">
      <c r="B160" s="137"/>
      <c r="E160" s="138"/>
      <c r="F160" s="204" t="s">
        <v>554</v>
      </c>
      <c r="G160" s="205"/>
      <c r="H160" s="205"/>
      <c r="I160" s="205"/>
      <c r="K160" s="139">
        <v>16.661</v>
      </c>
      <c r="N160" s="138"/>
      <c r="R160" s="140"/>
      <c r="T160" s="141"/>
      <c r="AA160" s="142"/>
      <c r="AT160" s="138" t="s">
        <v>546</v>
      </c>
      <c r="AU160" s="138" t="s">
        <v>517</v>
      </c>
      <c r="AV160" s="143" t="s">
        <v>517</v>
      </c>
      <c r="AW160" s="143" t="s">
        <v>485</v>
      </c>
      <c r="AX160" s="143" t="s">
        <v>455</v>
      </c>
      <c r="AY160" s="138" t="s">
        <v>539</v>
      </c>
    </row>
    <row r="161" spans="2:51" s="6" customFormat="1" ht="15.75" customHeight="1">
      <c r="B161" s="131"/>
      <c r="E161" s="132"/>
      <c r="F161" s="206" t="s">
        <v>545</v>
      </c>
      <c r="G161" s="207"/>
      <c r="H161" s="207"/>
      <c r="I161" s="207"/>
      <c r="K161" s="132"/>
      <c r="N161" s="132"/>
      <c r="R161" s="133"/>
      <c r="T161" s="134"/>
      <c r="AA161" s="135"/>
      <c r="AT161" s="132" t="s">
        <v>546</v>
      </c>
      <c r="AU161" s="132" t="s">
        <v>517</v>
      </c>
      <c r="AV161" s="136" t="s">
        <v>401</v>
      </c>
      <c r="AW161" s="136" t="s">
        <v>485</v>
      </c>
      <c r="AX161" s="136" t="s">
        <v>455</v>
      </c>
      <c r="AY161" s="132" t="s">
        <v>539</v>
      </c>
    </row>
    <row r="162" spans="2:51" s="6" customFormat="1" ht="15.75" customHeight="1">
      <c r="B162" s="137"/>
      <c r="E162" s="138"/>
      <c r="F162" s="204" t="s">
        <v>547</v>
      </c>
      <c r="G162" s="205"/>
      <c r="H162" s="205"/>
      <c r="I162" s="205"/>
      <c r="K162" s="139">
        <v>1.017</v>
      </c>
      <c r="N162" s="138"/>
      <c r="R162" s="140"/>
      <c r="T162" s="141"/>
      <c r="AA162" s="142"/>
      <c r="AT162" s="138" t="s">
        <v>546</v>
      </c>
      <c r="AU162" s="138" t="s">
        <v>517</v>
      </c>
      <c r="AV162" s="143" t="s">
        <v>517</v>
      </c>
      <c r="AW162" s="143" t="s">
        <v>485</v>
      </c>
      <c r="AX162" s="143" t="s">
        <v>455</v>
      </c>
      <c r="AY162" s="138" t="s">
        <v>539</v>
      </c>
    </row>
    <row r="163" spans="2:51" s="6" customFormat="1" ht="15.75" customHeight="1">
      <c r="B163" s="131"/>
      <c r="E163" s="132"/>
      <c r="F163" s="206" t="s">
        <v>558</v>
      </c>
      <c r="G163" s="207"/>
      <c r="H163" s="207"/>
      <c r="I163" s="207"/>
      <c r="K163" s="132"/>
      <c r="N163" s="132"/>
      <c r="R163" s="133"/>
      <c r="T163" s="134"/>
      <c r="AA163" s="135"/>
      <c r="AT163" s="132" t="s">
        <v>546</v>
      </c>
      <c r="AU163" s="132" t="s">
        <v>517</v>
      </c>
      <c r="AV163" s="136" t="s">
        <v>401</v>
      </c>
      <c r="AW163" s="136" t="s">
        <v>485</v>
      </c>
      <c r="AX163" s="136" t="s">
        <v>455</v>
      </c>
      <c r="AY163" s="132" t="s">
        <v>539</v>
      </c>
    </row>
    <row r="164" spans="2:51" s="6" customFormat="1" ht="15.75" customHeight="1">
      <c r="B164" s="137"/>
      <c r="E164" s="138"/>
      <c r="F164" s="204" t="s">
        <v>559</v>
      </c>
      <c r="G164" s="205"/>
      <c r="H164" s="205"/>
      <c r="I164" s="205"/>
      <c r="K164" s="139">
        <v>2.81</v>
      </c>
      <c r="N164" s="138"/>
      <c r="R164" s="140"/>
      <c r="T164" s="141"/>
      <c r="AA164" s="142"/>
      <c r="AT164" s="138" t="s">
        <v>546</v>
      </c>
      <c r="AU164" s="138" t="s">
        <v>517</v>
      </c>
      <c r="AV164" s="143" t="s">
        <v>517</v>
      </c>
      <c r="AW164" s="143" t="s">
        <v>485</v>
      </c>
      <c r="AX164" s="143" t="s">
        <v>455</v>
      </c>
      <c r="AY164" s="138" t="s">
        <v>539</v>
      </c>
    </row>
    <row r="165" spans="2:51" s="6" customFormat="1" ht="15.75" customHeight="1">
      <c r="B165" s="144"/>
      <c r="E165" s="145"/>
      <c r="F165" s="208" t="s">
        <v>548</v>
      </c>
      <c r="G165" s="209"/>
      <c r="H165" s="209"/>
      <c r="I165" s="209"/>
      <c r="K165" s="146">
        <v>20.488</v>
      </c>
      <c r="N165" s="145"/>
      <c r="R165" s="147"/>
      <c r="T165" s="148"/>
      <c r="AA165" s="149"/>
      <c r="AT165" s="145" t="s">
        <v>546</v>
      </c>
      <c r="AU165" s="145" t="s">
        <v>517</v>
      </c>
      <c r="AV165" s="150" t="s">
        <v>544</v>
      </c>
      <c r="AW165" s="150" t="s">
        <v>485</v>
      </c>
      <c r="AX165" s="150" t="s">
        <v>401</v>
      </c>
      <c r="AY165" s="145" t="s">
        <v>539</v>
      </c>
    </row>
    <row r="166" spans="2:64" s="6" customFormat="1" ht="27" customHeight="1">
      <c r="B166" s="22"/>
      <c r="C166" s="123" t="s">
        <v>562</v>
      </c>
      <c r="D166" s="123" t="s">
        <v>540</v>
      </c>
      <c r="E166" s="124" t="s">
        <v>563</v>
      </c>
      <c r="F166" s="212" t="s">
        <v>564</v>
      </c>
      <c r="G166" s="211"/>
      <c r="H166" s="211"/>
      <c r="I166" s="211"/>
      <c r="J166" s="125" t="s">
        <v>543</v>
      </c>
      <c r="K166" s="126">
        <v>20.488</v>
      </c>
      <c r="L166" s="213">
        <v>0</v>
      </c>
      <c r="M166" s="211"/>
      <c r="N166" s="210">
        <f>ROUND($L$166*$K$166,2)</f>
        <v>0</v>
      </c>
      <c r="O166" s="211"/>
      <c r="P166" s="211"/>
      <c r="Q166" s="211"/>
      <c r="R166" s="23"/>
      <c r="T166" s="127"/>
      <c r="U166" s="128" t="s">
        <v>422</v>
      </c>
      <c r="V166" s="129">
        <v>0.083</v>
      </c>
      <c r="W166" s="129">
        <f>$V$166*$K$166</f>
        <v>1.700504</v>
      </c>
      <c r="X166" s="129">
        <v>0</v>
      </c>
      <c r="Y166" s="129">
        <f>$X$166*$K$166</f>
        <v>0</v>
      </c>
      <c r="Z166" s="129">
        <v>0</v>
      </c>
      <c r="AA166" s="130">
        <f>$Z$166*$K$166</f>
        <v>0</v>
      </c>
      <c r="AR166" s="6" t="s">
        <v>544</v>
      </c>
      <c r="AT166" s="6" t="s">
        <v>540</v>
      </c>
      <c r="AU166" s="6" t="s">
        <v>517</v>
      </c>
      <c r="AY166" s="6" t="s">
        <v>539</v>
      </c>
      <c r="BE166" s="80">
        <f>IF($U$166="základní",$N$166,0)</f>
        <v>0</v>
      </c>
      <c r="BF166" s="80">
        <f>IF($U$166="snížená",$N$166,0)</f>
        <v>0</v>
      </c>
      <c r="BG166" s="80">
        <f>IF($U$166="zákl. přenesená",$N$166,0)</f>
        <v>0</v>
      </c>
      <c r="BH166" s="80">
        <f>IF($U$166="sníž. přenesená",$N$166,0)</f>
        <v>0</v>
      </c>
      <c r="BI166" s="80">
        <f>IF($U$166="nulová",$N$166,0)</f>
        <v>0</v>
      </c>
      <c r="BJ166" s="6" t="s">
        <v>517</v>
      </c>
      <c r="BK166" s="80">
        <f>ROUND($L$166*$K$166,2)</f>
        <v>0</v>
      </c>
      <c r="BL166" s="6" t="s">
        <v>544</v>
      </c>
    </row>
    <row r="167" spans="2:51" s="6" customFormat="1" ht="15.75" customHeight="1">
      <c r="B167" s="131"/>
      <c r="E167" s="132"/>
      <c r="F167" s="206" t="s">
        <v>553</v>
      </c>
      <c r="G167" s="207"/>
      <c r="H167" s="207"/>
      <c r="I167" s="207"/>
      <c r="K167" s="132"/>
      <c r="N167" s="132"/>
      <c r="R167" s="133"/>
      <c r="T167" s="134"/>
      <c r="AA167" s="135"/>
      <c r="AT167" s="132" t="s">
        <v>546</v>
      </c>
      <c r="AU167" s="132" t="s">
        <v>517</v>
      </c>
      <c r="AV167" s="136" t="s">
        <v>401</v>
      </c>
      <c r="AW167" s="136" t="s">
        <v>485</v>
      </c>
      <c r="AX167" s="136" t="s">
        <v>455</v>
      </c>
      <c r="AY167" s="132" t="s">
        <v>539</v>
      </c>
    </row>
    <row r="168" spans="2:51" s="6" customFormat="1" ht="15.75" customHeight="1">
      <c r="B168" s="137"/>
      <c r="E168" s="138"/>
      <c r="F168" s="204" t="s">
        <v>554</v>
      </c>
      <c r="G168" s="205"/>
      <c r="H168" s="205"/>
      <c r="I168" s="205"/>
      <c r="K168" s="139">
        <v>16.661</v>
      </c>
      <c r="N168" s="138"/>
      <c r="R168" s="140"/>
      <c r="T168" s="141"/>
      <c r="AA168" s="142"/>
      <c r="AT168" s="138" t="s">
        <v>546</v>
      </c>
      <c r="AU168" s="138" t="s">
        <v>517</v>
      </c>
      <c r="AV168" s="143" t="s">
        <v>517</v>
      </c>
      <c r="AW168" s="143" t="s">
        <v>485</v>
      </c>
      <c r="AX168" s="143" t="s">
        <v>455</v>
      </c>
      <c r="AY168" s="138" t="s">
        <v>539</v>
      </c>
    </row>
    <row r="169" spans="2:51" s="6" customFormat="1" ht="15.75" customHeight="1">
      <c r="B169" s="131"/>
      <c r="E169" s="132"/>
      <c r="F169" s="206" t="s">
        <v>545</v>
      </c>
      <c r="G169" s="207"/>
      <c r="H169" s="207"/>
      <c r="I169" s="207"/>
      <c r="K169" s="132"/>
      <c r="N169" s="132"/>
      <c r="R169" s="133"/>
      <c r="T169" s="134"/>
      <c r="AA169" s="135"/>
      <c r="AT169" s="132" t="s">
        <v>546</v>
      </c>
      <c r="AU169" s="132" t="s">
        <v>517</v>
      </c>
      <c r="AV169" s="136" t="s">
        <v>401</v>
      </c>
      <c r="AW169" s="136" t="s">
        <v>485</v>
      </c>
      <c r="AX169" s="136" t="s">
        <v>455</v>
      </c>
      <c r="AY169" s="132" t="s">
        <v>539</v>
      </c>
    </row>
    <row r="170" spans="2:51" s="6" customFormat="1" ht="15.75" customHeight="1">
      <c r="B170" s="137"/>
      <c r="E170" s="138"/>
      <c r="F170" s="204" t="s">
        <v>547</v>
      </c>
      <c r="G170" s="205"/>
      <c r="H170" s="205"/>
      <c r="I170" s="205"/>
      <c r="K170" s="139">
        <v>1.017</v>
      </c>
      <c r="N170" s="138"/>
      <c r="R170" s="140"/>
      <c r="T170" s="141"/>
      <c r="AA170" s="142"/>
      <c r="AT170" s="138" t="s">
        <v>546</v>
      </c>
      <c r="AU170" s="138" t="s">
        <v>517</v>
      </c>
      <c r="AV170" s="143" t="s">
        <v>517</v>
      </c>
      <c r="AW170" s="143" t="s">
        <v>485</v>
      </c>
      <c r="AX170" s="143" t="s">
        <v>455</v>
      </c>
      <c r="AY170" s="138" t="s">
        <v>539</v>
      </c>
    </row>
    <row r="171" spans="2:51" s="6" customFormat="1" ht="15.75" customHeight="1">
      <c r="B171" s="131"/>
      <c r="E171" s="132"/>
      <c r="F171" s="206" t="s">
        <v>558</v>
      </c>
      <c r="G171" s="207"/>
      <c r="H171" s="207"/>
      <c r="I171" s="207"/>
      <c r="K171" s="132"/>
      <c r="N171" s="132"/>
      <c r="R171" s="133"/>
      <c r="T171" s="134"/>
      <c r="AA171" s="135"/>
      <c r="AT171" s="132" t="s">
        <v>546</v>
      </c>
      <c r="AU171" s="132" t="s">
        <v>517</v>
      </c>
      <c r="AV171" s="136" t="s">
        <v>401</v>
      </c>
      <c r="AW171" s="136" t="s">
        <v>485</v>
      </c>
      <c r="AX171" s="136" t="s">
        <v>455</v>
      </c>
      <c r="AY171" s="132" t="s">
        <v>539</v>
      </c>
    </row>
    <row r="172" spans="2:51" s="6" customFormat="1" ht="15.75" customHeight="1">
      <c r="B172" s="137"/>
      <c r="E172" s="138"/>
      <c r="F172" s="204" t="s">
        <v>559</v>
      </c>
      <c r="G172" s="205"/>
      <c r="H172" s="205"/>
      <c r="I172" s="205"/>
      <c r="K172" s="139">
        <v>2.81</v>
      </c>
      <c r="N172" s="138"/>
      <c r="R172" s="140"/>
      <c r="T172" s="141"/>
      <c r="AA172" s="142"/>
      <c r="AT172" s="138" t="s">
        <v>546</v>
      </c>
      <c r="AU172" s="138" t="s">
        <v>517</v>
      </c>
      <c r="AV172" s="143" t="s">
        <v>517</v>
      </c>
      <c r="AW172" s="143" t="s">
        <v>485</v>
      </c>
      <c r="AX172" s="143" t="s">
        <v>455</v>
      </c>
      <c r="AY172" s="138" t="s">
        <v>539</v>
      </c>
    </row>
    <row r="173" spans="2:51" s="6" customFormat="1" ht="15.75" customHeight="1">
      <c r="B173" s="144"/>
      <c r="E173" s="145"/>
      <c r="F173" s="208" t="s">
        <v>548</v>
      </c>
      <c r="G173" s="209"/>
      <c r="H173" s="209"/>
      <c r="I173" s="209"/>
      <c r="K173" s="146">
        <v>20.488</v>
      </c>
      <c r="N173" s="145"/>
      <c r="R173" s="147"/>
      <c r="T173" s="148"/>
      <c r="AA173" s="149"/>
      <c r="AT173" s="145" t="s">
        <v>546</v>
      </c>
      <c r="AU173" s="145" t="s">
        <v>517</v>
      </c>
      <c r="AV173" s="150" t="s">
        <v>544</v>
      </c>
      <c r="AW173" s="150" t="s">
        <v>485</v>
      </c>
      <c r="AX173" s="150" t="s">
        <v>401</v>
      </c>
      <c r="AY173" s="145" t="s">
        <v>539</v>
      </c>
    </row>
    <row r="174" spans="2:64" s="6" customFormat="1" ht="27" customHeight="1">
      <c r="B174" s="22"/>
      <c r="C174" s="123" t="s">
        <v>565</v>
      </c>
      <c r="D174" s="123" t="s">
        <v>540</v>
      </c>
      <c r="E174" s="124" t="s">
        <v>566</v>
      </c>
      <c r="F174" s="212" t="s">
        <v>567</v>
      </c>
      <c r="G174" s="211"/>
      <c r="H174" s="211"/>
      <c r="I174" s="211"/>
      <c r="J174" s="125" t="s">
        <v>543</v>
      </c>
      <c r="K174" s="126">
        <v>102.44</v>
      </c>
      <c r="L174" s="213">
        <v>0</v>
      </c>
      <c r="M174" s="211"/>
      <c r="N174" s="210">
        <f>ROUND($L$174*$K$174,2)</f>
        <v>0</v>
      </c>
      <c r="O174" s="211"/>
      <c r="P174" s="211"/>
      <c r="Q174" s="211"/>
      <c r="R174" s="23"/>
      <c r="T174" s="127"/>
      <c r="U174" s="128" t="s">
        <v>422</v>
      </c>
      <c r="V174" s="129">
        <v>0.004</v>
      </c>
      <c r="W174" s="129">
        <f>$V$174*$K$174</f>
        <v>0.40976</v>
      </c>
      <c r="X174" s="129">
        <v>0</v>
      </c>
      <c r="Y174" s="129">
        <f>$X$174*$K$174</f>
        <v>0</v>
      </c>
      <c r="Z174" s="129">
        <v>0</v>
      </c>
      <c r="AA174" s="130">
        <f>$Z$174*$K$174</f>
        <v>0</v>
      </c>
      <c r="AR174" s="6" t="s">
        <v>544</v>
      </c>
      <c r="AT174" s="6" t="s">
        <v>540</v>
      </c>
      <c r="AU174" s="6" t="s">
        <v>517</v>
      </c>
      <c r="AY174" s="6" t="s">
        <v>539</v>
      </c>
      <c r="BE174" s="80">
        <f>IF($U$174="základní",$N$174,0)</f>
        <v>0</v>
      </c>
      <c r="BF174" s="80">
        <f>IF($U$174="snížená",$N$174,0)</f>
        <v>0</v>
      </c>
      <c r="BG174" s="80">
        <f>IF($U$174="zákl. přenesená",$N$174,0)</f>
        <v>0</v>
      </c>
      <c r="BH174" s="80">
        <f>IF($U$174="sníž. přenesená",$N$174,0)</f>
        <v>0</v>
      </c>
      <c r="BI174" s="80">
        <f>IF($U$174="nulová",$N$174,0)</f>
        <v>0</v>
      </c>
      <c r="BJ174" s="6" t="s">
        <v>517</v>
      </c>
      <c r="BK174" s="80">
        <f>ROUND($L$174*$K$174,2)</f>
        <v>0</v>
      </c>
      <c r="BL174" s="6" t="s">
        <v>544</v>
      </c>
    </row>
    <row r="175" spans="2:64" s="6" customFormat="1" ht="15.75" customHeight="1">
      <c r="B175" s="22"/>
      <c r="C175" s="123" t="s">
        <v>568</v>
      </c>
      <c r="D175" s="123" t="s">
        <v>540</v>
      </c>
      <c r="E175" s="124" t="s">
        <v>569</v>
      </c>
      <c r="F175" s="212" t="s">
        <v>570</v>
      </c>
      <c r="G175" s="211"/>
      <c r="H175" s="211"/>
      <c r="I175" s="211"/>
      <c r="J175" s="125" t="s">
        <v>543</v>
      </c>
      <c r="K175" s="126">
        <v>20.488</v>
      </c>
      <c r="L175" s="213">
        <v>0</v>
      </c>
      <c r="M175" s="211"/>
      <c r="N175" s="210">
        <f>ROUND($L$175*$K$175,2)</f>
        <v>0</v>
      </c>
      <c r="O175" s="211"/>
      <c r="P175" s="211"/>
      <c r="Q175" s="211"/>
      <c r="R175" s="23"/>
      <c r="T175" s="127"/>
      <c r="U175" s="128" t="s">
        <v>422</v>
      </c>
      <c r="V175" s="129">
        <v>0.652</v>
      </c>
      <c r="W175" s="129">
        <f>$V$175*$K$175</f>
        <v>13.358176</v>
      </c>
      <c r="X175" s="129">
        <v>0</v>
      </c>
      <c r="Y175" s="129">
        <f>$X$175*$K$175</f>
        <v>0</v>
      </c>
      <c r="Z175" s="129">
        <v>0</v>
      </c>
      <c r="AA175" s="130">
        <f>$Z$175*$K$175</f>
        <v>0</v>
      </c>
      <c r="AR175" s="6" t="s">
        <v>544</v>
      </c>
      <c r="AT175" s="6" t="s">
        <v>540</v>
      </c>
      <c r="AU175" s="6" t="s">
        <v>517</v>
      </c>
      <c r="AY175" s="6" t="s">
        <v>539</v>
      </c>
      <c r="BE175" s="80">
        <f>IF($U$175="základní",$N$175,0)</f>
        <v>0</v>
      </c>
      <c r="BF175" s="80">
        <f>IF($U$175="snížená",$N$175,0)</f>
        <v>0</v>
      </c>
      <c r="BG175" s="80">
        <f>IF($U$175="zákl. přenesená",$N$175,0)</f>
        <v>0</v>
      </c>
      <c r="BH175" s="80">
        <f>IF($U$175="sníž. přenesená",$N$175,0)</f>
        <v>0</v>
      </c>
      <c r="BI175" s="80">
        <f>IF($U$175="nulová",$N$175,0)</f>
        <v>0</v>
      </c>
      <c r="BJ175" s="6" t="s">
        <v>517</v>
      </c>
      <c r="BK175" s="80">
        <f>ROUND($L$175*$K$175,2)</f>
        <v>0</v>
      </c>
      <c r="BL175" s="6" t="s">
        <v>544</v>
      </c>
    </row>
    <row r="176" spans="2:51" s="6" customFormat="1" ht="15.75" customHeight="1">
      <c r="B176" s="131"/>
      <c r="E176" s="132"/>
      <c r="F176" s="206" t="s">
        <v>553</v>
      </c>
      <c r="G176" s="207"/>
      <c r="H176" s="207"/>
      <c r="I176" s="207"/>
      <c r="K176" s="132"/>
      <c r="N176" s="132"/>
      <c r="R176" s="133"/>
      <c r="T176" s="134"/>
      <c r="AA176" s="135"/>
      <c r="AT176" s="132" t="s">
        <v>546</v>
      </c>
      <c r="AU176" s="132" t="s">
        <v>517</v>
      </c>
      <c r="AV176" s="136" t="s">
        <v>401</v>
      </c>
      <c r="AW176" s="136" t="s">
        <v>485</v>
      </c>
      <c r="AX176" s="136" t="s">
        <v>455</v>
      </c>
      <c r="AY176" s="132" t="s">
        <v>539</v>
      </c>
    </row>
    <row r="177" spans="2:51" s="6" customFormat="1" ht="15.75" customHeight="1">
      <c r="B177" s="137"/>
      <c r="E177" s="138"/>
      <c r="F177" s="204" t="s">
        <v>554</v>
      </c>
      <c r="G177" s="205"/>
      <c r="H177" s="205"/>
      <c r="I177" s="205"/>
      <c r="K177" s="139">
        <v>16.661</v>
      </c>
      <c r="N177" s="138"/>
      <c r="R177" s="140"/>
      <c r="T177" s="141"/>
      <c r="AA177" s="142"/>
      <c r="AT177" s="138" t="s">
        <v>546</v>
      </c>
      <c r="AU177" s="138" t="s">
        <v>517</v>
      </c>
      <c r="AV177" s="143" t="s">
        <v>517</v>
      </c>
      <c r="AW177" s="143" t="s">
        <v>485</v>
      </c>
      <c r="AX177" s="143" t="s">
        <v>455</v>
      </c>
      <c r="AY177" s="138" t="s">
        <v>539</v>
      </c>
    </row>
    <row r="178" spans="2:51" s="6" customFormat="1" ht="15.75" customHeight="1">
      <c r="B178" s="131"/>
      <c r="E178" s="132"/>
      <c r="F178" s="206" t="s">
        <v>545</v>
      </c>
      <c r="G178" s="207"/>
      <c r="H178" s="207"/>
      <c r="I178" s="207"/>
      <c r="K178" s="132"/>
      <c r="N178" s="132"/>
      <c r="R178" s="133"/>
      <c r="T178" s="134"/>
      <c r="AA178" s="135"/>
      <c r="AT178" s="132" t="s">
        <v>546</v>
      </c>
      <c r="AU178" s="132" t="s">
        <v>517</v>
      </c>
      <c r="AV178" s="136" t="s">
        <v>401</v>
      </c>
      <c r="AW178" s="136" t="s">
        <v>485</v>
      </c>
      <c r="AX178" s="136" t="s">
        <v>455</v>
      </c>
      <c r="AY178" s="132" t="s">
        <v>539</v>
      </c>
    </row>
    <row r="179" spans="2:51" s="6" customFormat="1" ht="15.75" customHeight="1">
      <c r="B179" s="137"/>
      <c r="E179" s="138"/>
      <c r="F179" s="204" t="s">
        <v>547</v>
      </c>
      <c r="G179" s="205"/>
      <c r="H179" s="205"/>
      <c r="I179" s="205"/>
      <c r="K179" s="139">
        <v>1.017</v>
      </c>
      <c r="N179" s="138"/>
      <c r="R179" s="140"/>
      <c r="T179" s="141"/>
      <c r="AA179" s="142"/>
      <c r="AT179" s="138" t="s">
        <v>546</v>
      </c>
      <c r="AU179" s="138" t="s">
        <v>517</v>
      </c>
      <c r="AV179" s="143" t="s">
        <v>517</v>
      </c>
      <c r="AW179" s="143" t="s">
        <v>485</v>
      </c>
      <c r="AX179" s="143" t="s">
        <v>455</v>
      </c>
      <c r="AY179" s="138" t="s">
        <v>539</v>
      </c>
    </row>
    <row r="180" spans="2:51" s="6" customFormat="1" ht="15.75" customHeight="1">
      <c r="B180" s="131"/>
      <c r="E180" s="132"/>
      <c r="F180" s="206" t="s">
        <v>558</v>
      </c>
      <c r="G180" s="207"/>
      <c r="H180" s="207"/>
      <c r="I180" s="207"/>
      <c r="K180" s="132"/>
      <c r="N180" s="132"/>
      <c r="R180" s="133"/>
      <c r="T180" s="134"/>
      <c r="AA180" s="135"/>
      <c r="AT180" s="132" t="s">
        <v>546</v>
      </c>
      <c r="AU180" s="132" t="s">
        <v>517</v>
      </c>
      <c r="AV180" s="136" t="s">
        <v>401</v>
      </c>
      <c r="AW180" s="136" t="s">
        <v>485</v>
      </c>
      <c r="AX180" s="136" t="s">
        <v>455</v>
      </c>
      <c r="AY180" s="132" t="s">
        <v>539</v>
      </c>
    </row>
    <row r="181" spans="2:51" s="6" customFormat="1" ht="15.75" customHeight="1">
      <c r="B181" s="137"/>
      <c r="E181" s="138"/>
      <c r="F181" s="204" t="s">
        <v>559</v>
      </c>
      <c r="G181" s="205"/>
      <c r="H181" s="205"/>
      <c r="I181" s="205"/>
      <c r="K181" s="139">
        <v>2.81</v>
      </c>
      <c r="N181" s="138"/>
      <c r="R181" s="140"/>
      <c r="T181" s="141"/>
      <c r="AA181" s="142"/>
      <c r="AT181" s="138" t="s">
        <v>546</v>
      </c>
      <c r="AU181" s="138" t="s">
        <v>517</v>
      </c>
      <c r="AV181" s="143" t="s">
        <v>517</v>
      </c>
      <c r="AW181" s="143" t="s">
        <v>485</v>
      </c>
      <c r="AX181" s="143" t="s">
        <v>455</v>
      </c>
      <c r="AY181" s="138" t="s">
        <v>539</v>
      </c>
    </row>
    <row r="182" spans="2:51" s="6" customFormat="1" ht="15.75" customHeight="1">
      <c r="B182" s="144"/>
      <c r="E182" s="145"/>
      <c r="F182" s="208" t="s">
        <v>548</v>
      </c>
      <c r="G182" s="209"/>
      <c r="H182" s="209"/>
      <c r="I182" s="209"/>
      <c r="K182" s="146">
        <v>20.488</v>
      </c>
      <c r="N182" s="145"/>
      <c r="R182" s="147"/>
      <c r="T182" s="148"/>
      <c r="AA182" s="149"/>
      <c r="AT182" s="145" t="s">
        <v>546</v>
      </c>
      <c r="AU182" s="145" t="s">
        <v>517</v>
      </c>
      <c r="AV182" s="150" t="s">
        <v>544</v>
      </c>
      <c r="AW182" s="150" t="s">
        <v>485</v>
      </c>
      <c r="AX182" s="150" t="s">
        <v>401</v>
      </c>
      <c r="AY182" s="145" t="s">
        <v>539</v>
      </c>
    </row>
    <row r="183" spans="2:64" s="6" customFormat="1" ht="15.75" customHeight="1">
      <c r="B183" s="22"/>
      <c r="C183" s="123" t="s">
        <v>571</v>
      </c>
      <c r="D183" s="123" t="s">
        <v>540</v>
      </c>
      <c r="E183" s="124" t="s">
        <v>572</v>
      </c>
      <c r="F183" s="212" t="s">
        <v>573</v>
      </c>
      <c r="G183" s="211"/>
      <c r="H183" s="211"/>
      <c r="I183" s="211"/>
      <c r="J183" s="125" t="s">
        <v>543</v>
      </c>
      <c r="K183" s="126">
        <v>20.488</v>
      </c>
      <c r="L183" s="213">
        <v>0</v>
      </c>
      <c r="M183" s="211"/>
      <c r="N183" s="210">
        <f>ROUND($L$183*$K$183,2)</f>
        <v>0</v>
      </c>
      <c r="O183" s="211"/>
      <c r="P183" s="211"/>
      <c r="Q183" s="211"/>
      <c r="R183" s="23"/>
      <c r="T183" s="127"/>
      <c r="U183" s="128" t="s">
        <v>422</v>
      </c>
      <c r="V183" s="129">
        <v>0.009</v>
      </c>
      <c r="W183" s="129">
        <f>$V$183*$K$183</f>
        <v>0.18439199999999997</v>
      </c>
      <c r="X183" s="129">
        <v>0</v>
      </c>
      <c r="Y183" s="129">
        <f>$X$183*$K$183</f>
        <v>0</v>
      </c>
      <c r="Z183" s="129">
        <v>0</v>
      </c>
      <c r="AA183" s="130">
        <f>$Z$183*$K$183</f>
        <v>0</v>
      </c>
      <c r="AR183" s="6" t="s">
        <v>544</v>
      </c>
      <c r="AT183" s="6" t="s">
        <v>540</v>
      </c>
      <c r="AU183" s="6" t="s">
        <v>517</v>
      </c>
      <c r="AY183" s="6" t="s">
        <v>539</v>
      </c>
      <c r="BE183" s="80">
        <f>IF($U$183="základní",$N$183,0)</f>
        <v>0</v>
      </c>
      <c r="BF183" s="80">
        <f>IF($U$183="snížená",$N$183,0)</f>
        <v>0</v>
      </c>
      <c r="BG183" s="80">
        <f>IF($U$183="zákl. přenesená",$N$183,0)</f>
        <v>0</v>
      </c>
      <c r="BH183" s="80">
        <f>IF($U$183="sníž. přenesená",$N$183,0)</f>
        <v>0</v>
      </c>
      <c r="BI183" s="80">
        <f>IF($U$183="nulová",$N$183,0)</f>
        <v>0</v>
      </c>
      <c r="BJ183" s="6" t="s">
        <v>517</v>
      </c>
      <c r="BK183" s="80">
        <f>ROUND($L$183*$K$183,2)</f>
        <v>0</v>
      </c>
      <c r="BL183" s="6" t="s">
        <v>544</v>
      </c>
    </row>
    <row r="184" spans="2:51" s="6" customFormat="1" ht="15.75" customHeight="1">
      <c r="B184" s="131"/>
      <c r="E184" s="132"/>
      <c r="F184" s="206" t="s">
        <v>553</v>
      </c>
      <c r="G184" s="207"/>
      <c r="H184" s="207"/>
      <c r="I184" s="207"/>
      <c r="K184" s="132"/>
      <c r="N184" s="132"/>
      <c r="R184" s="133"/>
      <c r="T184" s="134"/>
      <c r="AA184" s="135"/>
      <c r="AT184" s="132" t="s">
        <v>546</v>
      </c>
      <c r="AU184" s="132" t="s">
        <v>517</v>
      </c>
      <c r="AV184" s="136" t="s">
        <v>401</v>
      </c>
      <c r="AW184" s="136" t="s">
        <v>485</v>
      </c>
      <c r="AX184" s="136" t="s">
        <v>455</v>
      </c>
      <c r="AY184" s="132" t="s">
        <v>539</v>
      </c>
    </row>
    <row r="185" spans="2:51" s="6" customFormat="1" ht="15.75" customHeight="1">
      <c r="B185" s="137"/>
      <c r="E185" s="138"/>
      <c r="F185" s="204" t="s">
        <v>554</v>
      </c>
      <c r="G185" s="205"/>
      <c r="H185" s="205"/>
      <c r="I185" s="205"/>
      <c r="K185" s="139">
        <v>16.661</v>
      </c>
      <c r="N185" s="138"/>
      <c r="R185" s="140"/>
      <c r="T185" s="141"/>
      <c r="AA185" s="142"/>
      <c r="AT185" s="138" t="s">
        <v>546</v>
      </c>
      <c r="AU185" s="138" t="s">
        <v>517</v>
      </c>
      <c r="AV185" s="143" t="s">
        <v>517</v>
      </c>
      <c r="AW185" s="143" t="s">
        <v>485</v>
      </c>
      <c r="AX185" s="143" t="s">
        <v>455</v>
      </c>
      <c r="AY185" s="138" t="s">
        <v>539</v>
      </c>
    </row>
    <row r="186" spans="2:51" s="6" customFormat="1" ht="15.75" customHeight="1">
      <c r="B186" s="131"/>
      <c r="E186" s="132"/>
      <c r="F186" s="206" t="s">
        <v>545</v>
      </c>
      <c r="G186" s="207"/>
      <c r="H186" s="207"/>
      <c r="I186" s="207"/>
      <c r="K186" s="132"/>
      <c r="N186" s="132"/>
      <c r="R186" s="133"/>
      <c r="T186" s="134"/>
      <c r="AA186" s="135"/>
      <c r="AT186" s="132" t="s">
        <v>546</v>
      </c>
      <c r="AU186" s="132" t="s">
        <v>517</v>
      </c>
      <c r="AV186" s="136" t="s">
        <v>401</v>
      </c>
      <c r="AW186" s="136" t="s">
        <v>485</v>
      </c>
      <c r="AX186" s="136" t="s">
        <v>455</v>
      </c>
      <c r="AY186" s="132" t="s">
        <v>539</v>
      </c>
    </row>
    <row r="187" spans="2:51" s="6" customFormat="1" ht="15.75" customHeight="1">
      <c r="B187" s="137"/>
      <c r="E187" s="138"/>
      <c r="F187" s="204" t="s">
        <v>547</v>
      </c>
      <c r="G187" s="205"/>
      <c r="H187" s="205"/>
      <c r="I187" s="205"/>
      <c r="K187" s="139">
        <v>1.017</v>
      </c>
      <c r="N187" s="138"/>
      <c r="R187" s="140"/>
      <c r="T187" s="141"/>
      <c r="AA187" s="142"/>
      <c r="AT187" s="138" t="s">
        <v>546</v>
      </c>
      <c r="AU187" s="138" t="s">
        <v>517</v>
      </c>
      <c r="AV187" s="143" t="s">
        <v>517</v>
      </c>
      <c r="AW187" s="143" t="s">
        <v>485</v>
      </c>
      <c r="AX187" s="143" t="s">
        <v>455</v>
      </c>
      <c r="AY187" s="138" t="s">
        <v>539</v>
      </c>
    </row>
    <row r="188" spans="2:51" s="6" customFormat="1" ht="15.75" customHeight="1">
      <c r="B188" s="131"/>
      <c r="E188" s="132"/>
      <c r="F188" s="206" t="s">
        <v>558</v>
      </c>
      <c r="G188" s="207"/>
      <c r="H188" s="207"/>
      <c r="I188" s="207"/>
      <c r="K188" s="132"/>
      <c r="N188" s="132"/>
      <c r="R188" s="133"/>
      <c r="T188" s="134"/>
      <c r="AA188" s="135"/>
      <c r="AT188" s="132" t="s">
        <v>546</v>
      </c>
      <c r="AU188" s="132" t="s">
        <v>517</v>
      </c>
      <c r="AV188" s="136" t="s">
        <v>401</v>
      </c>
      <c r="AW188" s="136" t="s">
        <v>485</v>
      </c>
      <c r="AX188" s="136" t="s">
        <v>455</v>
      </c>
      <c r="AY188" s="132" t="s">
        <v>539</v>
      </c>
    </row>
    <row r="189" spans="2:51" s="6" customFormat="1" ht="15.75" customHeight="1">
      <c r="B189" s="137"/>
      <c r="E189" s="138"/>
      <c r="F189" s="204" t="s">
        <v>559</v>
      </c>
      <c r="G189" s="205"/>
      <c r="H189" s="205"/>
      <c r="I189" s="205"/>
      <c r="K189" s="139">
        <v>2.81</v>
      </c>
      <c r="N189" s="138"/>
      <c r="R189" s="140"/>
      <c r="T189" s="141"/>
      <c r="AA189" s="142"/>
      <c r="AT189" s="138" t="s">
        <v>546</v>
      </c>
      <c r="AU189" s="138" t="s">
        <v>517</v>
      </c>
      <c r="AV189" s="143" t="s">
        <v>517</v>
      </c>
      <c r="AW189" s="143" t="s">
        <v>485</v>
      </c>
      <c r="AX189" s="143" t="s">
        <v>455</v>
      </c>
      <c r="AY189" s="138" t="s">
        <v>539</v>
      </c>
    </row>
    <row r="190" spans="2:51" s="6" customFormat="1" ht="15.75" customHeight="1">
      <c r="B190" s="144"/>
      <c r="E190" s="145"/>
      <c r="F190" s="208" t="s">
        <v>548</v>
      </c>
      <c r="G190" s="209"/>
      <c r="H190" s="209"/>
      <c r="I190" s="209"/>
      <c r="K190" s="146">
        <v>20.488</v>
      </c>
      <c r="N190" s="145"/>
      <c r="R190" s="147"/>
      <c r="T190" s="148"/>
      <c r="AA190" s="149"/>
      <c r="AT190" s="145" t="s">
        <v>546</v>
      </c>
      <c r="AU190" s="145" t="s">
        <v>517</v>
      </c>
      <c r="AV190" s="150" t="s">
        <v>544</v>
      </c>
      <c r="AW190" s="150" t="s">
        <v>485</v>
      </c>
      <c r="AX190" s="150" t="s">
        <v>401</v>
      </c>
      <c r="AY190" s="145" t="s">
        <v>539</v>
      </c>
    </row>
    <row r="191" spans="2:64" s="6" customFormat="1" ht="27" customHeight="1">
      <c r="B191" s="22"/>
      <c r="C191" s="123" t="s">
        <v>574</v>
      </c>
      <c r="D191" s="123" t="s">
        <v>540</v>
      </c>
      <c r="E191" s="124" t="s">
        <v>575</v>
      </c>
      <c r="F191" s="212" t="s">
        <v>576</v>
      </c>
      <c r="G191" s="211"/>
      <c r="H191" s="211"/>
      <c r="I191" s="211"/>
      <c r="J191" s="125" t="s">
        <v>577</v>
      </c>
      <c r="K191" s="126">
        <v>32.781</v>
      </c>
      <c r="L191" s="213">
        <v>0</v>
      </c>
      <c r="M191" s="211"/>
      <c r="N191" s="210">
        <f>ROUND($L$191*$K$191,2)</f>
        <v>0</v>
      </c>
      <c r="O191" s="211"/>
      <c r="P191" s="211"/>
      <c r="Q191" s="211"/>
      <c r="R191" s="23"/>
      <c r="T191" s="127"/>
      <c r="U191" s="128" t="s">
        <v>422</v>
      </c>
      <c r="V191" s="129">
        <v>0</v>
      </c>
      <c r="W191" s="129">
        <f>$V$191*$K$191</f>
        <v>0</v>
      </c>
      <c r="X191" s="129">
        <v>0</v>
      </c>
      <c r="Y191" s="129">
        <f>$X$191*$K$191</f>
        <v>0</v>
      </c>
      <c r="Z191" s="129">
        <v>0</v>
      </c>
      <c r="AA191" s="130">
        <f>$Z$191*$K$191</f>
        <v>0</v>
      </c>
      <c r="AR191" s="6" t="s">
        <v>544</v>
      </c>
      <c r="AT191" s="6" t="s">
        <v>540</v>
      </c>
      <c r="AU191" s="6" t="s">
        <v>517</v>
      </c>
      <c r="AY191" s="6" t="s">
        <v>539</v>
      </c>
      <c r="BE191" s="80">
        <f>IF($U$191="základní",$N$191,0)</f>
        <v>0</v>
      </c>
      <c r="BF191" s="80">
        <f>IF($U$191="snížená",$N$191,0)</f>
        <v>0</v>
      </c>
      <c r="BG191" s="80">
        <f>IF($U$191="zákl. přenesená",$N$191,0)</f>
        <v>0</v>
      </c>
      <c r="BH191" s="80">
        <f>IF($U$191="sníž. přenesená",$N$191,0)</f>
        <v>0</v>
      </c>
      <c r="BI191" s="80">
        <f>IF($U$191="nulová",$N$191,0)</f>
        <v>0</v>
      </c>
      <c r="BJ191" s="6" t="s">
        <v>517</v>
      </c>
      <c r="BK191" s="80">
        <f>ROUND($L$191*$K$191,2)</f>
        <v>0</v>
      </c>
      <c r="BL191" s="6" t="s">
        <v>544</v>
      </c>
    </row>
    <row r="192" spans="2:51" s="6" customFormat="1" ht="15.75" customHeight="1">
      <c r="B192" s="131"/>
      <c r="E192" s="132"/>
      <c r="F192" s="206" t="s">
        <v>553</v>
      </c>
      <c r="G192" s="207"/>
      <c r="H192" s="207"/>
      <c r="I192" s="207"/>
      <c r="K192" s="132"/>
      <c r="N192" s="132"/>
      <c r="R192" s="133"/>
      <c r="T192" s="134"/>
      <c r="AA192" s="135"/>
      <c r="AT192" s="132" t="s">
        <v>546</v>
      </c>
      <c r="AU192" s="132" t="s">
        <v>517</v>
      </c>
      <c r="AV192" s="136" t="s">
        <v>401</v>
      </c>
      <c r="AW192" s="136" t="s">
        <v>485</v>
      </c>
      <c r="AX192" s="136" t="s">
        <v>455</v>
      </c>
      <c r="AY192" s="132" t="s">
        <v>539</v>
      </c>
    </row>
    <row r="193" spans="2:51" s="6" customFormat="1" ht="15.75" customHeight="1">
      <c r="B193" s="137"/>
      <c r="E193" s="138"/>
      <c r="F193" s="204" t="s">
        <v>578</v>
      </c>
      <c r="G193" s="205"/>
      <c r="H193" s="205"/>
      <c r="I193" s="205"/>
      <c r="K193" s="139">
        <v>26.658</v>
      </c>
      <c r="N193" s="138"/>
      <c r="R193" s="140"/>
      <c r="T193" s="141"/>
      <c r="AA193" s="142"/>
      <c r="AT193" s="138" t="s">
        <v>546</v>
      </c>
      <c r="AU193" s="138" t="s">
        <v>517</v>
      </c>
      <c r="AV193" s="143" t="s">
        <v>517</v>
      </c>
      <c r="AW193" s="143" t="s">
        <v>485</v>
      </c>
      <c r="AX193" s="143" t="s">
        <v>455</v>
      </c>
      <c r="AY193" s="138" t="s">
        <v>539</v>
      </c>
    </row>
    <row r="194" spans="2:51" s="6" customFormat="1" ht="15.75" customHeight="1">
      <c r="B194" s="131"/>
      <c r="E194" s="132"/>
      <c r="F194" s="206" t="s">
        <v>545</v>
      </c>
      <c r="G194" s="207"/>
      <c r="H194" s="207"/>
      <c r="I194" s="207"/>
      <c r="K194" s="132"/>
      <c r="N194" s="132"/>
      <c r="R194" s="133"/>
      <c r="T194" s="134"/>
      <c r="AA194" s="135"/>
      <c r="AT194" s="132" t="s">
        <v>546</v>
      </c>
      <c r="AU194" s="132" t="s">
        <v>517</v>
      </c>
      <c r="AV194" s="136" t="s">
        <v>401</v>
      </c>
      <c r="AW194" s="136" t="s">
        <v>485</v>
      </c>
      <c r="AX194" s="136" t="s">
        <v>455</v>
      </c>
      <c r="AY194" s="132" t="s">
        <v>539</v>
      </c>
    </row>
    <row r="195" spans="2:51" s="6" customFormat="1" ht="15.75" customHeight="1">
      <c r="B195" s="137"/>
      <c r="E195" s="138"/>
      <c r="F195" s="204" t="s">
        <v>579</v>
      </c>
      <c r="G195" s="205"/>
      <c r="H195" s="205"/>
      <c r="I195" s="205"/>
      <c r="K195" s="139">
        <v>1.627</v>
      </c>
      <c r="N195" s="138"/>
      <c r="R195" s="140"/>
      <c r="T195" s="141"/>
      <c r="AA195" s="142"/>
      <c r="AT195" s="138" t="s">
        <v>546</v>
      </c>
      <c r="AU195" s="138" t="s">
        <v>517</v>
      </c>
      <c r="AV195" s="143" t="s">
        <v>517</v>
      </c>
      <c r="AW195" s="143" t="s">
        <v>485</v>
      </c>
      <c r="AX195" s="143" t="s">
        <v>455</v>
      </c>
      <c r="AY195" s="138" t="s">
        <v>539</v>
      </c>
    </row>
    <row r="196" spans="2:51" s="6" customFormat="1" ht="15.75" customHeight="1">
      <c r="B196" s="131"/>
      <c r="E196" s="132"/>
      <c r="F196" s="206" t="s">
        <v>558</v>
      </c>
      <c r="G196" s="207"/>
      <c r="H196" s="207"/>
      <c r="I196" s="207"/>
      <c r="K196" s="132"/>
      <c r="N196" s="132"/>
      <c r="R196" s="133"/>
      <c r="T196" s="134"/>
      <c r="AA196" s="135"/>
      <c r="AT196" s="132" t="s">
        <v>546</v>
      </c>
      <c r="AU196" s="132" t="s">
        <v>517</v>
      </c>
      <c r="AV196" s="136" t="s">
        <v>401</v>
      </c>
      <c r="AW196" s="136" t="s">
        <v>485</v>
      </c>
      <c r="AX196" s="136" t="s">
        <v>455</v>
      </c>
      <c r="AY196" s="132" t="s">
        <v>539</v>
      </c>
    </row>
    <row r="197" spans="2:51" s="6" customFormat="1" ht="15.75" customHeight="1">
      <c r="B197" s="137"/>
      <c r="E197" s="138"/>
      <c r="F197" s="204" t="s">
        <v>580</v>
      </c>
      <c r="G197" s="205"/>
      <c r="H197" s="205"/>
      <c r="I197" s="205"/>
      <c r="K197" s="139">
        <v>4.496</v>
      </c>
      <c r="N197" s="138"/>
      <c r="R197" s="140"/>
      <c r="T197" s="141"/>
      <c r="AA197" s="142"/>
      <c r="AT197" s="138" t="s">
        <v>546</v>
      </c>
      <c r="AU197" s="138" t="s">
        <v>517</v>
      </c>
      <c r="AV197" s="143" t="s">
        <v>517</v>
      </c>
      <c r="AW197" s="143" t="s">
        <v>485</v>
      </c>
      <c r="AX197" s="143" t="s">
        <v>455</v>
      </c>
      <c r="AY197" s="138" t="s">
        <v>539</v>
      </c>
    </row>
    <row r="198" spans="2:51" s="6" customFormat="1" ht="15.75" customHeight="1">
      <c r="B198" s="144"/>
      <c r="E198" s="145"/>
      <c r="F198" s="208" t="s">
        <v>548</v>
      </c>
      <c r="G198" s="209"/>
      <c r="H198" s="209"/>
      <c r="I198" s="209"/>
      <c r="K198" s="146">
        <v>32.781</v>
      </c>
      <c r="N198" s="145"/>
      <c r="R198" s="147"/>
      <c r="T198" s="148"/>
      <c r="AA198" s="149"/>
      <c r="AT198" s="145" t="s">
        <v>546</v>
      </c>
      <c r="AU198" s="145" t="s">
        <v>517</v>
      </c>
      <c r="AV198" s="150" t="s">
        <v>544</v>
      </c>
      <c r="AW198" s="150" t="s">
        <v>485</v>
      </c>
      <c r="AX198" s="150" t="s">
        <v>401</v>
      </c>
      <c r="AY198" s="145" t="s">
        <v>539</v>
      </c>
    </row>
    <row r="199" spans="2:64" s="6" customFormat="1" ht="27" customHeight="1">
      <c r="B199" s="22"/>
      <c r="C199" s="123" t="s">
        <v>406</v>
      </c>
      <c r="D199" s="123" t="s">
        <v>540</v>
      </c>
      <c r="E199" s="124" t="s">
        <v>581</v>
      </c>
      <c r="F199" s="212" t="s">
        <v>582</v>
      </c>
      <c r="G199" s="211"/>
      <c r="H199" s="211"/>
      <c r="I199" s="211"/>
      <c r="J199" s="125" t="s">
        <v>543</v>
      </c>
      <c r="K199" s="126">
        <v>123.136</v>
      </c>
      <c r="L199" s="213">
        <v>0</v>
      </c>
      <c r="M199" s="211"/>
      <c r="N199" s="210">
        <f>ROUND($L$199*$K$199,2)</f>
        <v>0</v>
      </c>
      <c r="O199" s="211"/>
      <c r="P199" s="211"/>
      <c r="Q199" s="211"/>
      <c r="R199" s="23"/>
      <c r="T199" s="127"/>
      <c r="U199" s="128" t="s">
        <v>422</v>
      </c>
      <c r="V199" s="129">
        <v>0.299</v>
      </c>
      <c r="W199" s="129">
        <f>$V$199*$K$199</f>
        <v>36.817664</v>
      </c>
      <c r="X199" s="129">
        <v>0</v>
      </c>
      <c r="Y199" s="129">
        <f>$X$199*$K$199</f>
        <v>0</v>
      </c>
      <c r="Z199" s="129">
        <v>0</v>
      </c>
      <c r="AA199" s="130">
        <f>$Z$199*$K$199</f>
        <v>0</v>
      </c>
      <c r="AR199" s="6" t="s">
        <v>544</v>
      </c>
      <c r="AT199" s="6" t="s">
        <v>540</v>
      </c>
      <c r="AU199" s="6" t="s">
        <v>517</v>
      </c>
      <c r="AY199" s="6" t="s">
        <v>539</v>
      </c>
      <c r="BE199" s="80">
        <f>IF($U$199="základní",$N$199,0)</f>
        <v>0</v>
      </c>
      <c r="BF199" s="80">
        <f>IF($U$199="snížená",$N$199,0)</f>
        <v>0</v>
      </c>
      <c r="BG199" s="80">
        <f>IF($U$199="zákl. přenesená",$N$199,0)</f>
        <v>0</v>
      </c>
      <c r="BH199" s="80">
        <f>IF($U$199="sníž. přenesená",$N$199,0)</f>
        <v>0</v>
      </c>
      <c r="BI199" s="80">
        <f>IF($U$199="nulová",$N$199,0)</f>
        <v>0</v>
      </c>
      <c r="BJ199" s="6" t="s">
        <v>517</v>
      </c>
      <c r="BK199" s="80">
        <f>ROUND($L$199*$K$199,2)</f>
        <v>0</v>
      </c>
      <c r="BL199" s="6" t="s">
        <v>544</v>
      </c>
    </row>
    <row r="200" spans="2:51" s="6" customFormat="1" ht="15.75" customHeight="1">
      <c r="B200" s="131"/>
      <c r="E200" s="132"/>
      <c r="F200" s="206" t="s">
        <v>551</v>
      </c>
      <c r="G200" s="207"/>
      <c r="H200" s="207"/>
      <c r="I200" s="207"/>
      <c r="K200" s="132"/>
      <c r="N200" s="132"/>
      <c r="R200" s="133"/>
      <c r="T200" s="134"/>
      <c r="AA200" s="135"/>
      <c r="AT200" s="132" t="s">
        <v>546</v>
      </c>
      <c r="AU200" s="132" t="s">
        <v>517</v>
      </c>
      <c r="AV200" s="136" t="s">
        <v>401</v>
      </c>
      <c r="AW200" s="136" t="s">
        <v>485</v>
      </c>
      <c r="AX200" s="136" t="s">
        <v>455</v>
      </c>
      <c r="AY200" s="132" t="s">
        <v>539</v>
      </c>
    </row>
    <row r="201" spans="2:51" s="6" customFormat="1" ht="15.75" customHeight="1">
      <c r="B201" s="137"/>
      <c r="E201" s="138"/>
      <c r="F201" s="204" t="s">
        <v>552</v>
      </c>
      <c r="G201" s="205"/>
      <c r="H201" s="205"/>
      <c r="I201" s="205"/>
      <c r="K201" s="139">
        <v>123.136</v>
      </c>
      <c r="N201" s="138"/>
      <c r="R201" s="140"/>
      <c r="T201" s="141"/>
      <c r="AA201" s="142"/>
      <c r="AT201" s="138" t="s">
        <v>546</v>
      </c>
      <c r="AU201" s="138" t="s">
        <v>517</v>
      </c>
      <c r="AV201" s="143" t="s">
        <v>517</v>
      </c>
      <c r="AW201" s="143" t="s">
        <v>485</v>
      </c>
      <c r="AX201" s="143" t="s">
        <v>455</v>
      </c>
      <c r="AY201" s="138" t="s">
        <v>539</v>
      </c>
    </row>
    <row r="202" spans="2:51" s="6" customFormat="1" ht="15.75" customHeight="1">
      <c r="B202" s="144"/>
      <c r="E202" s="145"/>
      <c r="F202" s="208" t="s">
        <v>548</v>
      </c>
      <c r="G202" s="209"/>
      <c r="H202" s="209"/>
      <c r="I202" s="209"/>
      <c r="K202" s="146">
        <v>123.136</v>
      </c>
      <c r="N202" s="145"/>
      <c r="R202" s="147"/>
      <c r="T202" s="148"/>
      <c r="AA202" s="149"/>
      <c r="AT202" s="145" t="s">
        <v>546</v>
      </c>
      <c r="AU202" s="145" t="s">
        <v>517</v>
      </c>
      <c r="AV202" s="150" t="s">
        <v>544</v>
      </c>
      <c r="AW202" s="150" t="s">
        <v>485</v>
      </c>
      <c r="AX202" s="150" t="s">
        <v>401</v>
      </c>
      <c r="AY202" s="145" t="s">
        <v>539</v>
      </c>
    </row>
    <row r="203" spans="2:63" s="113" customFormat="1" ht="30.75" customHeight="1">
      <c r="B203" s="114"/>
      <c r="D203" s="122" t="s">
        <v>488</v>
      </c>
      <c r="N203" s="200">
        <f>$BK$203</f>
        <v>0</v>
      </c>
      <c r="O203" s="201"/>
      <c r="P203" s="201"/>
      <c r="Q203" s="201"/>
      <c r="R203" s="117"/>
      <c r="T203" s="118"/>
      <c r="W203" s="119">
        <f>SUM($W$204:$W$225)</f>
        <v>16.761323</v>
      </c>
      <c r="Y203" s="119">
        <f>SUM($Y$204:$Y$225)</f>
        <v>30.130817375344005</v>
      </c>
      <c r="AA203" s="120">
        <f>SUM($AA$204:$AA$225)</f>
        <v>0</v>
      </c>
      <c r="AR203" s="116" t="s">
        <v>401</v>
      </c>
      <c r="AT203" s="116" t="s">
        <v>454</v>
      </c>
      <c r="AU203" s="116" t="s">
        <v>401</v>
      </c>
      <c r="AY203" s="116" t="s">
        <v>539</v>
      </c>
      <c r="BK203" s="121">
        <f>SUM($BK$204:$BK$225)</f>
        <v>0</v>
      </c>
    </row>
    <row r="204" spans="2:64" s="6" customFormat="1" ht="27" customHeight="1">
      <c r="B204" s="22"/>
      <c r="C204" s="123" t="s">
        <v>583</v>
      </c>
      <c r="D204" s="123" t="s">
        <v>540</v>
      </c>
      <c r="E204" s="124" t="s">
        <v>584</v>
      </c>
      <c r="F204" s="212" t="s">
        <v>585</v>
      </c>
      <c r="G204" s="211"/>
      <c r="H204" s="211"/>
      <c r="I204" s="211"/>
      <c r="J204" s="125" t="s">
        <v>543</v>
      </c>
      <c r="K204" s="126">
        <v>13.454</v>
      </c>
      <c r="L204" s="213">
        <v>0</v>
      </c>
      <c r="M204" s="211"/>
      <c r="N204" s="210">
        <f>ROUND($L$204*$K$204,2)</f>
        <v>0</v>
      </c>
      <c r="O204" s="211"/>
      <c r="P204" s="211"/>
      <c r="Q204" s="211"/>
      <c r="R204" s="23"/>
      <c r="T204" s="127"/>
      <c r="U204" s="128" t="s">
        <v>422</v>
      </c>
      <c r="V204" s="129">
        <v>0.985</v>
      </c>
      <c r="W204" s="129">
        <f>$V$204*$K$204</f>
        <v>13.25219</v>
      </c>
      <c r="X204" s="129">
        <v>1.98</v>
      </c>
      <c r="Y204" s="129">
        <f>$X$204*$K$204</f>
        <v>26.638920000000002</v>
      </c>
      <c r="Z204" s="129">
        <v>0</v>
      </c>
      <c r="AA204" s="130">
        <f>$Z$204*$K$204</f>
        <v>0</v>
      </c>
      <c r="AR204" s="6" t="s">
        <v>544</v>
      </c>
      <c r="AT204" s="6" t="s">
        <v>540</v>
      </c>
      <c r="AU204" s="6" t="s">
        <v>517</v>
      </c>
      <c r="AY204" s="6" t="s">
        <v>539</v>
      </c>
      <c r="BE204" s="80">
        <f>IF($U$204="základní",$N$204,0)</f>
        <v>0</v>
      </c>
      <c r="BF204" s="80">
        <f>IF($U$204="snížená",$N$204,0)</f>
        <v>0</v>
      </c>
      <c r="BG204" s="80">
        <f>IF($U$204="zákl. přenesená",$N$204,0)</f>
        <v>0</v>
      </c>
      <c r="BH204" s="80">
        <f>IF($U$204="sníž. přenesená",$N$204,0)</f>
        <v>0</v>
      </c>
      <c r="BI204" s="80">
        <f>IF($U$204="nulová",$N$204,0)</f>
        <v>0</v>
      </c>
      <c r="BJ204" s="6" t="s">
        <v>517</v>
      </c>
      <c r="BK204" s="80">
        <f>ROUND($L$204*$K$204,2)</f>
        <v>0</v>
      </c>
      <c r="BL204" s="6" t="s">
        <v>544</v>
      </c>
    </row>
    <row r="205" spans="2:51" s="6" customFormat="1" ht="15.75" customHeight="1">
      <c r="B205" s="131"/>
      <c r="E205" s="132"/>
      <c r="F205" s="206" t="s">
        <v>586</v>
      </c>
      <c r="G205" s="207"/>
      <c r="H205" s="207"/>
      <c r="I205" s="207"/>
      <c r="K205" s="132"/>
      <c r="N205" s="132"/>
      <c r="R205" s="133"/>
      <c r="T205" s="134"/>
      <c r="AA205" s="135"/>
      <c r="AT205" s="132" t="s">
        <v>546</v>
      </c>
      <c r="AU205" s="132" t="s">
        <v>517</v>
      </c>
      <c r="AV205" s="136" t="s">
        <v>401</v>
      </c>
      <c r="AW205" s="136" t="s">
        <v>485</v>
      </c>
      <c r="AX205" s="136" t="s">
        <v>455</v>
      </c>
      <c r="AY205" s="132" t="s">
        <v>539</v>
      </c>
    </row>
    <row r="206" spans="2:51" s="6" customFormat="1" ht="15.75" customHeight="1">
      <c r="B206" s="131"/>
      <c r="E206" s="132"/>
      <c r="F206" s="206" t="s">
        <v>587</v>
      </c>
      <c r="G206" s="207"/>
      <c r="H206" s="207"/>
      <c r="I206" s="207"/>
      <c r="K206" s="132"/>
      <c r="N206" s="132"/>
      <c r="R206" s="133"/>
      <c r="T206" s="134"/>
      <c r="AA206" s="135"/>
      <c r="AT206" s="132" t="s">
        <v>546</v>
      </c>
      <c r="AU206" s="132" t="s">
        <v>517</v>
      </c>
      <c r="AV206" s="136" t="s">
        <v>401</v>
      </c>
      <c r="AW206" s="136" t="s">
        <v>485</v>
      </c>
      <c r="AX206" s="136" t="s">
        <v>455</v>
      </c>
      <c r="AY206" s="132" t="s">
        <v>539</v>
      </c>
    </row>
    <row r="207" spans="2:51" s="6" customFormat="1" ht="27" customHeight="1">
      <c r="B207" s="137"/>
      <c r="E207" s="138"/>
      <c r="F207" s="204" t="s">
        <v>588</v>
      </c>
      <c r="G207" s="205"/>
      <c r="H207" s="205"/>
      <c r="I207" s="205"/>
      <c r="K207" s="139">
        <v>13.454</v>
      </c>
      <c r="N207" s="138"/>
      <c r="R207" s="140"/>
      <c r="T207" s="141"/>
      <c r="AA207" s="142"/>
      <c r="AT207" s="138" t="s">
        <v>546</v>
      </c>
      <c r="AU207" s="138" t="s">
        <v>517</v>
      </c>
      <c r="AV207" s="143" t="s">
        <v>517</v>
      </c>
      <c r="AW207" s="143" t="s">
        <v>485</v>
      </c>
      <c r="AX207" s="143" t="s">
        <v>455</v>
      </c>
      <c r="AY207" s="138" t="s">
        <v>539</v>
      </c>
    </row>
    <row r="208" spans="2:51" s="6" customFormat="1" ht="15.75" customHeight="1">
      <c r="B208" s="144"/>
      <c r="E208" s="145"/>
      <c r="F208" s="208" t="s">
        <v>548</v>
      </c>
      <c r="G208" s="209"/>
      <c r="H208" s="209"/>
      <c r="I208" s="209"/>
      <c r="K208" s="146">
        <v>13.454</v>
      </c>
      <c r="N208" s="145"/>
      <c r="R208" s="147"/>
      <c r="T208" s="148"/>
      <c r="AA208" s="149"/>
      <c r="AT208" s="145" t="s">
        <v>546</v>
      </c>
      <c r="AU208" s="145" t="s">
        <v>517</v>
      </c>
      <c r="AV208" s="150" t="s">
        <v>544</v>
      </c>
      <c r="AW208" s="150" t="s">
        <v>485</v>
      </c>
      <c r="AX208" s="150" t="s">
        <v>401</v>
      </c>
      <c r="AY208" s="145" t="s">
        <v>539</v>
      </c>
    </row>
    <row r="209" spans="2:64" s="6" customFormat="1" ht="15.75" customHeight="1">
      <c r="B209" s="22"/>
      <c r="C209" s="123" t="s">
        <v>589</v>
      </c>
      <c r="D209" s="123" t="s">
        <v>540</v>
      </c>
      <c r="E209" s="124" t="s">
        <v>590</v>
      </c>
      <c r="F209" s="212" t="s">
        <v>591</v>
      </c>
      <c r="G209" s="211"/>
      <c r="H209" s="211"/>
      <c r="I209" s="211"/>
      <c r="J209" s="125" t="s">
        <v>543</v>
      </c>
      <c r="K209" s="126">
        <v>1.526</v>
      </c>
      <c r="L209" s="213">
        <v>0</v>
      </c>
      <c r="M209" s="211"/>
      <c r="N209" s="210">
        <f>ROUND($L$209*$K$209,2)</f>
        <v>0</v>
      </c>
      <c r="O209" s="211"/>
      <c r="P209" s="211"/>
      <c r="Q209" s="211"/>
      <c r="R209" s="23"/>
      <c r="T209" s="127"/>
      <c r="U209" s="128" t="s">
        <v>422</v>
      </c>
      <c r="V209" s="129">
        <v>0.584</v>
      </c>
      <c r="W209" s="129">
        <f>$V$209*$K$209</f>
        <v>0.891184</v>
      </c>
      <c r="X209" s="129">
        <v>2.256342204</v>
      </c>
      <c r="Y209" s="129">
        <f>$X$209*$K$209</f>
        <v>3.4431782033040004</v>
      </c>
      <c r="Z209" s="129">
        <v>0</v>
      </c>
      <c r="AA209" s="130">
        <f>$Z$209*$K$209</f>
        <v>0</v>
      </c>
      <c r="AR209" s="6" t="s">
        <v>544</v>
      </c>
      <c r="AT209" s="6" t="s">
        <v>540</v>
      </c>
      <c r="AU209" s="6" t="s">
        <v>517</v>
      </c>
      <c r="AY209" s="6" t="s">
        <v>539</v>
      </c>
      <c r="BE209" s="80">
        <f>IF($U$209="základní",$N$209,0)</f>
        <v>0</v>
      </c>
      <c r="BF209" s="80">
        <f>IF($U$209="snížená",$N$209,0)</f>
        <v>0</v>
      </c>
      <c r="BG209" s="80">
        <f>IF($U$209="zákl. přenesená",$N$209,0)</f>
        <v>0</v>
      </c>
      <c r="BH209" s="80">
        <f>IF($U$209="sníž. přenesená",$N$209,0)</f>
        <v>0</v>
      </c>
      <c r="BI209" s="80">
        <f>IF($U$209="nulová",$N$209,0)</f>
        <v>0</v>
      </c>
      <c r="BJ209" s="6" t="s">
        <v>517</v>
      </c>
      <c r="BK209" s="80">
        <f>ROUND($L$209*$K$209,2)</f>
        <v>0</v>
      </c>
      <c r="BL209" s="6" t="s">
        <v>544</v>
      </c>
    </row>
    <row r="210" spans="2:51" s="6" customFormat="1" ht="15.75" customHeight="1">
      <c r="B210" s="131"/>
      <c r="E210" s="132"/>
      <c r="F210" s="206" t="s">
        <v>592</v>
      </c>
      <c r="G210" s="207"/>
      <c r="H210" s="207"/>
      <c r="I210" s="207"/>
      <c r="K210" s="132"/>
      <c r="N210" s="132"/>
      <c r="R210" s="133"/>
      <c r="T210" s="134"/>
      <c r="AA210" s="135"/>
      <c r="AT210" s="132" t="s">
        <v>546</v>
      </c>
      <c r="AU210" s="132" t="s">
        <v>517</v>
      </c>
      <c r="AV210" s="136" t="s">
        <v>401</v>
      </c>
      <c r="AW210" s="136" t="s">
        <v>485</v>
      </c>
      <c r="AX210" s="136" t="s">
        <v>455</v>
      </c>
      <c r="AY210" s="132" t="s">
        <v>539</v>
      </c>
    </row>
    <row r="211" spans="2:51" s="6" customFormat="1" ht="15.75" customHeight="1">
      <c r="B211" s="137"/>
      <c r="E211" s="138"/>
      <c r="F211" s="204" t="s">
        <v>593</v>
      </c>
      <c r="G211" s="205"/>
      <c r="H211" s="205"/>
      <c r="I211" s="205"/>
      <c r="K211" s="139">
        <v>1.526</v>
      </c>
      <c r="N211" s="138"/>
      <c r="R211" s="140"/>
      <c r="T211" s="141"/>
      <c r="AA211" s="142"/>
      <c r="AT211" s="138" t="s">
        <v>546</v>
      </c>
      <c r="AU211" s="138" t="s">
        <v>517</v>
      </c>
      <c r="AV211" s="143" t="s">
        <v>517</v>
      </c>
      <c r="AW211" s="143" t="s">
        <v>485</v>
      </c>
      <c r="AX211" s="143" t="s">
        <v>455</v>
      </c>
      <c r="AY211" s="138" t="s">
        <v>539</v>
      </c>
    </row>
    <row r="212" spans="2:51" s="6" customFormat="1" ht="15.75" customHeight="1">
      <c r="B212" s="144"/>
      <c r="E212" s="145"/>
      <c r="F212" s="208" t="s">
        <v>548</v>
      </c>
      <c r="G212" s="209"/>
      <c r="H212" s="209"/>
      <c r="I212" s="209"/>
      <c r="K212" s="146">
        <v>1.526</v>
      </c>
      <c r="N212" s="145"/>
      <c r="R212" s="147"/>
      <c r="T212" s="148"/>
      <c r="AA212" s="149"/>
      <c r="AT212" s="145" t="s">
        <v>546</v>
      </c>
      <c r="AU212" s="145" t="s">
        <v>517</v>
      </c>
      <c r="AV212" s="150" t="s">
        <v>544</v>
      </c>
      <c r="AW212" s="150" t="s">
        <v>485</v>
      </c>
      <c r="AX212" s="150" t="s">
        <v>401</v>
      </c>
      <c r="AY212" s="145" t="s">
        <v>539</v>
      </c>
    </row>
    <row r="213" spans="2:64" s="6" customFormat="1" ht="15.75" customHeight="1">
      <c r="B213" s="22"/>
      <c r="C213" s="123" t="s">
        <v>594</v>
      </c>
      <c r="D213" s="123" t="s">
        <v>540</v>
      </c>
      <c r="E213" s="124" t="s">
        <v>595</v>
      </c>
      <c r="F213" s="212" t="s">
        <v>596</v>
      </c>
      <c r="G213" s="211"/>
      <c r="H213" s="211"/>
      <c r="I213" s="211"/>
      <c r="J213" s="125" t="s">
        <v>597</v>
      </c>
      <c r="K213" s="126">
        <v>2.034</v>
      </c>
      <c r="L213" s="213">
        <v>0</v>
      </c>
      <c r="M213" s="211"/>
      <c r="N213" s="210">
        <f>ROUND($L$213*$K$213,2)</f>
        <v>0</v>
      </c>
      <c r="O213" s="211"/>
      <c r="P213" s="211"/>
      <c r="Q213" s="211"/>
      <c r="R213" s="23"/>
      <c r="T213" s="127"/>
      <c r="U213" s="128" t="s">
        <v>422</v>
      </c>
      <c r="V213" s="129">
        <v>0.364</v>
      </c>
      <c r="W213" s="129">
        <f>$V$213*$K$213</f>
        <v>0.7403759999999999</v>
      </c>
      <c r="X213" s="129">
        <v>0.0010259</v>
      </c>
      <c r="Y213" s="129">
        <f>$X$213*$K$213</f>
        <v>0.0020866806</v>
      </c>
      <c r="Z213" s="129">
        <v>0</v>
      </c>
      <c r="AA213" s="130">
        <f>$Z$213*$K$213</f>
        <v>0</v>
      </c>
      <c r="AR213" s="6" t="s">
        <v>544</v>
      </c>
      <c r="AT213" s="6" t="s">
        <v>540</v>
      </c>
      <c r="AU213" s="6" t="s">
        <v>517</v>
      </c>
      <c r="AY213" s="6" t="s">
        <v>539</v>
      </c>
      <c r="BE213" s="80">
        <f>IF($U$213="základní",$N$213,0)</f>
        <v>0</v>
      </c>
      <c r="BF213" s="80">
        <f>IF($U$213="snížená",$N$213,0)</f>
        <v>0</v>
      </c>
      <c r="BG213" s="80">
        <f>IF($U$213="zákl. přenesená",$N$213,0)</f>
        <v>0</v>
      </c>
      <c r="BH213" s="80">
        <f>IF($U$213="sníž. přenesená",$N$213,0)</f>
        <v>0</v>
      </c>
      <c r="BI213" s="80">
        <f>IF($U$213="nulová",$N$213,0)</f>
        <v>0</v>
      </c>
      <c r="BJ213" s="6" t="s">
        <v>517</v>
      </c>
      <c r="BK213" s="80">
        <f>ROUND($L$213*$K$213,2)</f>
        <v>0</v>
      </c>
      <c r="BL213" s="6" t="s">
        <v>544</v>
      </c>
    </row>
    <row r="214" spans="2:51" s="6" customFormat="1" ht="15.75" customHeight="1">
      <c r="B214" s="131"/>
      <c r="E214" s="132"/>
      <c r="F214" s="206" t="s">
        <v>598</v>
      </c>
      <c r="G214" s="207"/>
      <c r="H214" s="207"/>
      <c r="I214" s="207"/>
      <c r="K214" s="132"/>
      <c r="N214" s="132"/>
      <c r="R214" s="133"/>
      <c r="T214" s="134"/>
      <c r="AA214" s="135"/>
      <c r="AT214" s="132" t="s">
        <v>546</v>
      </c>
      <c r="AU214" s="132" t="s">
        <v>517</v>
      </c>
      <c r="AV214" s="136" t="s">
        <v>401</v>
      </c>
      <c r="AW214" s="136" t="s">
        <v>485</v>
      </c>
      <c r="AX214" s="136" t="s">
        <v>455</v>
      </c>
      <c r="AY214" s="132" t="s">
        <v>539</v>
      </c>
    </row>
    <row r="215" spans="2:51" s="6" customFormat="1" ht="15.75" customHeight="1">
      <c r="B215" s="137"/>
      <c r="E215" s="138"/>
      <c r="F215" s="204" t="s">
        <v>599</v>
      </c>
      <c r="G215" s="205"/>
      <c r="H215" s="205"/>
      <c r="I215" s="205"/>
      <c r="K215" s="139">
        <v>2.034</v>
      </c>
      <c r="N215" s="138"/>
      <c r="R215" s="140"/>
      <c r="T215" s="141"/>
      <c r="AA215" s="142"/>
      <c r="AT215" s="138" t="s">
        <v>546</v>
      </c>
      <c r="AU215" s="138" t="s">
        <v>517</v>
      </c>
      <c r="AV215" s="143" t="s">
        <v>517</v>
      </c>
      <c r="AW215" s="143" t="s">
        <v>485</v>
      </c>
      <c r="AX215" s="143" t="s">
        <v>455</v>
      </c>
      <c r="AY215" s="138" t="s">
        <v>539</v>
      </c>
    </row>
    <row r="216" spans="2:51" s="6" customFormat="1" ht="15.75" customHeight="1">
      <c r="B216" s="144"/>
      <c r="E216" s="145"/>
      <c r="F216" s="208" t="s">
        <v>548</v>
      </c>
      <c r="G216" s="209"/>
      <c r="H216" s="209"/>
      <c r="I216" s="209"/>
      <c r="K216" s="146">
        <v>2.034</v>
      </c>
      <c r="N216" s="145"/>
      <c r="R216" s="147"/>
      <c r="T216" s="148"/>
      <c r="AA216" s="149"/>
      <c r="AT216" s="145" t="s">
        <v>546</v>
      </c>
      <c r="AU216" s="145" t="s">
        <v>517</v>
      </c>
      <c r="AV216" s="150" t="s">
        <v>544</v>
      </c>
      <c r="AW216" s="150" t="s">
        <v>485</v>
      </c>
      <c r="AX216" s="150" t="s">
        <v>401</v>
      </c>
      <c r="AY216" s="145" t="s">
        <v>539</v>
      </c>
    </row>
    <row r="217" spans="2:64" s="6" customFormat="1" ht="15.75" customHeight="1">
      <c r="B217" s="22"/>
      <c r="C217" s="123" t="s">
        <v>600</v>
      </c>
      <c r="D217" s="123" t="s">
        <v>540</v>
      </c>
      <c r="E217" s="124" t="s">
        <v>601</v>
      </c>
      <c r="F217" s="212" t="s">
        <v>602</v>
      </c>
      <c r="G217" s="211"/>
      <c r="H217" s="211"/>
      <c r="I217" s="211"/>
      <c r="J217" s="125" t="s">
        <v>597</v>
      </c>
      <c r="K217" s="126">
        <v>2.034</v>
      </c>
      <c r="L217" s="213">
        <v>0</v>
      </c>
      <c r="M217" s="211"/>
      <c r="N217" s="210">
        <f>ROUND($L$217*$K$217,2)</f>
        <v>0</v>
      </c>
      <c r="O217" s="211"/>
      <c r="P217" s="211"/>
      <c r="Q217" s="211"/>
      <c r="R217" s="23"/>
      <c r="T217" s="127"/>
      <c r="U217" s="128" t="s">
        <v>422</v>
      </c>
      <c r="V217" s="129">
        <v>0.201</v>
      </c>
      <c r="W217" s="129">
        <f>$V$217*$K$217</f>
        <v>0.408834</v>
      </c>
      <c r="X217" s="129">
        <v>0</v>
      </c>
      <c r="Y217" s="129">
        <f>$X$217*$K$217</f>
        <v>0</v>
      </c>
      <c r="Z217" s="129">
        <v>0</v>
      </c>
      <c r="AA217" s="130">
        <f>$Z$217*$K$217</f>
        <v>0</v>
      </c>
      <c r="AR217" s="6" t="s">
        <v>544</v>
      </c>
      <c r="AT217" s="6" t="s">
        <v>540</v>
      </c>
      <c r="AU217" s="6" t="s">
        <v>517</v>
      </c>
      <c r="AY217" s="6" t="s">
        <v>539</v>
      </c>
      <c r="BE217" s="80">
        <f>IF($U$217="základní",$N$217,0)</f>
        <v>0</v>
      </c>
      <c r="BF217" s="80">
        <f>IF($U$217="snížená",$N$217,0)</f>
        <v>0</v>
      </c>
      <c r="BG217" s="80">
        <f>IF($U$217="zákl. přenesená",$N$217,0)</f>
        <v>0</v>
      </c>
      <c r="BH217" s="80">
        <f>IF($U$217="sníž. přenesená",$N$217,0)</f>
        <v>0</v>
      </c>
      <c r="BI217" s="80">
        <f>IF($U$217="nulová",$N$217,0)</f>
        <v>0</v>
      </c>
      <c r="BJ217" s="6" t="s">
        <v>517</v>
      </c>
      <c r="BK217" s="80">
        <f>ROUND($L$217*$K$217,2)</f>
        <v>0</v>
      </c>
      <c r="BL217" s="6" t="s">
        <v>544</v>
      </c>
    </row>
    <row r="218" spans="2:64" s="6" customFormat="1" ht="27" customHeight="1">
      <c r="B218" s="22"/>
      <c r="C218" s="123" t="s">
        <v>388</v>
      </c>
      <c r="D218" s="123" t="s">
        <v>540</v>
      </c>
      <c r="E218" s="124" t="s">
        <v>603</v>
      </c>
      <c r="F218" s="212" t="s">
        <v>604</v>
      </c>
      <c r="G218" s="211"/>
      <c r="H218" s="211"/>
      <c r="I218" s="211"/>
      <c r="J218" s="125" t="s">
        <v>577</v>
      </c>
      <c r="K218" s="126">
        <v>0.015</v>
      </c>
      <c r="L218" s="213">
        <v>0</v>
      </c>
      <c r="M218" s="211"/>
      <c r="N218" s="210">
        <f>ROUND($L$218*$K$218,2)</f>
        <v>0</v>
      </c>
      <c r="O218" s="211"/>
      <c r="P218" s="211"/>
      <c r="Q218" s="211"/>
      <c r="R218" s="23"/>
      <c r="T218" s="127"/>
      <c r="U218" s="128" t="s">
        <v>422</v>
      </c>
      <c r="V218" s="129">
        <v>34.462</v>
      </c>
      <c r="W218" s="129">
        <f>$V$218*$K$218</f>
        <v>0.51693</v>
      </c>
      <c r="X218" s="129">
        <v>1.05917026</v>
      </c>
      <c r="Y218" s="129">
        <f>$X$218*$K$218</f>
        <v>0.015887553899999997</v>
      </c>
      <c r="Z218" s="129">
        <v>0</v>
      </c>
      <c r="AA218" s="130">
        <f>$Z$218*$K$218</f>
        <v>0</v>
      </c>
      <c r="AR218" s="6" t="s">
        <v>544</v>
      </c>
      <c r="AT218" s="6" t="s">
        <v>540</v>
      </c>
      <c r="AU218" s="6" t="s">
        <v>517</v>
      </c>
      <c r="AY218" s="6" t="s">
        <v>539</v>
      </c>
      <c r="BE218" s="80">
        <f>IF($U$218="základní",$N$218,0)</f>
        <v>0</v>
      </c>
      <c r="BF218" s="80">
        <f>IF($U$218="snížená",$N$218,0)</f>
        <v>0</v>
      </c>
      <c r="BG218" s="80">
        <f>IF($U$218="zákl. přenesená",$N$218,0)</f>
        <v>0</v>
      </c>
      <c r="BH218" s="80">
        <f>IF($U$218="sníž. přenesená",$N$218,0)</f>
        <v>0</v>
      </c>
      <c r="BI218" s="80">
        <f>IF($U$218="nulová",$N$218,0)</f>
        <v>0</v>
      </c>
      <c r="BJ218" s="6" t="s">
        <v>517</v>
      </c>
      <c r="BK218" s="80">
        <f>ROUND($L$218*$K$218,2)</f>
        <v>0</v>
      </c>
      <c r="BL218" s="6" t="s">
        <v>544</v>
      </c>
    </row>
    <row r="219" spans="2:51" s="6" customFormat="1" ht="15.75" customHeight="1">
      <c r="B219" s="131"/>
      <c r="E219" s="132"/>
      <c r="F219" s="206" t="s">
        <v>605</v>
      </c>
      <c r="G219" s="207"/>
      <c r="H219" s="207"/>
      <c r="I219" s="207"/>
      <c r="K219" s="132"/>
      <c r="N219" s="132"/>
      <c r="R219" s="133"/>
      <c r="T219" s="134"/>
      <c r="AA219" s="135"/>
      <c r="AT219" s="132" t="s">
        <v>546</v>
      </c>
      <c r="AU219" s="132" t="s">
        <v>517</v>
      </c>
      <c r="AV219" s="136" t="s">
        <v>401</v>
      </c>
      <c r="AW219" s="136" t="s">
        <v>485</v>
      </c>
      <c r="AX219" s="136" t="s">
        <v>455</v>
      </c>
      <c r="AY219" s="132" t="s">
        <v>539</v>
      </c>
    </row>
    <row r="220" spans="2:51" s="6" customFormat="1" ht="15.75" customHeight="1">
      <c r="B220" s="137"/>
      <c r="E220" s="138"/>
      <c r="F220" s="204" t="s">
        <v>606</v>
      </c>
      <c r="G220" s="205"/>
      <c r="H220" s="205"/>
      <c r="I220" s="205"/>
      <c r="K220" s="139">
        <v>0.015</v>
      </c>
      <c r="N220" s="138"/>
      <c r="R220" s="140"/>
      <c r="T220" s="141"/>
      <c r="AA220" s="142"/>
      <c r="AT220" s="138" t="s">
        <v>546</v>
      </c>
      <c r="AU220" s="138" t="s">
        <v>517</v>
      </c>
      <c r="AV220" s="143" t="s">
        <v>517</v>
      </c>
      <c r="AW220" s="143" t="s">
        <v>485</v>
      </c>
      <c r="AX220" s="143" t="s">
        <v>455</v>
      </c>
      <c r="AY220" s="138" t="s">
        <v>539</v>
      </c>
    </row>
    <row r="221" spans="2:51" s="6" customFormat="1" ht="15.75" customHeight="1">
      <c r="B221" s="144"/>
      <c r="E221" s="145"/>
      <c r="F221" s="208" t="s">
        <v>548</v>
      </c>
      <c r="G221" s="209"/>
      <c r="H221" s="209"/>
      <c r="I221" s="209"/>
      <c r="K221" s="146">
        <v>0.015</v>
      </c>
      <c r="N221" s="145"/>
      <c r="R221" s="147"/>
      <c r="T221" s="148"/>
      <c r="AA221" s="149"/>
      <c r="AT221" s="145" t="s">
        <v>546</v>
      </c>
      <c r="AU221" s="145" t="s">
        <v>517</v>
      </c>
      <c r="AV221" s="150" t="s">
        <v>544</v>
      </c>
      <c r="AW221" s="150" t="s">
        <v>485</v>
      </c>
      <c r="AX221" s="150" t="s">
        <v>401</v>
      </c>
      <c r="AY221" s="145" t="s">
        <v>539</v>
      </c>
    </row>
    <row r="222" spans="2:64" s="6" customFormat="1" ht="27" customHeight="1">
      <c r="B222" s="22"/>
      <c r="C222" s="123" t="s">
        <v>607</v>
      </c>
      <c r="D222" s="123" t="s">
        <v>540</v>
      </c>
      <c r="E222" s="124" t="s">
        <v>608</v>
      </c>
      <c r="F222" s="212" t="s">
        <v>609</v>
      </c>
      <c r="G222" s="211"/>
      <c r="H222" s="211"/>
      <c r="I222" s="211"/>
      <c r="J222" s="125" t="s">
        <v>577</v>
      </c>
      <c r="K222" s="126">
        <v>0.029</v>
      </c>
      <c r="L222" s="213">
        <v>0</v>
      </c>
      <c r="M222" s="211"/>
      <c r="N222" s="210">
        <f>ROUND($L$222*$K$222,2)</f>
        <v>0</v>
      </c>
      <c r="O222" s="211"/>
      <c r="P222" s="211"/>
      <c r="Q222" s="211"/>
      <c r="R222" s="23"/>
      <c r="T222" s="127"/>
      <c r="U222" s="128" t="s">
        <v>422</v>
      </c>
      <c r="V222" s="129">
        <v>32.821</v>
      </c>
      <c r="W222" s="129">
        <f>$V$222*$K$222</f>
        <v>0.951809</v>
      </c>
      <c r="X222" s="129">
        <v>1.06017026</v>
      </c>
      <c r="Y222" s="129">
        <f>$X$222*$K$222</f>
        <v>0.030744937540000003</v>
      </c>
      <c r="Z222" s="129">
        <v>0</v>
      </c>
      <c r="AA222" s="130">
        <f>$Z$222*$K$222</f>
        <v>0</v>
      </c>
      <c r="AR222" s="6" t="s">
        <v>544</v>
      </c>
      <c r="AT222" s="6" t="s">
        <v>540</v>
      </c>
      <c r="AU222" s="6" t="s">
        <v>517</v>
      </c>
      <c r="AY222" s="6" t="s">
        <v>539</v>
      </c>
      <c r="BE222" s="80">
        <f>IF($U$222="základní",$N$222,0)</f>
        <v>0</v>
      </c>
      <c r="BF222" s="80">
        <f>IF($U$222="snížená",$N$222,0)</f>
        <v>0</v>
      </c>
      <c r="BG222" s="80">
        <f>IF($U$222="zákl. přenesená",$N$222,0)</f>
        <v>0</v>
      </c>
      <c r="BH222" s="80">
        <f>IF($U$222="sníž. přenesená",$N$222,0)</f>
        <v>0</v>
      </c>
      <c r="BI222" s="80">
        <f>IF($U$222="nulová",$N$222,0)</f>
        <v>0</v>
      </c>
      <c r="BJ222" s="6" t="s">
        <v>517</v>
      </c>
      <c r="BK222" s="80">
        <f>ROUND($L$222*$K$222,2)</f>
        <v>0</v>
      </c>
      <c r="BL222" s="6" t="s">
        <v>544</v>
      </c>
    </row>
    <row r="223" spans="2:51" s="6" customFormat="1" ht="15.75" customHeight="1">
      <c r="B223" s="131"/>
      <c r="E223" s="132"/>
      <c r="F223" s="206" t="s">
        <v>610</v>
      </c>
      <c r="G223" s="207"/>
      <c r="H223" s="207"/>
      <c r="I223" s="207"/>
      <c r="K223" s="132"/>
      <c r="N223" s="132"/>
      <c r="R223" s="133"/>
      <c r="T223" s="134"/>
      <c r="AA223" s="135"/>
      <c r="AT223" s="132" t="s">
        <v>546</v>
      </c>
      <c r="AU223" s="132" t="s">
        <v>517</v>
      </c>
      <c r="AV223" s="136" t="s">
        <v>401</v>
      </c>
      <c r="AW223" s="136" t="s">
        <v>485</v>
      </c>
      <c r="AX223" s="136" t="s">
        <v>455</v>
      </c>
      <c r="AY223" s="132" t="s">
        <v>539</v>
      </c>
    </row>
    <row r="224" spans="2:51" s="6" customFormat="1" ht="15.75" customHeight="1">
      <c r="B224" s="137"/>
      <c r="E224" s="138"/>
      <c r="F224" s="204" t="s">
        <v>611</v>
      </c>
      <c r="G224" s="205"/>
      <c r="H224" s="205"/>
      <c r="I224" s="205"/>
      <c r="K224" s="139">
        <v>0.029</v>
      </c>
      <c r="N224" s="138"/>
      <c r="R224" s="140"/>
      <c r="T224" s="141"/>
      <c r="AA224" s="142"/>
      <c r="AT224" s="138" t="s">
        <v>546</v>
      </c>
      <c r="AU224" s="138" t="s">
        <v>517</v>
      </c>
      <c r="AV224" s="143" t="s">
        <v>517</v>
      </c>
      <c r="AW224" s="143" t="s">
        <v>485</v>
      </c>
      <c r="AX224" s="143" t="s">
        <v>455</v>
      </c>
      <c r="AY224" s="138" t="s">
        <v>539</v>
      </c>
    </row>
    <row r="225" spans="2:51" s="6" customFormat="1" ht="15.75" customHeight="1">
      <c r="B225" s="144"/>
      <c r="E225" s="145"/>
      <c r="F225" s="208" t="s">
        <v>548</v>
      </c>
      <c r="G225" s="209"/>
      <c r="H225" s="209"/>
      <c r="I225" s="209"/>
      <c r="K225" s="146">
        <v>0.029</v>
      </c>
      <c r="N225" s="145"/>
      <c r="R225" s="147"/>
      <c r="T225" s="148"/>
      <c r="AA225" s="149"/>
      <c r="AT225" s="145" t="s">
        <v>546</v>
      </c>
      <c r="AU225" s="145" t="s">
        <v>517</v>
      </c>
      <c r="AV225" s="150" t="s">
        <v>544</v>
      </c>
      <c r="AW225" s="150" t="s">
        <v>485</v>
      </c>
      <c r="AX225" s="150" t="s">
        <v>401</v>
      </c>
      <c r="AY225" s="145" t="s">
        <v>539</v>
      </c>
    </row>
    <row r="226" spans="2:63" s="113" customFormat="1" ht="30.75" customHeight="1">
      <c r="B226" s="114"/>
      <c r="D226" s="122" t="s">
        <v>489</v>
      </c>
      <c r="N226" s="200">
        <f>$BK$226</f>
        <v>0</v>
      </c>
      <c r="O226" s="201"/>
      <c r="P226" s="201"/>
      <c r="Q226" s="201"/>
      <c r="R226" s="117"/>
      <c r="T226" s="118"/>
      <c r="W226" s="119">
        <f>SUM($W$227:$W$474)</f>
        <v>304.502205</v>
      </c>
      <c r="Y226" s="119">
        <f>SUM($Y$227:$Y$474)</f>
        <v>62.019778985319995</v>
      </c>
      <c r="AA226" s="120">
        <f>SUM($AA$227:$AA$474)</f>
        <v>0</v>
      </c>
      <c r="AR226" s="116" t="s">
        <v>401</v>
      </c>
      <c r="AT226" s="116" t="s">
        <v>454</v>
      </c>
      <c r="AU226" s="116" t="s">
        <v>401</v>
      </c>
      <c r="AY226" s="116" t="s">
        <v>539</v>
      </c>
      <c r="BK226" s="121">
        <f>SUM($BK$227:$BK$474)</f>
        <v>0</v>
      </c>
    </row>
    <row r="227" spans="2:64" s="6" customFormat="1" ht="27" customHeight="1">
      <c r="B227" s="22"/>
      <c r="C227" s="123" t="s">
        <v>612</v>
      </c>
      <c r="D227" s="123" t="s">
        <v>540</v>
      </c>
      <c r="E227" s="124" t="s">
        <v>613</v>
      </c>
      <c r="F227" s="212" t="s">
        <v>614</v>
      </c>
      <c r="G227" s="211"/>
      <c r="H227" s="211"/>
      <c r="I227" s="211"/>
      <c r="J227" s="125" t="s">
        <v>543</v>
      </c>
      <c r="K227" s="126">
        <v>0.396</v>
      </c>
      <c r="L227" s="213">
        <v>0</v>
      </c>
      <c r="M227" s="211"/>
      <c r="N227" s="210">
        <f>ROUND($L$227*$K$227,2)</f>
        <v>0</v>
      </c>
      <c r="O227" s="211"/>
      <c r="P227" s="211"/>
      <c r="Q227" s="211"/>
      <c r="R227" s="23"/>
      <c r="T227" s="127"/>
      <c r="U227" s="128" t="s">
        <v>422</v>
      </c>
      <c r="V227" s="129">
        <v>4.794</v>
      </c>
      <c r="W227" s="129">
        <f>$V$227*$K$227</f>
        <v>1.898424</v>
      </c>
      <c r="X227" s="129">
        <v>1.893</v>
      </c>
      <c r="Y227" s="129">
        <f>$X$227*$K$227</f>
        <v>0.7496280000000001</v>
      </c>
      <c r="Z227" s="129">
        <v>0</v>
      </c>
      <c r="AA227" s="130">
        <f>$Z$227*$K$227</f>
        <v>0</v>
      </c>
      <c r="AR227" s="6" t="s">
        <v>544</v>
      </c>
      <c r="AT227" s="6" t="s">
        <v>540</v>
      </c>
      <c r="AU227" s="6" t="s">
        <v>517</v>
      </c>
      <c r="AY227" s="6" t="s">
        <v>539</v>
      </c>
      <c r="BE227" s="80">
        <f>IF($U$227="základní",$N$227,0)</f>
        <v>0</v>
      </c>
      <c r="BF227" s="80">
        <f>IF($U$227="snížená",$N$227,0)</f>
        <v>0</v>
      </c>
      <c r="BG227" s="80">
        <f>IF($U$227="zákl. přenesená",$N$227,0)</f>
        <v>0</v>
      </c>
      <c r="BH227" s="80">
        <f>IF($U$227="sníž. přenesená",$N$227,0)</f>
        <v>0</v>
      </c>
      <c r="BI227" s="80">
        <f>IF($U$227="nulová",$N$227,0)</f>
        <v>0</v>
      </c>
      <c r="BJ227" s="6" t="s">
        <v>517</v>
      </c>
      <c r="BK227" s="80">
        <f>ROUND($L$227*$K$227,2)</f>
        <v>0</v>
      </c>
      <c r="BL227" s="6" t="s">
        <v>544</v>
      </c>
    </row>
    <row r="228" spans="2:51" s="6" customFormat="1" ht="15.75" customHeight="1">
      <c r="B228" s="131"/>
      <c r="E228" s="132"/>
      <c r="F228" s="206" t="s">
        <v>615</v>
      </c>
      <c r="G228" s="207"/>
      <c r="H228" s="207"/>
      <c r="I228" s="207"/>
      <c r="K228" s="132"/>
      <c r="N228" s="132"/>
      <c r="R228" s="133"/>
      <c r="T228" s="134"/>
      <c r="AA228" s="135"/>
      <c r="AT228" s="132" t="s">
        <v>546</v>
      </c>
      <c r="AU228" s="132" t="s">
        <v>517</v>
      </c>
      <c r="AV228" s="136" t="s">
        <v>401</v>
      </c>
      <c r="AW228" s="136" t="s">
        <v>485</v>
      </c>
      <c r="AX228" s="136" t="s">
        <v>455</v>
      </c>
      <c r="AY228" s="132" t="s">
        <v>539</v>
      </c>
    </row>
    <row r="229" spans="2:51" s="6" customFormat="1" ht="15.75" customHeight="1">
      <c r="B229" s="131"/>
      <c r="E229" s="132"/>
      <c r="F229" s="206" t="s">
        <v>616</v>
      </c>
      <c r="G229" s="207"/>
      <c r="H229" s="207"/>
      <c r="I229" s="207"/>
      <c r="K229" s="132"/>
      <c r="N229" s="132"/>
      <c r="R229" s="133"/>
      <c r="T229" s="134"/>
      <c r="AA229" s="135"/>
      <c r="AT229" s="132" t="s">
        <v>546</v>
      </c>
      <c r="AU229" s="132" t="s">
        <v>517</v>
      </c>
      <c r="AV229" s="136" t="s">
        <v>401</v>
      </c>
      <c r="AW229" s="136" t="s">
        <v>485</v>
      </c>
      <c r="AX229" s="136" t="s">
        <v>455</v>
      </c>
      <c r="AY229" s="132" t="s">
        <v>539</v>
      </c>
    </row>
    <row r="230" spans="2:51" s="6" customFormat="1" ht="15.75" customHeight="1">
      <c r="B230" s="137"/>
      <c r="E230" s="138"/>
      <c r="F230" s="204" t="s">
        <v>617</v>
      </c>
      <c r="G230" s="205"/>
      <c r="H230" s="205"/>
      <c r="I230" s="205"/>
      <c r="K230" s="139">
        <v>0.144</v>
      </c>
      <c r="N230" s="138"/>
      <c r="R230" s="140"/>
      <c r="T230" s="141"/>
      <c r="AA230" s="142"/>
      <c r="AT230" s="138" t="s">
        <v>546</v>
      </c>
      <c r="AU230" s="138" t="s">
        <v>517</v>
      </c>
      <c r="AV230" s="143" t="s">
        <v>517</v>
      </c>
      <c r="AW230" s="143" t="s">
        <v>485</v>
      </c>
      <c r="AX230" s="143" t="s">
        <v>455</v>
      </c>
      <c r="AY230" s="138" t="s">
        <v>539</v>
      </c>
    </row>
    <row r="231" spans="2:51" s="6" customFormat="1" ht="15.75" customHeight="1">
      <c r="B231" s="131"/>
      <c r="E231" s="132"/>
      <c r="F231" s="206" t="s">
        <v>618</v>
      </c>
      <c r="G231" s="207"/>
      <c r="H231" s="207"/>
      <c r="I231" s="207"/>
      <c r="K231" s="132"/>
      <c r="N231" s="132"/>
      <c r="R231" s="133"/>
      <c r="T231" s="134"/>
      <c r="AA231" s="135"/>
      <c r="AT231" s="132" t="s">
        <v>546</v>
      </c>
      <c r="AU231" s="132" t="s">
        <v>517</v>
      </c>
      <c r="AV231" s="136" t="s">
        <v>401</v>
      </c>
      <c r="AW231" s="136" t="s">
        <v>485</v>
      </c>
      <c r="AX231" s="136" t="s">
        <v>455</v>
      </c>
      <c r="AY231" s="132" t="s">
        <v>539</v>
      </c>
    </row>
    <row r="232" spans="2:51" s="6" customFormat="1" ht="15.75" customHeight="1">
      <c r="B232" s="131"/>
      <c r="E232" s="132"/>
      <c r="F232" s="206" t="s">
        <v>619</v>
      </c>
      <c r="G232" s="207"/>
      <c r="H232" s="207"/>
      <c r="I232" s="207"/>
      <c r="K232" s="132"/>
      <c r="N232" s="132"/>
      <c r="R232" s="133"/>
      <c r="T232" s="134"/>
      <c r="AA232" s="135"/>
      <c r="AT232" s="132" t="s">
        <v>546</v>
      </c>
      <c r="AU232" s="132" t="s">
        <v>517</v>
      </c>
      <c r="AV232" s="136" t="s">
        <v>401</v>
      </c>
      <c r="AW232" s="136" t="s">
        <v>485</v>
      </c>
      <c r="AX232" s="136" t="s">
        <v>455</v>
      </c>
      <c r="AY232" s="132" t="s">
        <v>539</v>
      </c>
    </row>
    <row r="233" spans="2:51" s="6" customFormat="1" ht="15.75" customHeight="1">
      <c r="B233" s="137"/>
      <c r="E233" s="138"/>
      <c r="F233" s="204" t="s">
        <v>620</v>
      </c>
      <c r="G233" s="205"/>
      <c r="H233" s="205"/>
      <c r="I233" s="205"/>
      <c r="K233" s="139">
        <v>0.252</v>
      </c>
      <c r="N233" s="138"/>
      <c r="R233" s="140"/>
      <c r="T233" s="141"/>
      <c r="AA233" s="142"/>
      <c r="AT233" s="138" t="s">
        <v>546</v>
      </c>
      <c r="AU233" s="138" t="s">
        <v>517</v>
      </c>
      <c r="AV233" s="143" t="s">
        <v>517</v>
      </c>
      <c r="AW233" s="143" t="s">
        <v>485</v>
      </c>
      <c r="AX233" s="143" t="s">
        <v>455</v>
      </c>
      <c r="AY233" s="138" t="s">
        <v>539</v>
      </c>
    </row>
    <row r="234" spans="2:51" s="6" customFormat="1" ht="15.75" customHeight="1">
      <c r="B234" s="144"/>
      <c r="E234" s="145"/>
      <c r="F234" s="208" t="s">
        <v>548</v>
      </c>
      <c r="G234" s="209"/>
      <c r="H234" s="209"/>
      <c r="I234" s="209"/>
      <c r="K234" s="146">
        <v>0.396</v>
      </c>
      <c r="N234" s="145"/>
      <c r="R234" s="147"/>
      <c r="T234" s="148"/>
      <c r="AA234" s="149"/>
      <c r="AT234" s="145" t="s">
        <v>546</v>
      </c>
      <c r="AU234" s="145" t="s">
        <v>517</v>
      </c>
      <c r="AV234" s="150" t="s">
        <v>544</v>
      </c>
      <c r="AW234" s="150" t="s">
        <v>485</v>
      </c>
      <c r="AX234" s="150" t="s">
        <v>401</v>
      </c>
      <c r="AY234" s="145" t="s">
        <v>539</v>
      </c>
    </row>
    <row r="235" spans="2:64" s="6" customFormat="1" ht="27" customHeight="1">
      <c r="B235" s="22"/>
      <c r="C235" s="123" t="s">
        <v>621</v>
      </c>
      <c r="D235" s="123" t="s">
        <v>540</v>
      </c>
      <c r="E235" s="124" t="s">
        <v>622</v>
      </c>
      <c r="F235" s="212" t="s">
        <v>623</v>
      </c>
      <c r="G235" s="211"/>
      <c r="H235" s="211"/>
      <c r="I235" s="211"/>
      <c r="J235" s="125" t="s">
        <v>543</v>
      </c>
      <c r="K235" s="126">
        <v>1.103</v>
      </c>
      <c r="L235" s="213">
        <v>0</v>
      </c>
      <c r="M235" s="211"/>
      <c r="N235" s="210">
        <f>ROUND($L$235*$K$235,2)</f>
        <v>0</v>
      </c>
      <c r="O235" s="211"/>
      <c r="P235" s="211"/>
      <c r="Q235" s="211"/>
      <c r="R235" s="23"/>
      <c r="T235" s="127"/>
      <c r="U235" s="128" t="s">
        <v>422</v>
      </c>
      <c r="V235" s="129">
        <v>3.842</v>
      </c>
      <c r="W235" s="129">
        <f>$V$235*$K$235</f>
        <v>4.237726</v>
      </c>
      <c r="X235" s="129">
        <v>1.893</v>
      </c>
      <c r="Y235" s="129">
        <f>$X$235*$K$235</f>
        <v>2.087979</v>
      </c>
      <c r="Z235" s="129">
        <v>0</v>
      </c>
      <c r="AA235" s="130">
        <f>$Z$235*$K$235</f>
        <v>0</v>
      </c>
      <c r="AR235" s="6" t="s">
        <v>544</v>
      </c>
      <c r="AT235" s="6" t="s">
        <v>540</v>
      </c>
      <c r="AU235" s="6" t="s">
        <v>517</v>
      </c>
      <c r="AY235" s="6" t="s">
        <v>539</v>
      </c>
      <c r="BE235" s="80">
        <f>IF($U$235="základní",$N$235,0)</f>
        <v>0</v>
      </c>
      <c r="BF235" s="80">
        <f>IF($U$235="snížená",$N$235,0)</f>
        <v>0</v>
      </c>
      <c r="BG235" s="80">
        <f>IF($U$235="zákl. přenesená",$N$235,0)</f>
        <v>0</v>
      </c>
      <c r="BH235" s="80">
        <f>IF($U$235="sníž. přenesená",$N$235,0)</f>
        <v>0</v>
      </c>
      <c r="BI235" s="80">
        <f>IF($U$235="nulová",$N$235,0)</f>
        <v>0</v>
      </c>
      <c r="BJ235" s="6" t="s">
        <v>517</v>
      </c>
      <c r="BK235" s="80">
        <f>ROUND($L$235*$K$235,2)</f>
        <v>0</v>
      </c>
      <c r="BL235" s="6" t="s">
        <v>544</v>
      </c>
    </row>
    <row r="236" spans="2:51" s="6" customFormat="1" ht="15.75" customHeight="1">
      <c r="B236" s="131"/>
      <c r="E236" s="132"/>
      <c r="F236" s="206" t="s">
        <v>618</v>
      </c>
      <c r="G236" s="207"/>
      <c r="H236" s="207"/>
      <c r="I236" s="207"/>
      <c r="K236" s="132"/>
      <c r="N236" s="132"/>
      <c r="R236" s="133"/>
      <c r="T236" s="134"/>
      <c r="AA236" s="135"/>
      <c r="AT236" s="132" t="s">
        <v>546</v>
      </c>
      <c r="AU236" s="132" t="s">
        <v>517</v>
      </c>
      <c r="AV236" s="136" t="s">
        <v>401</v>
      </c>
      <c r="AW236" s="136" t="s">
        <v>485</v>
      </c>
      <c r="AX236" s="136" t="s">
        <v>455</v>
      </c>
      <c r="AY236" s="132" t="s">
        <v>539</v>
      </c>
    </row>
    <row r="237" spans="2:51" s="6" customFormat="1" ht="15.75" customHeight="1">
      <c r="B237" s="131"/>
      <c r="E237" s="132"/>
      <c r="F237" s="206" t="s">
        <v>624</v>
      </c>
      <c r="G237" s="207"/>
      <c r="H237" s="207"/>
      <c r="I237" s="207"/>
      <c r="K237" s="132"/>
      <c r="N237" s="132"/>
      <c r="R237" s="133"/>
      <c r="T237" s="134"/>
      <c r="AA237" s="135"/>
      <c r="AT237" s="132" t="s">
        <v>546</v>
      </c>
      <c r="AU237" s="132" t="s">
        <v>517</v>
      </c>
      <c r="AV237" s="136" t="s">
        <v>401</v>
      </c>
      <c r="AW237" s="136" t="s">
        <v>485</v>
      </c>
      <c r="AX237" s="136" t="s">
        <v>455</v>
      </c>
      <c r="AY237" s="132" t="s">
        <v>539</v>
      </c>
    </row>
    <row r="238" spans="2:51" s="6" customFormat="1" ht="15.75" customHeight="1">
      <c r="B238" s="137"/>
      <c r="E238" s="138"/>
      <c r="F238" s="204" t="s">
        <v>625</v>
      </c>
      <c r="G238" s="205"/>
      <c r="H238" s="205"/>
      <c r="I238" s="205"/>
      <c r="K238" s="139">
        <v>0.495</v>
      </c>
      <c r="N238" s="138"/>
      <c r="R238" s="140"/>
      <c r="T238" s="141"/>
      <c r="AA238" s="142"/>
      <c r="AT238" s="138" t="s">
        <v>546</v>
      </c>
      <c r="AU238" s="138" t="s">
        <v>517</v>
      </c>
      <c r="AV238" s="143" t="s">
        <v>517</v>
      </c>
      <c r="AW238" s="143" t="s">
        <v>485</v>
      </c>
      <c r="AX238" s="143" t="s">
        <v>455</v>
      </c>
      <c r="AY238" s="138" t="s">
        <v>539</v>
      </c>
    </row>
    <row r="239" spans="2:51" s="6" customFormat="1" ht="15.75" customHeight="1">
      <c r="B239" s="131"/>
      <c r="E239" s="132"/>
      <c r="F239" s="206" t="s">
        <v>626</v>
      </c>
      <c r="G239" s="207"/>
      <c r="H239" s="207"/>
      <c r="I239" s="207"/>
      <c r="K239" s="132"/>
      <c r="N239" s="132"/>
      <c r="R239" s="133"/>
      <c r="T239" s="134"/>
      <c r="AA239" s="135"/>
      <c r="AT239" s="132" t="s">
        <v>546</v>
      </c>
      <c r="AU239" s="132" t="s">
        <v>517</v>
      </c>
      <c r="AV239" s="136" t="s">
        <v>401</v>
      </c>
      <c r="AW239" s="136" t="s">
        <v>485</v>
      </c>
      <c r="AX239" s="136" t="s">
        <v>455</v>
      </c>
      <c r="AY239" s="132" t="s">
        <v>539</v>
      </c>
    </row>
    <row r="240" spans="2:51" s="6" customFormat="1" ht="15.75" customHeight="1">
      <c r="B240" s="137"/>
      <c r="E240" s="138"/>
      <c r="F240" s="204" t="s">
        <v>627</v>
      </c>
      <c r="G240" s="205"/>
      <c r="H240" s="205"/>
      <c r="I240" s="205"/>
      <c r="K240" s="139">
        <v>0.608</v>
      </c>
      <c r="N240" s="138"/>
      <c r="R240" s="140"/>
      <c r="T240" s="141"/>
      <c r="AA240" s="142"/>
      <c r="AT240" s="138" t="s">
        <v>546</v>
      </c>
      <c r="AU240" s="138" t="s">
        <v>517</v>
      </c>
      <c r="AV240" s="143" t="s">
        <v>517</v>
      </c>
      <c r="AW240" s="143" t="s">
        <v>485</v>
      </c>
      <c r="AX240" s="143" t="s">
        <v>455</v>
      </c>
      <c r="AY240" s="138" t="s">
        <v>539</v>
      </c>
    </row>
    <row r="241" spans="2:51" s="6" customFormat="1" ht="15.75" customHeight="1">
      <c r="B241" s="144"/>
      <c r="E241" s="145"/>
      <c r="F241" s="208" t="s">
        <v>548</v>
      </c>
      <c r="G241" s="209"/>
      <c r="H241" s="209"/>
      <c r="I241" s="209"/>
      <c r="K241" s="146">
        <v>1.103</v>
      </c>
      <c r="N241" s="145"/>
      <c r="R241" s="147"/>
      <c r="T241" s="148"/>
      <c r="AA241" s="149"/>
      <c r="AT241" s="145" t="s">
        <v>546</v>
      </c>
      <c r="AU241" s="145" t="s">
        <v>517</v>
      </c>
      <c r="AV241" s="150" t="s">
        <v>544</v>
      </c>
      <c r="AW241" s="150" t="s">
        <v>485</v>
      </c>
      <c r="AX241" s="150" t="s">
        <v>401</v>
      </c>
      <c r="AY241" s="145" t="s">
        <v>539</v>
      </c>
    </row>
    <row r="242" spans="2:64" s="6" customFormat="1" ht="27" customHeight="1">
      <c r="B242" s="22"/>
      <c r="C242" s="123" t="s">
        <v>628</v>
      </c>
      <c r="D242" s="123" t="s">
        <v>540</v>
      </c>
      <c r="E242" s="124" t="s">
        <v>629</v>
      </c>
      <c r="F242" s="212" t="s">
        <v>630</v>
      </c>
      <c r="G242" s="211"/>
      <c r="H242" s="211"/>
      <c r="I242" s="211"/>
      <c r="J242" s="125" t="s">
        <v>597</v>
      </c>
      <c r="K242" s="126">
        <v>33.055</v>
      </c>
      <c r="L242" s="213">
        <v>0</v>
      </c>
      <c r="M242" s="211"/>
      <c r="N242" s="210">
        <f>ROUND($L$242*$K$242,2)</f>
        <v>0</v>
      </c>
      <c r="O242" s="211"/>
      <c r="P242" s="211"/>
      <c r="Q242" s="211"/>
      <c r="R242" s="23"/>
      <c r="T242" s="127"/>
      <c r="U242" s="128" t="s">
        <v>422</v>
      </c>
      <c r="V242" s="129">
        <v>1.04</v>
      </c>
      <c r="W242" s="129">
        <f>$V$242*$K$242</f>
        <v>34.3772</v>
      </c>
      <c r="X242" s="129">
        <v>0.303808</v>
      </c>
      <c r="Y242" s="129">
        <f>$X$242*$K$242</f>
        <v>10.04237344</v>
      </c>
      <c r="Z242" s="129">
        <v>0</v>
      </c>
      <c r="AA242" s="130">
        <f>$Z$242*$K$242</f>
        <v>0</v>
      </c>
      <c r="AR242" s="6" t="s">
        <v>544</v>
      </c>
      <c r="AT242" s="6" t="s">
        <v>540</v>
      </c>
      <c r="AU242" s="6" t="s">
        <v>517</v>
      </c>
      <c r="AY242" s="6" t="s">
        <v>539</v>
      </c>
      <c r="BE242" s="80">
        <f>IF($U$242="základní",$N$242,0)</f>
        <v>0</v>
      </c>
      <c r="BF242" s="80">
        <f>IF($U$242="snížená",$N$242,0)</f>
        <v>0</v>
      </c>
      <c r="BG242" s="80">
        <f>IF($U$242="zákl. přenesená",$N$242,0)</f>
        <v>0</v>
      </c>
      <c r="BH242" s="80">
        <f>IF($U$242="sníž. přenesená",$N$242,0)</f>
        <v>0</v>
      </c>
      <c r="BI242" s="80">
        <f>IF($U$242="nulová",$N$242,0)</f>
        <v>0</v>
      </c>
      <c r="BJ242" s="6" t="s">
        <v>517</v>
      </c>
      <c r="BK242" s="80">
        <f>ROUND($L$242*$K$242,2)</f>
        <v>0</v>
      </c>
      <c r="BL242" s="6" t="s">
        <v>544</v>
      </c>
    </row>
    <row r="243" spans="2:51" s="6" customFormat="1" ht="15.75" customHeight="1">
      <c r="B243" s="131"/>
      <c r="E243" s="132"/>
      <c r="F243" s="206" t="s">
        <v>631</v>
      </c>
      <c r="G243" s="207"/>
      <c r="H243" s="207"/>
      <c r="I243" s="207"/>
      <c r="K243" s="132"/>
      <c r="N243" s="132"/>
      <c r="R243" s="133"/>
      <c r="T243" s="134"/>
      <c r="AA243" s="135"/>
      <c r="AT243" s="132" t="s">
        <v>546</v>
      </c>
      <c r="AU243" s="132" t="s">
        <v>517</v>
      </c>
      <c r="AV243" s="136" t="s">
        <v>401</v>
      </c>
      <c r="AW243" s="136" t="s">
        <v>485</v>
      </c>
      <c r="AX243" s="136" t="s">
        <v>455</v>
      </c>
      <c r="AY243" s="132" t="s">
        <v>539</v>
      </c>
    </row>
    <row r="244" spans="2:51" s="6" customFormat="1" ht="15.75" customHeight="1">
      <c r="B244" s="137"/>
      <c r="E244" s="138"/>
      <c r="F244" s="204" t="s">
        <v>632</v>
      </c>
      <c r="G244" s="205"/>
      <c r="H244" s="205"/>
      <c r="I244" s="205"/>
      <c r="K244" s="139">
        <v>12.251</v>
      </c>
      <c r="N244" s="138"/>
      <c r="R244" s="140"/>
      <c r="T244" s="141"/>
      <c r="AA244" s="142"/>
      <c r="AT244" s="138" t="s">
        <v>546</v>
      </c>
      <c r="AU244" s="138" t="s">
        <v>517</v>
      </c>
      <c r="AV244" s="143" t="s">
        <v>517</v>
      </c>
      <c r="AW244" s="143" t="s">
        <v>485</v>
      </c>
      <c r="AX244" s="143" t="s">
        <v>455</v>
      </c>
      <c r="AY244" s="138" t="s">
        <v>539</v>
      </c>
    </row>
    <row r="245" spans="2:51" s="6" customFormat="1" ht="15.75" customHeight="1">
      <c r="B245" s="131"/>
      <c r="E245" s="132"/>
      <c r="F245" s="206" t="s">
        <v>633</v>
      </c>
      <c r="G245" s="207"/>
      <c r="H245" s="207"/>
      <c r="I245" s="207"/>
      <c r="K245" s="132"/>
      <c r="N245" s="132"/>
      <c r="R245" s="133"/>
      <c r="T245" s="134"/>
      <c r="AA245" s="135"/>
      <c r="AT245" s="132" t="s">
        <v>546</v>
      </c>
      <c r="AU245" s="132" t="s">
        <v>517</v>
      </c>
      <c r="AV245" s="136" t="s">
        <v>401</v>
      </c>
      <c r="AW245" s="136" t="s">
        <v>485</v>
      </c>
      <c r="AX245" s="136" t="s">
        <v>455</v>
      </c>
      <c r="AY245" s="132" t="s">
        <v>539</v>
      </c>
    </row>
    <row r="246" spans="2:51" s="6" customFormat="1" ht="15.75" customHeight="1">
      <c r="B246" s="137"/>
      <c r="E246" s="138"/>
      <c r="F246" s="204" t="s">
        <v>634</v>
      </c>
      <c r="G246" s="205"/>
      <c r="H246" s="205"/>
      <c r="I246" s="205"/>
      <c r="K246" s="139">
        <v>8.747</v>
      </c>
      <c r="N246" s="138"/>
      <c r="R246" s="140"/>
      <c r="T246" s="141"/>
      <c r="AA246" s="142"/>
      <c r="AT246" s="138" t="s">
        <v>546</v>
      </c>
      <c r="AU246" s="138" t="s">
        <v>517</v>
      </c>
      <c r="AV246" s="143" t="s">
        <v>517</v>
      </c>
      <c r="AW246" s="143" t="s">
        <v>485</v>
      </c>
      <c r="AX246" s="143" t="s">
        <v>455</v>
      </c>
      <c r="AY246" s="138" t="s">
        <v>539</v>
      </c>
    </row>
    <row r="247" spans="2:51" s="6" customFormat="1" ht="15.75" customHeight="1">
      <c r="B247" s="131"/>
      <c r="E247" s="132"/>
      <c r="F247" s="206" t="s">
        <v>635</v>
      </c>
      <c r="G247" s="207"/>
      <c r="H247" s="207"/>
      <c r="I247" s="207"/>
      <c r="K247" s="132"/>
      <c r="N247" s="132"/>
      <c r="R247" s="133"/>
      <c r="T247" s="134"/>
      <c r="AA247" s="135"/>
      <c r="AT247" s="132" t="s">
        <v>546</v>
      </c>
      <c r="AU247" s="132" t="s">
        <v>517</v>
      </c>
      <c r="AV247" s="136" t="s">
        <v>401</v>
      </c>
      <c r="AW247" s="136" t="s">
        <v>485</v>
      </c>
      <c r="AX247" s="136" t="s">
        <v>455</v>
      </c>
      <c r="AY247" s="132" t="s">
        <v>539</v>
      </c>
    </row>
    <row r="248" spans="2:51" s="6" customFormat="1" ht="15.75" customHeight="1">
      <c r="B248" s="137"/>
      <c r="E248" s="138"/>
      <c r="F248" s="204" t="s">
        <v>636</v>
      </c>
      <c r="G248" s="205"/>
      <c r="H248" s="205"/>
      <c r="I248" s="205"/>
      <c r="K248" s="139">
        <v>5.487</v>
      </c>
      <c r="N248" s="138"/>
      <c r="R248" s="140"/>
      <c r="T248" s="141"/>
      <c r="AA248" s="142"/>
      <c r="AT248" s="138" t="s">
        <v>546</v>
      </c>
      <c r="AU248" s="138" t="s">
        <v>517</v>
      </c>
      <c r="AV248" s="143" t="s">
        <v>517</v>
      </c>
      <c r="AW248" s="143" t="s">
        <v>485</v>
      </c>
      <c r="AX248" s="143" t="s">
        <v>455</v>
      </c>
      <c r="AY248" s="138" t="s">
        <v>539</v>
      </c>
    </row>
    <row r="249" spans="2:51" s="6" customFormat="1" ht="15.75" customHeight="1">
      <c r="B249" s="131"/>
      <c r="E249" s="132"/>
      <c r="F249" s="206" t="s">
        <v>637</v>
      </c>
      <c r="G249" s="207"/>
      <c r="H249" s="207"/>
      <c r="I249" s="207"/>
      <c r="K249" s="132"/>
      <c r="N249" s="132"/>
      <c r="R249" s="133"/>
      <c r="T249" s="134"/>
      <c r="AA249" s="135"/>
      <c r="AT249" s="132" t="s">
        <v>546</v>
      </c>
      <c r="AU249" s="132" t="s">
        <v>517</v>
      </c>
      <c r="AV249" s="136" t="s">
        <v>401</v>
      </c>
      <c r="AW249" s="136" t="s">
        <v>485</v>
      </c>
      <c r="AX249" s="136" t="s">
        <v>455</v>
      </c>
      <c r="AY249" s="132" t="s">
        <v>539</v>
      </c>
    </row>
    <row r="250" spans="2:51" s="6" customFormat="1" ht="15.75" customHeight="1">
      <c r="B250" s="137"/>
      <c r="E250" s="138"/>
      <c r="F250" s="204" t="s">
        <v>638</v>
      </c>
      <c r="G250" s="205"/>
      <c r="H250" s="205"/>
      <c r="I250" s="205"/>
      <c r="K250" s="139">
        <v>6.57</v>
      </c>
      <c r="N250" s="138"/>
      <c r="R250" s="140"/>
      <c r="T250" s="141"/>
      <c r="AA250" s="142"/>
      <c r="AT250" s="138" t="s">
        <v>546</v>
      </c>
      <c r="AU250" s="138" t="s">
        <v>517</v>
      </c>
      <c r="AV250" s="143" t="s">
        <v>517</v>
      </c>
      <c r="AW250" s="143" t="s">
        <v>485</v>
      </c>
      <c r="AX250" s="143" t="s">
        <v>455</v>
      </c>
      <c r="AY250" s="138" t="s">
        <v>539</v>
      </c>
    </row>
    <row r="251" spans="2:51" s="6" customFormat="1" ht="15.75" customHeight="1">
      <c r="B251" s="144"/>
      <c r="E251" s="145"/>
      <c r="F251" s="208" t="s">
        <v>548</v>
      </c>
      <c r="G251" s="209"/>
      <c r="H251" s="209"/>
      <c r="I251" s="209"/>
      <c r="K251" s="146">
        <v>33.055</v>
      </c>
      <c r="N251" s="145"/>
      <c r="R251" s="147"/>
      <c r="T251" s="148"/>
      <c r="AA251" s="149"/>
      <c r="AT251" s="145" t="s">
        <v>546</v>
      </c>
      <c r="AU251" s="145" t="s">
        <v>517</v>
      </c>
      <c r="AV251" s="150" t="s">
        <v>544</v>
      </c>
      <c r="AW251" s="150" t="s">
        <v>485</v>
      </c>
      <c r="AX251" s="150" t="s">
        <v>401</v>
      </c>
      <c r="AY251" s="145" t="s">
        <v>539</v>
      </c>
    </row>
    <row r="252" spans="2:64" s="6" customFormat="1" ht="39" customHeight="1">
      <c r="B252" s="22"/>
      <c r="C252" s="123" t="s">
        <v>639</v>
      </c>
      <c r="D252" s="123" t="s">
        <v>540</v>
      </c>
      <c r="E252" s="124" t="s">
        <v>640</v>
      </c>
      <c r="F252" s="212" t="s">
        <v>641</v>
      </c>
      <c r="G252" s="211"/>
      <c r="H252" s="211"/>
      <c r="I252" s="211"/>
      <c r="J252" s="125" t="s">
        <v>597</v>
      </c>
      <c r="K252" s="126">
        <v>12.817</v>
      </c>
      <c r="L252" s="213">
        <v>0</v>
      </c>
      <c r="M252" s="211"/>
      <c r="N252" s="210">
        <f>ROUND($L$252*$K$252,2)</f>
        <v>0</v>
      </c>
      <c r="O252" s="211"/>
      <c r="P252" s="211"/>
      <c r="Q252" s="211"/>
      <c r="R252" s="23"/>
      <c r="T252" s="127"/>
      <c r="U252" s="128" t="s">
        <v>422</v>
      </c>
      <c r="V252" s="129">
        <v>0.69</v>
      </c>
      <c r="W252" s="129">
        <f>$V$252*$K$252</f>
        <v>8.843729999999999</v>
      </c>
      <c r="X252" s="129">
        <v>0.203492</v>
      </c>
      <c r="Y252" s="129">
        <f>$X$252*$K$252</f>
        <v>2.608156964</v>
      </c>
      <c r="Z252" s="129">
        <v>0</v>
      </c>
      <c r="AA252" s="130">
        <f>$Z$252*$K$252</f>
        <v>0</v>
      </c>
      <c r="AR252" s="6" t="s">
        <v>544</v>
      </c>
      <c r="AT252" s="6" t="s">
        <v>540</v>
      </c>
      <c r="AU252" s="6" t="s">
        <v>517</v>
      </c>
      <c r="AY252" s="6" t="s">
        <v>539</v>
      </c>
      <c r="BE252" s="80">
        <f>IF($U$252="základní",$N$252,0)</f>
        <v>0</v>
      </c>
      <c r="BF252" s="80">
        <f>IF($U$252="snížená",$N$252,0)</f>
        <v>0</v>
      </c>
      <c r="BG252" s="80">
        <f>IF($U$252="zákl. přenesená",$N$252,0)</f>
        <v>0</v>
      </c>
      <c r="BH252" s="80">
        <f>IF($U$252="sníž. přenesená",$N$252,0)</f>
        <v>0</v>
      </c>
      <c r="BI252" s="80">
        <f>IF($U$252="nulová",$N$252,0)</f>
        <v>0</v>
      </c>
      <c r="BJ252" s="6" t="s">
        <v>517</v>
      </c>
      <c r="BK252" s="80">
        <f>ROUND($L$252*$K$252,2)</f>
        <v>0</v>
      </c>
      <c r="BL252" s="6" t="s">
        <v>544</v>
      </c>
    </row>
    <row r="253" spans="2:51" s="6" customFormat="1" ht="15.75" customHeight="1">
      <c r="B253" s="131"/>
      <c r="E253" s="132"/>
      <c r="F253" s="206" t="s">
        <v>642</v>
      </c>
      <c r="G253" s="207"/>
      <c r="H253" s="207"/>
      <c r="I253" s="207"/>
      <c r="K253" s="132"/>
      <c r="N253" s="132"/>
      <c r="R253" s="133"/>
      <c r="T253" s="134"/>
      <c r="AA253" s="135"/>
      <c r="AT253" s="132" t="s">
        <v>546</v>
      </c>
      <c r="AU253" s="132" t="s">
        <v>517</v>
      </c>
      <c r="AV253" s="136" t="s">
        <v>401</v>
      </c>
      <c r="AW253" s="136" t="s">
        <v>485</v>
      </c>
      <c r="AX253" s="136" t="s">
        <v>455</v>
      </c>
      <c r="AY253" s="132" t="s">
        <v>539</v>
      </c>
    </row>
    <row r="254" spans="2:51" s="6" customFormat="1" ht="15.75" customHeight="1">
      <c r="B254" s="137"/>
      <c r="E254" s="138"/>
      <c r="F254" s="204" t="s">
        <v>643</v>
      </c>
      <c r="G254" s="205"/>
      <c r="H254" s="205"/>
      <c r="I254" s="205"/>
      <c r="K254" s="139">
        <v>12.817</v>
      </c>
      <c r="N254" s="138"/>
      <c r="R254" s="140"/>
      <c r="T254" s="141"/>
      <c r="AA254" s="142"/>
      <c r="AT254" s="138" t="s">
        <v>546</v>
      </c>
      <c r="AU254" s="138" t="s">
        <v>517</v>
      </c>
      <c r="AV254" s="143" t="s">
        <v>517</v>
      </c>
      <c r="AW254" s="143" t="s">
        <v>485</v>
      </c>
      <c r="AX254" s="143" t="s">
        <v>455</v>
      </c>
      <c r="AY254" s="138" t="s">
        <v>539</v>
      </c>
    </row>
    <row r="255" spans="2:51" s="6" customFormat="1" ht="15.75" customHeight="1">
      <c r="B255" s="144"/>
      <c r="E255" s="145"/>
      <c r="F255" s="208" t="s">
        <v>548</v>
      </c>
      <c r="G255" s="209"/>
      <c r="H255" s="209"/>
      <c r="I255" s="209"/>
      <c r="K255" s="146">
        <v>12.817</v>
      </c>
      <c r="N255" s="145"/>
      <c r="R255" s="147"/>
      <c r="T255" s="148"/>
      <c r="AA255" s="149"/>
      <c r="AT255" s="145" t="s">
        <v>546</v>
      </c>
      <c r="AU255" s="145" t="s">
        <v>517</v>
      </c>
      <c r="AV255" s="150" t="s">
        <v>544</v>
      </c>
      <c r="AW255" s="150" t="s">
        <v>485</v>
      </c>
      <c r="AX255" s="150" t="s">
        <v>401</v>
      </c>
      <c r="AY255" s="145" t="s">
        <v>539</v>
      </c>
    </row>
    <row r="256" spans="2:64" s="6" customFormat="1" ht="39" customHeight="1">
      <c r="B256" s="22"/>
      <c r="C256" s="123" t="s">
        <v>387</v>
      </c>
      <c r="D256" s="123" t="s">
        <v>540</v>
      </c>
      <c r="E256" s="124" t="s">
        <v>644</v>
      </c>
      <c r="F256" s="212" t="s">
        <v>645</v>
      </c>
      <c r="G256" s="211"/>
      <c r="H256" s="211"/>
      <c r="I256" s="211"/>
      <c r="J256" s="125" t="s">
        <v>597</v>
      </c>
      <c r="K256" s="126">
        <v>50.925</v>
      </c>
      <c r="L256" s="213">
        <v>0</v>
      </c>
      <c r="M256" s="211"/>
      <c r="N256" s="210">
        <f>ROUND($L$256*$K$256,2)</f>
        <v>0</v>
      </c>
      <c r="O256" s="211"/>
      <c r="P256" s="211"/>
      <c r="Q256" s="211"/>
      <c r="R256" s="23"/>
      <c r="T256" s="127"/>
      <c r="U256" s="128" t="s">
        <v>422</v>
      </c>
      <c r="V256" s="129">
        <v>1.068</v>
      </c>
      <c r="W256" s="129">
        <f>$V$256*$K$256</f>
        <v>54.3879</v>
      </c>
      <c r="X256" s="129">
        <v>0.306893</v>
      </c>
      <c r="Y256" s="129">
        <f>$X$256*$K$256</f>
        <v>15.628526025000001</v>
      </c>
      <c r="Z256" s="129">
        <v>0</v>
      </c>
      <c r="AA256" s="130">
        <f>$Z$256*$K$256</f>
        <v>0</v>
      </c>
      <c r="AR256" s="6" t="s">
        <v>544</v>
      </c>
      <c r="AT256" s="6" t="s">
        <v>540</v>
      </c>
      <c r="AU256" s="6" t="s">
        <v>517</v>
      </c>
      <c r="AY256" s="6" t="s">
        <v>539</v>
      </c>
      <c r="BE256" s="80">
        <f>IF($U$256="základní",$N$256,0)</f>
        <v>0</v>
      </c>
      <c r="BF256" s="80">
        <f>IF($U$256="snížená",$N$256,0)</f>
        <v>0</v>
      </c>
      <c r="BG256" s="80">
        <f>IF($U$256="zákl. přenesená",$N$256,0)</f>
        <v>0</v>
      </c>
      <c r="BH256" s="80">
        <f>IF($U$256="sníž. přenesená",$N$256,0)</f>
        <v>0</v>
      </c>
      <c r="BI256" s="80">
        <f>IF($U$256="nulová",$N$256,0)</f>
        <v>0</v>
      </c>
      <c r="BJ256" s="6" t="s">
        <v>517</v>
      </c>
      <c r="BK256" s="80">
        <f>ROUND($L$256*$K$256,2)</f>
        <v>0</v>
      </c>
      <c r="BL256" s="6" t="s">
        <v>544</v>
      </c>
    </row>
    <row r="257" spans="2:51" s="6" customFormat="1" ht="15.75" customHeight="1">
      <c r="B257" s="131"/>
      <c r="E257" s="132"/>
      <c r="F257" s="206" t="s">
        <v>646</v>
      </c>
      <c r="G257" s="207"/>
      <c r="H257" s="207"/>
      <c r="I257" s="207"/>
      <c r="K257" s="132"/>
      <c r="N257" s="132"/>
      <c r="R257" s="133"/>
      <c r="T257" s="134"/>
      <c r="AA257" s="135"/>
      <c r="AT257" s="132" t="s">
        <v>546</v>
      </c>
      <c r="AU257" s="132" t="s">
        <v>517</v>
      </c>
      <c r="AV257" s="136" t="s">
        <v>401</v>
      </c>
      <c r="AW257" s="136" t="s">
        <v>485</v>
      </c>
      <c r="AX257" s="136" t="s">
        <v>455</v>
      </c>
      <c r="AY257" s="132" t="s">
        <v>539</v>
      </c>
    </row>
    <row r="258" spans="2:51" s="6" customFormat="1" ht="15.75" customHeight="1">
      <c r="B258" s="137"/>
      <c r="E258" s="138"/>
      <c r="F258" s="204" t="s">
        <v>647</v>
      </c>
      <c r="G258" s="205"/>
      <c r="H258" s="205"/>
      <c r="I258" s="205"/>
      <c r="K258" s="139">
        <v>18.34</v>
      </c>
      <c r="N258" s="138"/>
      <c r="R258" s="140"/>
      <c r="T258" s="141"/>
      <c r="AA258" s="142"/>
      <c r="AT258" s="138" t="s">
        <v>546</v>
      </c>
      <c r="AU258" s="138" t="s">
        <v>517</v>
      </c>
      <c r="AV258" s="143" t="s">
        <v>517</v>
      </c>
      <c r="AW258" s="143" t="s">
        <v>485</v>
      </c>
      <c r="AX258" s="143" t="s">
        <v>455</v>
      </c>
      <c r="AY258" s="138" t="s">
        <v>539</v>
      </c>
    </row>
    <row r="259" spans="2:51" s="6" customFormat="1" ht="15.75" customHeight="1">
      <c r="B259" s="131"/>
      <c r="E259" s="132"/>
      <c r="F259" s="206" t="s">
        <v>648</v>
      </c>
      <c r="G259" s="207"/>
      <c r="H259" s="207"/>
      <c r="I259" s="207"/>
      <c r="K259" s="132"/>
      <c r="N259" s="132"/>
      <c r="R259" s="133"/>
      <c r="T259" s="134"/>
      <c r="AA259" s="135"/>
      <c r="AT259" s="132" t="s">
        <v>546</v>
      </c>
      <c r="AU259" s="132" t="s">
        <v>517</v>
      </c>
      <c r="AV259" s="136" t="s">
        <v>401</v>
      </c>
      <c r="AW259" s="136" t="s">
        <v>485</v>
      </c>
      <c r="AX259" s="136" t="s">
        <v>455</v>
      </c>
      <c r="AY259" s="132" t="s">
        <v>539</v>
      </c>
    </row>
    <row r="260" spans="2:51" s="6" customFormat="1" ht="15.75" customHeight="1">
      <c r="B260" s="137"/>
      <c r="E260" s="138"/>
      <c r="F260" s="204" t="s">
        <v>649</v>
      </c>
      <c r="G260" s="205"/>
      <c r="H260" s="205"/>
      <c r="I260" s="205"/>
      <c r="K260" s="139">
        <v>17.723</v>
      </c>
      <c r="N260" s="138"/>
      <c r="R260" s="140"/>
      <c r="T260" s="141"/>
      <c r="AA260" s="142"/>
      <c r="AT260" s="138" t="s">
        <v>546</v>
      </c>
      <c r="AU260" s="138" t="s">
        <v>517</v>
      </c>
      <c r="AV260" s="143" t="s">
        <v>517</v>
      </c>
      <c r="AW260" s="143" t="s">
        <v>485</v>
      </c>
      <c r="AX260" s="143" t="s">
        <v>455</v>
      </c>
      <c r="AY260" s="138" t="s">
        <v>539</v>
      </c>
    </row>
    <row r="261" spans="2:51" s="6" customFormat="1" ht="15.75" customHeight="1">
      <c r="B261" s="131"/>
      <c r="E261" s="132"/>
      <c r="F261" s="206" t="s">
        <v>642</v>
      </c>
      <c r="G261" s="207"/>
      <c r="H261" s="207"/>
      <c r="I261" s="207"/>
      <c r="K261" s="132"/>
      <c r="N261" s="132"/>
      <c r="R261" s="133"/>
      <c r="T261" s="134"/>
      <c r="AA261" s="135"/>
      <c r="AT261" s="132" t="s">
        <v>546</v>
      </c>
      <c r="AU261" s="132" t="s">
        <v>517</v>
      </c>
      <c r="AV261" s="136" t="s">
        <v>401</v>
      </c>
      <c r="AW261" s="136" t="s">
        <v>485</v>
      </c>
      <c r="AX261" s="136" t="s">
        <v>455</v>
      </c>
      <c r="AY261" s="132" t="s">
        <v>539</v>
      </c>
    </row>
    <row r="262" spans="2:51" s="6" customFormat="1" ht="15.75" customHeight="1">
      <c r="B262" s="137"/>
      <c r="E262" s="138"/>
      <c r="F262" s="204" t="s">
        <v>650</v>
      </c>
      <c r="G262" s="205"/>
      <c r="H262" s="205"/>
      <c r="I262" s="205"/>
      <c r="K262" s="139">
        <v>14.862</v>
      </c>
      <c r="N262" s="138"/>
      <c r="R262" s="140"/>
      <c r="T262" s="141"/>
      <c r="AA262" s="142"/>
      <c r="AT262" s="138" t="s">
        <v>546</v>
      </c>
      <c r="AU262" s="138" t="s">
        <v>517</v>
      </c>
      <c r="AV262" s="143" t="s">
        <v>517</v>
      </c>
      <c r="AW262" s="143" t="s">
        <v>485</v>
      </c>
      <c r="AX262" s="143" t="s">
        <v>455</v>
      </c>
      <c r="AY262" s="138" t="s">
        <v>539</v>
      </c>
    </row>
    <row r="263" spans="2:51" s="6" customFormat="1" ht="15.75" customHeight="1">
      <c r="B263" s="144"/>
      <c r="E263" s="145"/>
      <c r="F263" s="208" t="s">
        <v>548</v>
      </c>
      <c r="G263" s="209"/>
      <c r="H263" s="209"/>
      <c r="I263" s="209"/>
      <c r="K263" s="146">
        <v>50.925</v>
      </c>
      <c r="N263" s="145"/>
      <c r="R263" s="147"/>
      <c r="T263" s="148"/>
      <c r="AA263" s="149"/>
      <c r="AT263" s="145" t="s">
        <v>546</v>
      </c>
      <c r="AU263" s="145" t="s">
        <v>517</v>
      </c>
      <c r="AV263" s="150" t="s">
        <v>544</v>
      </c>
      <c r="AW263" s="150" t="s">
        <v>485</v>
      </c>
      <c r="AX263" s="150" t="s">
        <v>401</v>
      </c>
      <c r="AY263" s="145" t="s">
        <v>539</v>
      </c>
    </row>
    <row r="264" spans="2:64" s="6" customFormat="1" ht="39" customHeight="1">
      <c r="B264" s="22"/>
      <c r="C264" s="123" t="s">
        <v>651</v>
      </c>
      <c r="D264" s="123" t="s">
        <v>540</v>
      </c>
      <c r="E264" s="124" t="s">
        <v>652</v>
      </c>
      <c r="F264" s="212" t="s">
        <v>653</v>
      </c>
      <c r="G264" s="211"/>
      <c r="H264" s="211"/>
      <c r="I264" s="211"/>
      <c r="J264" s="125" t="s">
        <v>597</v>
      </c>
      <c r="K264" s="126">
        <v>22.772</v>
      </c>
      <c r="L264" s="213">
        <v>0</v>
      </c>
      <c r="M264" s="211"/>
      <c r="N264" s="210">
        <f>ROUND($L$264*$K$264,2)</f>
        <v>0</v>
      </c>
      <c r="O264" s="211"/>
      <c r="P264" s="211"/>
      <c r="Q264" s="211"/>
      <c r="R264" s="23"/>
      <c r="T264" s="127"/>
      <c r="U264" s="128" t="s">
        <v>422</v>
      </c>
      <c r="V264" s="129">
        <v>1.16</v>
      </c>
      <c r="W264" s="129">
        <f>$V$264*$K$264</f>
        <v>26.415519999999997</v>
      </c>
      <c r="X264" s="129">
        <v>0.341323</v>
      </c>
      <c r="Y264" s="129">
        <f>$X$264*$K$264</f>
        <v>7.772607355999999</v>
      </c>
      <c r="Z264" s="129">
        <v>0</v>
      </c>
      <c r="AA264" s="130">
        <f>$Z$264*$K$264</f>
        <v>0</v>
      </c>
      <c r="AR264" s="6" t="s">
        <v>544</v>
      </c>
      <c r="AT264" s="6" t="s">
        <v>540</v>
      </c>
      <c r="AU264" s="6" t="s">
        <v>517</v>
      </c>
      <c r="AY264" s="6" t="s">
        <v>539</v>
      </c>
      <c r="BE264" s="80">
        <f>IF($U$264="základní",$N$264,0)</f>
        <v>0</v>
      </c>
      <c r="BF264" s="80">
        <f>IF($U$264="snížená",$N$264,0)</f>
        <v>0</v>
      </c>
      <c r="BG264" s="80">
        <f>IF($U$264="zákl. přenesená",$N$264,0)</f>
        <v>0</v>
      </c>
      <c r="BH264" s="80">
        <f>IF($U$264="sníž. přenesená",$N$264,0)</f>
        <v>0</v>
      </c>
      <c r="BI264" s="80">
        <f>IF($U$264="nulová",$N$264,0)</f>
        <v>0</v>
      </c>
      <c r="BJ264" s="6" t="s">
        <v>517</v>
      </c>
      <c r="BK264" s="80">
        <f>ROUND($L$264*$K$264,2)</f>
        <v>0</v>
      </c>
      <c r="BL264" s="6" t="s">
        <v>544</v>
      </c>
    </row>
    <row r="265" spans="2:51" s="6" customFormat="1" ht="15.75" customHeight="1">
      <c r="B265" s="131"/>
      <c r="E265" s="132"/>
      <c r="F265" s="206" t="s">
        <v>654</v>
      </c>
      <c r="G265" s="207"/>
      <c r="H265" s="207"/>
      <c r="I265" s="207"/>
      <c r="K265" s="132"/>
      <c r="N265" s="132"/>
      <c r="R265" s="133"/>
      <c r="T265" s="134"/>
      <c r="AA265" s="135"/>
      <c r="AT265" s="132" t="s">
        <v>546</v>
      </c>
      <c r="AU265" s="132" t="s">
        <v>517</v>
      </c>
      <c r="AV265" s="136" t="s">
        <v>401</v>
      </c>
      <c r="AW265" s="136" t="s">
        <v>485</v>
      </c>
      <c r="AX265" s="136" t="s">
        <v>455</v>
      </c>
      <c r="AY265" s="132" t="s">
        <v>539</v>
      </c>
    </row>
    <row r="266" spans="2:51" s="6" customFormat="1" ht="15.75" customHeight="1">
      <c r="B266" s="137"/>
      <c r="E266" s="138"/>
      <c r="F266" s="204" t="s">
        <v>655</v>
      </c>
      <c r="G266" s="205"/>
      <c r="H266" s="205"/>
      <c r="I266" s="205"/>
      <c r="K266" s="139">
        <v>22.772</v>
      </c>
      <c r="N266" s="138"/>
      <c r="R266" s="140"/>
      <c r="T266" s="141"/>
      <c r="AA266" s="142"/>
      <c r="AT266" s="138" t="s">
        <v>546</v>
      </c>
      <c r="AU266" s="138" t="s">
        <v>517</v>
      </c>
      <c r="AV266" s="143" t="s">
        <v>517</v>
      </c>
      <c r="AW266" s="143" t="s">
        <v>485</v>
      </c>
      <c r="AX266" s="143" t="s">
        <v>455</v>
      </c>
      <c r="AY266" s="138" t="s">
        <v>539</v>
      </c>
    </row>
    <row r="267" spans="2:51" s="6" customFormat="1" ht="15.75" customHeight="1">
      <c r="B267" s="144"/>
      <c r="E267" s="145"/>
      <c r="F267" s="208" t="s">
        <v>548</v>
      </c>
      <c r="G267" s="209"/>
      <c r="H267" s="209"/>
      <c r="I267" s="209"/>
      <c r="K267" s="146">
        <v>22.772</v>
      </c>
      <c r="N267" s="145"/>
      <c r="R267" s="147"/>
      <c r="T267" s="148"/>
      <c r="AA267" s="149"/>
      <c r="AT267" s="145" t="s">
        <v>546</v>
      </c>
      <c r="AU267" s="145" t="s">
        <v>517</v>
      </c>
      <c r="AV267" s="150" t="s">
        <v>544</v>
      </c>
      <c r="AW267" s="150" t="s">
        <v>485</v>
      </c>
      <c r="AX267" s="150" t="s">
        <v>401</v>
      </c>
      <c r="AY267" s="145" t="s">
        <v>539</v>
      </c>
    </row>
    <row r="268" spans="2:64" s="6" customFormat="1" ht="27" customHeight="1">
      <c r="B268" s="22"/>
      <c r="C268" s="123" t="s">
        <v>656</v>
      </c>
      <c r="D268" s="123" t="s">
        <v>540</v>
      </c>
      <c r="E268" s="124" t="s">
        <v>657</v>
      </c>
      <c r="F268" s="212" t="s">
        <v>658</v>
      </c>
      <c r="G268" s="211"/>
      <c r="H268" s="211"/>
      <c r="I268" s="211"/>
      <c r="J268" s="125" t="s">
        <v>543</v>
      </c>
      <c r="K268" s="126">
        <v>1.485</v>
      </c>
      <c r="L268" s="213">
        <v>0</v>
      </c>
      <c r="M268" s="211"/>
      <c r="N268" s="210">
        <f>ROUND($L$268*$K$268,2)</f>
        <v>0</v>
      </c>
      <c r="O268" s="211"/>
      <c r="P268" s="211"/>
      <c r="Q268" s="211"/>
      <c r="R268" s="23"/>
      <c r="T268" s="127"/>
      <c r="U268" s="128" t="s">
        <v>422</v>
      </c>
      <c r="V268" s="129">
        <v>4.62</v>
      </c>
      <c r="W268" s="129">
        <f>$V$268*$K$268</f>
        <v>6.8607000000000005</v>
      </c>
      <c r="X268" s="129">
        <v>1.924782</v>
      </c>
      <c r="Y268" s="129">
        <f>$X$268*$K$268</f>
        <v>2.85830127</v>
      </c>
      <c r="Z268" s="129">
        <v>0</v>
      </c>
      <c r="AA268" s="130">
        <f>$Z$268*$K$268</f>
        <v>0</v>
      </c>
      <c r="AR268" s="6" t="s">
        <v>544</v>
      </c>
      <c r="AT268" s="6" t="s">
        <v>540</v>
      </c>
      <c r="AU268" s="6" t="s">
        <v>517</v>
      </c>
      <c r="AY268" s="6" t="s">
        <v>539</v>
      </c>
      <c r="BE268" s="80">
        <f>IF($U$268="základní",$N$268,0)</f>
        <v>0</v>
      </c>
      <c r="BF268" s="80">
        <f>IF($U$268="snížená",$N$268,0)</f>
        <v>0</v>
      </c>
      <c r="BG268" s="80">
        <f>IF($U$268="zákl. přenesená",$N$268,0)</f>
        <v>0</v>
      </c>
      <c r="BH268" s="80">
        <f>IF($U$268="sníž. přenesená",$N$268,0)</f>
        <v>0</v>
      </c>
      <c r="BI268" s="80">
        <f>IF($U$268="nulová",$N$268,0)</f>
        <v>0</v>
      </c>
      <c r="BJ268" s="6" t="s">
        <v>517</v>
      </c>
      <c r="BK268" s="80">
        <f>ROUND($L$268*$K$268,2)</f>
        <v>0</v>
      </c>
      <c r="BL268" s="6" t="s">
        <v>544</v>
      </c>
    </row>
    <row r="269" spans="2:51" s="6" customFormat="1" ht="15.75" customHeight="1">
      <c r="B269" s="131"/>
      <c r="E269" s="132"/>
      <c r="F269" s="206" t="s">
        <v>659</v>
      </c>
      <c r="G269" s="207"/>
      <c r="H269" s="207"/>
      <c r="I269" s="207"/>
      <c r="K269" s="132"/>
      <c r="N269" s="132"/>
      <c r="R269" s="133"/>
      <c r="T269" s="134"/>
      <c r="AA269" s="135"/>
      <c r="AT269" s="132" t="s">
        <v>546</v>
      </c>
      <c r="AU269" s="132" t="s">
        <v>517</v>
      </c>
      <c r="AV269" s="136" t="s">
        <v>401</v>
      </c>
      <c r="AW269" s="136" t="s">
        <v>485</v>
      </c>
      <c r="AX269" s="136" t="s">
        <v>455</v>
      </c>
      <c r="AY269" s="132" t="s">
        <v>539</v>
      </c>
    </row>
    <row r="270" spans="2:51" s="6" customFormat="1" ht="15.75" customHeight="1">
      <c r="B270" s="137"/>
      <c r="E270" s="138"/>
      <c r="F270" s="204" t="s">
        <v>660</v>
      </c>
      <c r="G270" s="205"/>
      <c r="H270" s="205"/>
      <c r="I270" s="205"/>
      <c r="K270" s="139">
        <v>1.485</v>
      </c>
      <c r="N270" s="138"/>
      <c r="R270" s="140"/>
      <c r="T270" s="141"/>
      <c r="AA270" s="142"/>
      <c r="AT270" s="138" t="s">
        <v>546</v>
      </c>
      <c r="AU270" s="138" t="s">
        <v>517</v>
      </c>
      <c r="AV270" s="143" t="s">
        <v>517</v>
      </c>
      <c r="AW270" s="143" t="s">
        <v>485</v>
      </c>
      <c r="AX270" s="143" t="s">
        <v>455</v>
      </c>
      <c r="AY270" s="138" t="s">
        <v>539</v>
      </c>
    </row>
    <row r="271" spans="2:51" s="6" customFormat="1" ht="15.75" customHeight="1">
      <c r="B271" s="144"/>
      <c r="E271" s="145"/>
      <c r="F271" s="208" t="s">
        <v>548</v>
      </c>
      <c r="G271" s="209"/>
      <c r="H271" s="209"/>
      <c r="I271" s="209"/>
      <c r="K271" s="146">
        <v>1.485</v>
      </c>
      <c r="N271" s="145"/>
      <c r="R271" s="147"/>
      <c r="T271" s="148"/>
      <c r="AA271" s="149"/>
      <c r="AT271" s="145" t="s">
        <v>546</v>
      </c>
      <c r="AU271" s="145" t="s">
        <v>517</v>
      </c>
      <c r="AV271" s="150" t="s">
        <v>544</v>
      </c>
      <c r="AW271" s="150" t="s">
        <v>485</v>
      </c>
      <c r="AX271" s="150" t="s">
        <v>401</v>
      </c>
      <c r="AY271" s="145" t="s">
        <v>539</v>
      </c>
    </row>
    <row r="272" spans="2:64" s="6" customFormat="1" ht="27" customHeight="1">
      <c r="B272" s="22"/>
      <c r="C272" s="123" t="s">
        <v>661</v>
      </c>
      <c r="D272" s="123" t="s">
        <v>540</v>
      </c>
      <c r="E272" s="124" t="s">
        <v>662</v>
      </c>
      <c r="F272" s="212" t="s">
        <v>663</v>
      </c>
      <c r="G272" s="211"/>
      <c r="H272" s="211"/>
      <c r="I272" s="211"/>
      <c r="J272" s="125" t="s">
        <v>543</v>
      </c>
      <c r="K272" s="126">
        <v>1.013</v>
      </c>
      <c r="L272" s="213">
        <v>0</v>
      </c>
      <c r="M272" s="211"/>
      <c r="N272" s="210">
        <f>ROUND($L$272*$K$272,2)</f>
        <v>0</v>
      </c>
      <c r="O272" s="211"/>
      <c r="P272" s="211"/>
      <c r="Q272" s="211"/>
      <c r="R272" s="23"/>
      <c r="T272" s="127"/>
      <c r="U272" s="128" t="s">
        <v>422</v>
      </c>
      <c r="V272" s="129">
        <v>6.917</v>
      </c>
      <c r="W272" s="129">
        <f>$V$272*$K$272</f>
        <v>7.006920999999999</v>
      </c>
      <c r="X272" s="129">
        <v>2.2284</v>
      </c>
      <c r="Y272" s="129">
        <f>$X$272*$K$272</f>
        <v>2.2573692</v>
      </c>
      <c r="Z272" s="129">
        <v>0</v>
      </c>
      <c r="AA272" s="130">
        <f>$Z$272*$K$272</f>
        <v>0</v>
      </c>
      <c r="AR272" s="6" t="s">
        <v>544</v>
      </c>
      <c r="AT272" s="6" t="s">
        <v>540</v>
      </c>
      <c r="AU272" s="6" t="s">
        <v>517</v>
      </c>
      <c r="AY272" s="6" t="s">
        <v>539</v>
      </c>
      <c r="BE272" s="80">
        <f>IF($U$272="základní",$N$272,0)</f>
        <v>0</v>
      </c>
      <c r="BF272" s="80">
        <f>IF($U$272="snížená",$N$272,0)</f>
        <v>0</v>
      </c>
      <c r="BG272" s="80">
        <f>IF($U$272="zákl. přenesená",$N$272,0)</f>
        <v>0</v>
      </c>
      <c r="BH272" s="80">
        <f>IF($U$272="sníž. přenesená",$N$272,0)</f>
        <v>0</v>
      </c>
      <c r="BI272" s="80">
        <f>IF($U$272="nulová",$N$272,0)</f>
        <v>0</v>
      </c>
      <c r="BJ272" s="6" t="s">
        <v>517</v>
      </c>
      <c r="BK272" s="80">
        <f>ROUND($L$272*$K$272,2)</f>
        <v>0</v>
      </c>
      <c r="BL272" s="6" t="s">
        <v>544</v>
      </c>
    </row>
    <row r="273" spans="2:51" s="6" customFormat="1" ht="15.75" customHeight="1">
      <c r="B273" s="131"/>
      <c r="E273" s="132"/>
      <c r="F273" s="206" t="s">
        <v>664</v>
      </c>
      <c r="G273" s="207"/>
      <c r="H273" s="207"/>
      <c r="I273" s="207"/>
      <c r="K273" s="132"/>
      <c r="N273" s="132"/>
      <c r="R273" s="133"/>
      <c r="T273" s="134"/>
      <c r="AA273" s="135"/>
      <c r="AT273" s="132" t="s">
        <v>546</v>
      </c>
      <c r="AU273" s="132" t="s">
        <v>517</v>
      </c>
      <c r="AV273" s="136" t="s">
        <v>401</v>
      </c>
      <c r="AW273" s="136" t="s">
        <v>485</v>
      </c>
      <c r="AX273" s="136" t="s">
        <v>455</v>
      </c>
      <c r="AY273" s="132" t="s">
        <v>539</v>
      </c>
    </row>
    <row r="274" spans="2:51" s="6" customFormat="1" ht="15.75" customHeight="1">
      <c r="B274" s="137"/>
      <c r="E274" s="138"/>
      <c r="F274" s="204" t="s">
        <v>665</v>
      </c>
      <c r="G274" s="205"/>
      <c r="H274" s="205"/>
      <c r="I274" s="205"/>
      <c r="K274" s="139">
        <v>1.013</v>
      </c>
      <c r="N274" s="138"/>
      <c r="R274" s="140"/>
      <c r="T274" s="141"/>
      <c r="AA274" s="142"/>
      <c r="AT274" s="138" t="s">
        <v>546</v>
      </c>
      <c r="AU274" s="138" t="s">
        <v>517</v>
      </c>
      <c r="AV274" s="143" t="s">
        <v>517</v>
      </c>
      <c r="AW274" s="143" t="s">
        <v>485</v>
      </c>
      <c r="AX274" s="143" t="s">
        <v>455</v>
      </c>
      <c r="AY274" s="138" t="s">
        <v>539</v>
      </c>
    </row>
    <row r="275" spans="2:51" s="6" customFormat="1" ht="15.75" customHeight="1">
      <c r="B275" s="144"/>
      <c r="E275" s="145"/>
      <c r="F275" s="208" t="s">
        <v>548</v>
      </c>
      <c r="G275" s="209"/>
      <c r="H275" s="209"/>
      <c r="I275" s="209"/>
      <c r="K275" s="146">
        <v>1.013</v>
      </c>
      <c r="N275" s="145"/>
      <c r="R275" s="147"/>
      <c r="T275" s="148"/>
      <c r="AA275" s="149"/>
      <c r="AT275" s="145" t="s">
        <v>546</v>
      </c>
      <c r="AU275" s="145" t="s">
        <v>517</v>
      </c>
      <c r="AV275" s="150" t="s">
        <v>544</v>
      </c>
      <c r="AW275" s="150" t="s">
        <v>485</v>
      </c>
      <c r="AX275" s="150" t="s">
        <v>401</v>
      </c>
      <c r="AY275" s="145" t="s">
        <v>539</v>
      </c>
    </row>
    <row r="276" spans="2:64" s="6" customFormat="1" ht="27" customHeight="1">
      <c r="B276" s="22"/>
      <c r="C276" s="123" t="s">
        <v>666</v>
      </c>
      <c r="D276" s="123" t="s">
        <v>540</v>
      </c>
      <c r="E276" s="124" t="s">
        <v>667</v>
      </c>
      <c r="F276" s="212" t="s">
        <v>668</v>
      </c>
      <c r="G276" s="211"/>
      <c r="H276" s="211"/>
      <c r="I276" s="211"/>
      <c r="J276" s="125" t="s">
        <v>597</v>
      </c>
      <c r="K276" s="126">
        <v>0.935</v>
      </c>
      <c r="L276" s="213">
        <v>0</v>
      </c>
      <c r="M276" s="211"/>
      <c r="N276" s="210">
        <f>ROUND($L$276*$K$276,2)</f>
        <v>0</v>
      </c>
      <c r="O276" s="211"/>
      <c r="P276" s="211"/>
      <c r="Q276" s="211"/>
      <c r="R276" s="23"/>
      <c r="T276" s="127"/>
      <c r="U276" s="128" t="s">
        <v>422</v>
      </c>
      <c r="V276" s="129">
        <v>1.299</v>
      </c>
      <c r="W276" s="129">
        <f>$V$276*$K$276</f>
        <v>1.2145650000000001</v>
      </c>
      <c r="X276" s="129">
        <v>0.257945072</v>
      </c>
      <c r="Y276" s="129">
        <f>$X$276*$K$276</f>
        <v>0.24117864232000003</v>
      </c>
      <c r="Z276" s="129">
        <v>0</v>
      </c>
      <c r="AA276" s="130">
        <f>$Z$276*$K$276</f>
        <v>0</v>
      </c>
      <c r="AR276" s="6" t="s">
        <v>544</v>
      </c>
      <c r="AT276" s="6" t="s">
        <v>540</v>
      </c>
      <c r="AU276" s="6" t="s">
        <v>517</v>
      </c>
      <c r="AY276" s="6" t="s">
        <v>539</v>
      </c>
      <c r="BE276" s="80">
        <f>IF($U$276="základní",$N$276,0)</f>
        <v>0</v>
      </c>
      <c r="BF276" s="80">
        <f>IF($U$276="snížená",$N$276,0)</f>
        <v>0</v>
      </c>
      <c r="BG276" s="80">
        <f>IF($U$276="zákl. přenesená",$N$276,0)</f>
        <v>0</v>
      </c>
      <c r="BH276" s="80">
        <f>IF($U$276="sníž. přenesená",$N$276,0)</f>
        <v>0</v>
      </c>
      <c r="BI276" s="80">
        <f>IF($U$276="nulová",$N$276,0)</f>
        <v>0</v>
      </c>
      <c r="BJ276" s="6" t="s">
        <v>517</v>
      </c>
      <c r="BK276" s="80">
        <f>ROUND($L$276*$K$276,2)</f>
        <v>0</v>
      </c>
      <c r="BL276" s="6" t="s">
        <v>544</v>
      </c>
    </row>
    <row r="277" spans="2:51" s="6" customFormat="1" ht="15.75" customHeight="1">
      <c r="B277" s="131"/>
      <c r="E277" s="132"/>
      <c r="F277" s="206" t="s">
        <v>669</v>
      </c>
      <c r="G277" s="207"/>
      <c r="H277" s="207"/>
      <c r="I277" s="207"/>
      <c r="K277" s="132"/>
      <c r="N277" s="132"/>
      <c r="R277" s="133"/>
      <c r="T277" s="134"/>
      <c r="AA277" s="135"/>
      <c r="AT277" s="132" t="s">
        <v>546</v>
      </c>
      <c r="AU277" s="132" t="s">
        <v>517</v>
      </c>
      <c r="AV277" s="136" t="s">
        <v>401</v>
      </c>
      <c r="AW277" s="136" t="s">
        <v>485</v>
      </c>
      <c r="AX277" s="136" t="s">
        <v>455</v>
      </c>
      <c r="AY277" s="132" t="s">
        <v>539</v>
      </c>
    </row>
    <row r="278" spans="2:51" s="6" customFormat="1" ht="15.75" customHeight="1">
      <c r="B278" s="137"/>
      <c r="E278" s="138"/>
      <c r="F278" s="204" t="s">
        <v>670</v>
      </c>
      <c r="G278" s="205"/>
      <c r="H278" s="205"/>
      <c r="I278" s="205"/>
      <c r="K278" s="139">
        <v>0.935</v>
      </c>
      <c r="N278" s="138"/>
      <c r="R278" s="140"/>
      <c r="T278" s="141"/>
      <c r="AA278" s="142"/>
      <c r="AT278" s="138" t="s">
        <v>546</v>
      </c>
      <c r="AU278" s="138" t="s">
        <v>517</v>
      </c>
      <c r="AV278" s="143" t="s">
        <v>517</v>
      </c>
      <c r="AW278" s="143" t="s">
        <v>485</v>
      </c>
      <c r="AX278" s="143" t="s">
        <v>455</v>
      </c>
      <c r="AY278" s="138" t="s">
        <v>539</v>
      </c>
    </row>
    <row r="279" spans="2:51" s="6" customFormat="1" ht="15.75" customHeight="1">
      <c r="B279" s="144"/>
      <c r="E279" s="145"/>
      <c r="F279" s="208" t="s">
        <v>548</v>
      </c>
      <c r="G279" s="209"/>
      <c r="H279" s="209"/>
      <c r="I279" s="209"/>
      <c r="K279" s="146">
        <v>0.935</v>
      </c>
      <c r="N279" s="145"/>
      <c r="R279" s="147"/>
      <c r="T279" s="148"/>
      <c r="AA279" s="149"/>
      <c r="AT279" s="145" t="s">
        <v>546</v>
      </c>
      <c r="AU279" s="145" t="s">
        <v>517</v>
      </c>
      <c r="AV279" s="150" t="s">
        <v>544</v>
      </c>
      <c r="AW279" s="150" t="s">
        <v>485</v>
      </c>
      <c r="AX279" s="150" t="s">
        <v>401</v>
      </c>
      <c r="AY279" s="145" t="s">
        <v>539</v>
      </c>
    </row>
    <row r="280" spans="2:64" s="6" customFormat="1" ht="15.75" customHeight="1">
      <c r="B280" s="22"/>
      <c r="C280" s="123" t="s">
        <v>671</v>
      </c>
      <c r="D280" s="123" t="s">
        <v>540</v>
      </c>
      <c r="E280" s="124" t="s">
        <v>672</v>
      </c>
      <c r="F280" s="212" t="s">
        <v>673</v>
      </c>
      <c r="G280" s="211"/>
      <c r="H280" s="211"/>
      <c r="I280" s="211"/>
      <c r="J280" s="125" t="s">
        <v>543</v>
      </c>
      <c r="K280" s="126">
        <v>4.335</v>
      </c>
      <c r="L280" s="213">
        <v>0</v>
      </c>
      <c r="M280" s="211"/>
      <c r="N280" s="210">
        <f>ROUND($L$280*$K$280,2)</f>
        <v>0</v>
      </c>
      <c r="O280" s="211"/>
      <c r="P280" s="211"/>
      <c r="Q280" s="211"/>
      <c r="R280" s="23"/>
      <c r="T280" s="127"/>
      <c r="U280" s="128" t="s">
        <v>422</v>
      </c>
      <c r="V280" s="129">
        <v>6.77</v>
      </c>
      <c r="W280" s="129">
        <f>$V$280*$K$280</f>
        <v>29.347949999999997</v>
      </c>
      <c r="X280" s="129">
        <v>1.99072</v>
      </c>
      <c r="Y280" s="129">
        <f>$X$280*$K$280</f>
        <v>8.6297712</v>
      </c>
      <c r="Z280" s="129">
        <v>0</v>
      </c>
      <c r="AA280" s="130">
        <f>$Z$280*$K$280</f>
        <v>0</v>
      </c>
      <c r="AR280" s="6" t="s">
        <v>544</v>
      </c>
      <c r="AT280" s="6" t="s">
        <v>540</v>
      </c>
      <c r="AU280" s="6" t="s">
        <v>517</v>
      </c>
      <c r="AY280" s="6" t="s">
        <v>539</v>
      </c>
      <c r="BE280" s="80">
        <f>IF($U$280="základní",$N$280,0)</f>
        <v>0</v>
      </c>
      <c r="BF280" s="80">
        <f>IF($U$280="snížená",$N$280,0)</f>
        <v>0</v>
      </c>
      <c r="BG280" s="80">
        <f>IF($U$280="zákl. přenesená",$N$280,0)</f>
        <v>0</v>
      </c>
      <c r="BH280" s="80">
        <f>IF($U$280="sníž. přenesená",$N$280,0)</f>
        <v>0</v>
      </c>
      <c r="BI280" s="80">
        <f>IF($U$280="nulová",$N$280,0)</f>
        <v>0</v>
      </c>
      <c r="BJ280" s="6" t="s">
        <v>517</v>
      </c>
      <c r="BK280" s="80">
        <f>ROUND($L$280*$K$280,2)</f>
        <v>0</v>
      </c>
      <c r="BL280" s="6" t="s">
        <v>544</v>
      </c>
    </row>
    <row r="281" spans="2:51" s="6" customFormat="1" ht="15.75" customHeight="1">
      <c r="B281" s="131"/>
      <c r="E281" s="132"/>
      <c r="F281" s="206" t="s">
        <v>586</v>
      </c>
      <c r="G281" s="207"/>
      <c r="H281" s="207"/>
      <c r="I281" s="207"/>
      <c r="K281" s="132"/>
      <c r="N281" s="132"/>
      <c r="R281" s="133"/>
      <c r="T281" s="134"/>
      <c r="AA281" s="135"/>
      <c r="AT281" s="132" t="s">
        <v>546</v>
      </c>
      <c r="AU281" s="132" t="s">
        <v>517</v>
      </c>
      <c r="AV281" s="136" t="s">
        <v>401</v>
      </c>
      <c r="AW281" s="136" t="s">
        <v>485</v>
      </c>
      <c r="AX281" s="136" t="s">
        <v>455</v>
      </c>
      <c r="AY281" s="132" t="s">
        <v>539</v>
      </c>
    </row>
    <row r="282" spans="2:51" s="6" customFormat="1" ht="15.75" customHeight="1">
      <c r="B282" s="131"/>
      <c r="E282" s="132"/>
      <c r="F282" s="206" t="s">
        <v>674</v>
      </c>
      <c r="G282" s="207"/>
      <c r="H282" s="207"/>
      <c r="I282" s="207"/>
      <c r="K282" s="132"/>
      <c r="N282" s="132"/>
      <c r="R282" s="133"/>
      <c r="T282" s="134"/>
      <c r="AA282" s="135"/>
      <c r="AT282" s="132" t="s">
        <v>546</v>
      </c>
      <c r="AU282" s="132" t="s">
        <v>517</v>
      </c>
      <c r="AV282" s="136" t="s">
        <v>401</v>
      </c>
      <c r="AW282" s="136" t="s">
        <v>485</v>
      </c>
      <c r="AX282" s="136" t="s">
        <v>455</v>
      </c>
      <c r="AY282" s="132" t="s">
        <v>539</v>
      </c>
    </row>
    <row r="283" spans="2:51" s="6" customFormat="1" ht="15.75" customHeight="1">
      <c r="B283" s="137"/>
      <c r="E283" s="138"/>
      <c r="F283" s="204" t="s">
        <v>675</v>
      </c>
      <c r="G283" s="205"/>
      <c r="H283" s="205"/>
      <c r="I283" s="205"/>
      <c r="K283" s="139">
        <v>0.117</v>
      </c>
      <c r="N283" s="138"/>
      <c r="R283" s="140"/>
      <c r="T283" s="141"/>
      <c r="AA283" s="142"/>
      <c r="AT283" s="138" t="s">
        <v>546</v>
      </c>
      <c r="AU283" s="138" t="s">
        <v>517</v>
      </c>
      <c r="AV283" s="143" t="s">
        <v>517</v>
      </c>
      <c r="AW283" s="143" t="s">
        <v>485</v>
      </c>
      <c r="AX283" s="143" t="s">
        <v>455</v>
      </c>
      <c r="AY283" s="138" t="s">
        <v>539</v>
      </c>
    </row>
    <row r="284" spans="2:51" s="6" customFormat="1" ht="15.75" customHeight="1">
      <c r="B284" s="131"/>
      <c r="E284" s="132"/>
      <c r="F284" s="206" t="s">
        <v>676</v>
      </c>
      <c r="G284" s="207"/>
      <c r="H284" s="207"/>
      <c r="I284" s="207"/>
      <c r="K284" s="132"/>
      <c r="N284" s="132"/>
      <c r="R284" s="133"/>
      <c r="T284" s="134"/>
      <c r="AA284" s="135"/>
      <c r="AT284" s="132" t="s">
        <v>546</v>
      </c>
      <c r="AU284" s="132" t="s">
        <v>517</v>
      </c>
      <c r="AV284" s="136" t="s">
        <v>401</v>
      </c>
      <c r="AW284" s="136" t="s">
        <v>485</v>
      </c>
      <c r="AX284" s="136" t="s">
        <v>455</v>
      </c>
      <c r="AY284" s="132" t="s">
        <v>539</v>
      </c>
    </row>
    <row r="285" spans="2:51" s="6" customFormat="1" ht="15.75" customHeight="1">
      <c r="B285" s="137"/>
      <c r="E285" s="138"/>
      <c r="F285" s="204" t="s">
        <v>677</v>
      </c>
      <c r="G285" s="205"/>
      <c r="H285" s="205"/>
      <c r="I285" s="205"/>
      <c r="K285" s="139">
        <v>0.084</v>
      </c>
      <c r="N285" s="138"/>
      <c r="R285" s="140"/>
      <c r="T285" s="141"/>
      <c r="AA285" s="142"/>
      <c r="AT285" s="138" t="s">
        <v>546</v>
      </c>
      <c r="AU285" s="138" t="s">
        <v>517</v>
      </c>
      <c r="AV285" s="143" t="s">
        <v>517</v>
      </c>
      <c r="AW285" s="143" t="s">
        <v>485</v>
      </c>
      <c r="AX285" s="143" t="s">
        <v>455</v>
      </c>
      <c r="AY285" s="138" t="s">
        <v>539</v>
      </c>
    </row>
    <row r="286" spans="2:51" s="6" customFormat="1" ht="15.75" customHeight="1">
      <c r="B286" s="131"/>
      <c r="E286" s="132"/>
      <c r="F286" s="206" t="s">
        <v>678</v>
      </c>
      <c r="G286" s="207"/>
      <c r="H286" s="207"/>
      <c r="I286" s="207"/>
      <c r="K286" s="132"/>
      <c r="N286" s="132"/>
      <c r="R286" s="133"/>
      <c r="T286" s="134"/>
      <c r="AA286" s="135"/>
      <c r="AT286" s="132" t="s">
        <v>546</v>
      </c>
      <c r="AU286" s="132" t="s">
        <v>517</v>
      </c>
      <c r="AV286" s="136" t="s">
        <v>401</v>
      </c>
      <c r="AW286" s="136" t="s">
        <v>485</v>
      </c>
      <c r="AX286" s="136" t="s">
        <v>455</v>
      </c>
      <c r="AY286" s="132" t="s">
        <v>539</v>
      </c>
    </row>
    <row r="287" spans="2:51" s="6" customFormat="1" ht="15.75" customHeight="1">
      <c r="B287" s="137"/>
      <c r="E287" s="138"/>
      <c r="F287" s="204" t="s">
        <v>675</v>
      </c>
      <c r="G287" s="205"/>
      <c r="H287" s="205"/>
      <c r="I287" s="205"/>
      <c r="K287" s="139">
        <v>0.117</v>
      </c>
      <c r="N287" s="138"/>
      <c r="R287" s="140"/>
      <c r="T287" s="141"/>
      <c r="AA287" s="142"/>
      <c r="AT287" s="138" t="s">
        <v>546</v>
      </c>
      <c r="AU287" s="138" t="s">
        <v>517</v>
      </c>
      <c r="AV287" s="143" t="s">
        <v>517</v>
      </c>
      <c r="AW287" s="143" t="s">
        <v>485</v>
      </c>
      <c r="AX287" s="143" t="s">
        <v>455</v>
      </c>
      <c r="AY287" s="138" t="s">
        <v>539</v>
      </c>
    </row>
    <row r="288" spans="2:51" s="6" customFormat="1" ht="15.75" customHeight="1">
      <c r="B288" s="131"/>
      <c r="E288" s="132"/>
      <c r="F288" s="206" t="s">
        <v>679</v>
      </c>
      <c r="G288" s="207"/>
      <c r="H288" s="207"/>
      <c r="I288" s="207"/>
      <c r="K288" s="132"/>
      <c r="N288" s="132"/>
      <c r="R288" s="133"/>
      <c r="T288" s="134"/>
      <c r="AA288" s="135"/>
      <c r="AT288" s="132" t="s">
        <v>546</v>
      </c>
      <c r="AU288" s="132" t="s">
        <v>517</v>
      </c>
      <c r="AV288" s="136" t="s">
        <v>401</v>
      </c>
      <c r="AW288" s="136" t="s">
        <v>485</v>
      </c>
      <c r="AX288" s="136" t="s">
        <v>455</v>
      </c>
      <c r="AY288" s="132" t="s">
        <v>539</v>
      </c>
    </row>
    <row r="289" spans="2:51" s="6" customFormat="1" ht="15.75" customHeight="1">
      <c r="B289" s="137"/>
      <c r="E289" s="138"/>
      <c r="F289" s="204" t="s">
        <v>675</v>
      </c>
      <c r="G289" s="205"/>
      <c r="H289" s="205"/>
      <c r="I289" s="205"/>
      <c r="K289" s="139">
        <v>0.117</v>
      </c>
      <c r="N289" s="138"/>
      <c r="R289" s="140"/>
      <c r="T289" s="141"/>
      <c r="AA289" s="142"/>
      <c r="AT289" s="138" t="s">
        <v>546</v>
      </c>
      <c r="AU289" s="138" t="s">
        <v>517</v>
      </c>
      <c r="AV289" s="143" t="s">
        <v>517</v>
      </c>
      <c r="AW289" s="143" t="s">
        <v>485</v>
      </c>
      <c r="AX289" s="143" t="s">
        <v>455</v>
      </c>
      <c r="AY289" s="138" t="s">
        <v>539</v>
      </c>
    </row>
    <row r="290" spans="2:51" s="6" customFormat="1" ht="15.75" customHeight="1">
      <c r="B290" s="131"/>
      <c r="E290" s="132"/>
      <c r="F290" s="206" t="s">
        <v>680</v>
      </c>
      <c r="G290" s="207"/>
      <c r="H290" s="207"/>
      <c r="I290" s="207"/>
      <c r="K290" s="132"/>
      <c r="N290" s="132"/>
      <c r="R290" s="133"/>
      <c r="T290" s="134"/>
      <c r="AA290" s="135"/>
      <c r="AT290" s="132" t="s">
        <v>546</v>
      </c>
      <c r="AU290" s="132" t="s">
        <v>517</v>
      </c>
      <c r="AV290" s="136" t="s">
        <v>401</v>
      </c>
      <c r="AW290" s="136" t="s">
        <v>485</v>
      </c>
      <c r="AX290" s="136" t="s">
        <v>455</v>
      </c>
      <c r="AY290" s="132" t="s">
        <v>539</v>
      </c>
    </row>
    <row r="291" spans="2:51" s="6" customFormat="1" ht="15.75" customHeight="1">
      <c r="B291" s="137"/>
      <c r="E291" s="138"/>
      <c r="F291" s="204" t="s">
        <v>681</v>
      </c>
      <c r="G291" s="205"/>
      <c r="H291" s="205"/>
      <c r="I291" s="205"/>
      <c r="K291" s="139">
        <v>0.156</v>
      </c>
      <c r="N291" s="138"/>
      <c r="R291" s="140"/>
      <c r="T291" s="141"/>
      <c r="AA291" s="142"/>
      <c r="AT291" s="138" t="s">
        <v>546</v>
      </c>
      <c r="AU291" s="138" t="s">
        <v>517</v>
      </c>
      <c r="AV291" s="143" t="s">
        <v>517</v>
      </c>
      <c r="AW291" s="143" t="s">
        <v>485</v>
      </c>
      <c r="AX291" s="143" t="s">
        <v>455</v>
      </c>
      <c r="AY291" s="138" t="s">
        <v>539</v>
      </c>
    </row>
    <row r="292" spans="2:51" s="6" customFormat="1" ht="15.75" customHeight="1">
      <c r="B292" s="131"/>
      <c r="E292" s="132"/>
      <c r="F292" s="206" t="s">
        <v>682</v>
      </c>
      <c r="G292" s="207"/>
      <c r="H292" s="207"/>
      <c r="I292" s="207"/>
      <c r="K292" s="132"/>
      <c r="N292" s="132"/>
      <c r="R292" s="133"/>
      <c r="T292" s="134"/>
      <c r="AA292" s="135"/>
      <c r="AT292" s="132" t="s">
        <v>546</v>
      </c>
      <c r="AU292" s="132" t="s">
        <v>517</v>
      </c>
      <c r="AV292" s="136" t="s">
        <v>401</v>
      </c>
      <c r="AW292" s="136" t="s">
        <v>485</v>
      </c>
      <c r="AX292" s="136" t="s">
        <v>455</v>
      </c>
      <c r="AY292" s="132" t="s">
        <v>539</v>
      </c>
    </row>
    <row r="293" spans="2:51" s="6" customFormat="1" ht="15.75" customHeight="1">
      <c r="B293" s="137"/>
      <c r="E293" s="138"/>
      <c r="F293" s="204" t="s">
        <v>681</v>
      </c>
      <c r="G293" s="205"/>
      <c r="H293" s="205"/>
      <c r="I293" s="205"/>
      <c r="K293" s="139">
        <v>0.156</v>
      </c>
      <c r="N293" s="138"/>
      <c r="R293" s="140"/>
      <c r="T293" s="141"/>
      <c r="AA293" s="142"/>
      <c r="AT293" s="138" t="s">
        <v>546</v>
      </c>
      <c r="AU293" s="138" t="s">
        <v>517</v>
      </c>
      <c r="AV293" s="143" t="s">
        <v>517</v>
      </c>
      <c r="AW293" s="143" t="s">
        <v>485</v>
      </c>
      <c r="AX293" s="143" t="s">
        <v>455</v>
      </c>
      <c r="AY293" s="138" t="s">
        <v>539</v>
      </c>
    </row>
    <row r="294" spans="2:51" s="6" customFormat="1" ht="15.75" customHeight="1">
      <c r="B294" s="131"/>
      <c r="E294" s="132"/>
      <c r="F294" s="206" t="s">
        <v>683</v>
      </c>
      <c r="G294" s="207"/>
      <c r="H294" s="207"/>
      <c r="I294" s="207"/>
      <c r="K294" s="132"/>
      <c r="N294" s="132"/>
      <c r="R294" s="133"/>
      <c r="T294" s="134"/>
      <c r="AA294" s="135"/>
      <c r="AT294" s="132" t="s">
        <v>546</v>
      </c>
      <c r="AU294" s="132" t="s">
        <v>517</v>
      </c>
      <c r="AV294" s="136" t="s">
        <v>401</v>
      </c>
      <c r="AW294" s="136" t="s">
        <v>485</v>
      </c>
      <c r="AX294" s="136" t="s">
        <v>455</v>
      </c>
      <c r="AY294" s="132" t="s">
        <v>539</v>
      </c>
    </row>
    <row r="295" spans="2:51" s="6" customFormat="1" ht="15.75" customHeight="1">
      <c r="B295" s="137"/>
      <c r="E295" s="138"/>
      <c r="F295" s="204" t="s">
        <v>684</v>
      </c>
      <c r="G295" s="205"/>
      <c r="H295" s="205"/>
      <c r="I295" s="205"/>
      <c r="K295" s="139">
        <v>0.299</v>
      </c>
      <c r="N295" s="138"/>
      <c r="R295" s="140"/>
      <c r="T295" s="141"/>
      <c r="AA295" s="142"/>
      <c r="AT295" s="138" t="s">
        <v>546</v>
      </c>
      <c r="AU295" s="138" t="s">
        <v>517</v>
      </c>
      <c r="AV295" s="143" t="s">
        <v>517</v>
      </c>
      <c r="AW295" s="143" t="s">
        <v>485</v>
      </c>
      <c r="AX295" s="143" t="s">
        <v>455</v>
      </c>
      <c r="AY295" s="138" t="s">
        <v>539</v>
      </c>
    </row>
    <row r="296" spans="2:51" s="6" customFormat="1" ht="15.75" customHeight="1">
      <c r="B296" s="131"/>
      <c r="E296" s="132"/>
      <c r="F296" s="206" t="s">
        <v>685</v>
      </c>
      <c r="G296" s="207"/>
      <c r="H296" s="207"/>
      <c r="I296" s="207"/>
      <c r="K296" s="132"/>
      <c r="N296" s="132"/>
      <c r="R296" s="133"/>
      <c r="T296" s="134"/>
      <c r="AA296" s="135"/>
      <c r="AT296" s="132" t="s">
        <v>546</v>
      </c>
      <c r="AU296" s="132" t="s">
        <v>517</v>
      </c>
      <c r="AV296" s="136" t="s">
        <v>401</v>
      </c>
      <c r="AW296" s="136" t="s">
        <v>485</v>
      </c>
      <c r="AX296" s="136" t="s">
        <v>455</v>
      </c>
      <c r="AY296" s="132" t="s">
        <v>539</v>
      </c>
    </row>
    <row r="297" spans="2:51" s="6" customFormat="1" ht="15.75" customHeight="1">
      <c r="B297" s="137"/>
      <c r="E297" s="138"/>
      <c r="F297" s="204" t="s">
        <v>684</v>
      </c>
      <c r="G297" s="205"/>
      <c r="H297" s="205"/>
      <c r="I297" s="205"/>
      <c r="K297" s="139">
        <v>0.299</v>
      </c>
      <c r="N297" s="138"/>
      <c r="R297" s="140"/>
      <c r="T297" s="141"/>
      <c r="AA297" s="142"/>
      <c r="AT297" s="138" t="s">
        <v>546</v>
      </c>
      <c r="AU297" s="138" t="s">
        <v>517</v>
      </c>
      <c r="AV297" s="143" t="s">
        <v>517</v>
      </c>
      <c r="AW297" s="143" t="s">
        <v>485</v>
      </c>
      <c r="AX297" s="143" t="s">
        <v>455</v>
      </c>
      <c r="AY297" s="138" t="s">
        <v>539</v>
      </c>
    </row>
    <row r="298" spans="2:51" s="6" customFormat="1" ht="15.75" customHeight="1">
      <c r="B298" s="131"/>
      <c r="E298" s="132"/>
      <c r="F298" s="206" t="s">
        <v>686</v>
      </c>
      <c r="G298" s="207"/>
      <c r="H298" s="207"/>
      <c r="I298" s="207"/>
      <c r="K298" s="132"/>
      <c r="N298" s="132"/>
      <c r="R298" s="133"/>
      <c r="T298" s="134"/>
      <c r="AA298" s="135"/>
      <c r="AT298" s="132" t="s">
        <v>546</v>
      </c>
      <c r="AU298" s="132" t="s">
        <v>517</v>
      </c>
      <c r="AV298" s="136" t="s">
        <v>401</v>
      </c>
      <c r="AW298" s="136" t="s">
        <v>485</v>
      </c>
      <c r="AX298" s="136" t="s">
        <v>455</v>
      </c>
      <c r="AY298" s="132" t="s">
        <v>539</v>
      </c>
    </row>
    <row r="299" spans="2:51" s="6" customFormat="1" ht="15.75" customHeight="1">
      <c r="B299" s="137"/>
      <c r="E299" s="138"/>
      <c r="F299" s="204" t="s">
        <v>684</v>
      </c>
      <c r="G299" s="205"/>
      <c r="H299" s="205"/>
      <c r="I299" s="205"/>
      <c r="K299" s="139">
        <v>0.299</v>
      </c>
      <c r="N299" s="138"/>
      <c r="R299" s="140"/>
      <c r="T299" s="141"/>
      <c r="AA299" s="142"/>
      <c r="AT299" s="138" t="s">
        <v>546</v>
      </c>
      <c r="AU299" s="138" t="s">
        <v>517</v>
      </c>
      <c r="AV299" s="143" t="s">
        <v>517</v>
      </c>
      <c r="AW299" s="143" t="s">
        <v>485</v>
      </c>
      <c r="AX299" s="143" t="s">
        <v>455</v>
      </c>
      <c r="AY299" s="138" t="s">
        <v>539</v>
      </c>
    </row>
    <row r="300" spans="2:51" s="6" customFormat="1" ht="15.75" customHeight="1">
      <c r="B300" s="131"/>
      <c r="E300" s="132"/>
      <c r="F300" s="206" t="s">
        <v>687</v>
      </c>
      <c r="G300" s="207"/>
      <c r="H300" s="207"/>
      <c r="I300" s="207"/>
      <c r="K300" s="132"/>
      <c r="N300" s="132"/>
      <c r="R300" s="133"/>
      <c r="T300" s="134"/>
      <c r="AA300" s="135"/>
      <c r="AT300" s="132" t="s">
        <v>546</v>
      </c>
      <c r="AU300" s="132" t="s">
        <v>517</v>
      </c>
      <c r="AV300" s="136" t="s">
        <v>401</v>
      </c>
      <c r="AW300" s="136" t="s">
        <v>485</v>
      </c>
      <c r="AX300" s="136" t="s">
        <v>455</v>
      </c>
      <c r="AY300" s="132" t="s">
        <v>539</v>
      </c>
    </row>
    <row r="301" spans="2:51" s="6" customFormat="1" ht="15.75" customHeight="1">
      <c r="B301" s="137"/>
      <c r="E301" s="138"/>
      <c r="F301" s="204" t="s">
        <v>681</v>
      </c>
      <c r="G301" s="205"/>
      <c r="H301" s="205"/>
      <c r="I301" s="205"/>
      <c r="K301" s="139">
        <v>0.156</v>
      </c>
      <c r="N301" s="138"/>
      <c r="R301" s="140"/>
      <c r="T301" s="141"/>
      <c r="AA301" s="142"/>
      <c r="AT301" s="138" t="s">
        <v>546</v>
      </c>
      <c r="AU301" s="138" t="s">
        <v>517</v>
      </c>
      <c r="AV301" s="143" t="s">
        <v>517</v>
      </c>
      <c r="AW301" s="143" t="s">
        <v>485</v>
      </c>
      <c r="AX301" s="143" t="s">
        <v>455</v>
      </c>
      <c r="AY301" s="138" t="s">
        <v>539</v>
      </c>
    </row>
    <row r="302" spans="2:51" s="6" customFormat="1" ht="15.75" customHeight="1">
      <c r="B302" s="131"/>
      <c r="E302" s="132"/>
      <c r="F302" s="206" t="s">
        <v>615</v>
      </c>
      <c r="G302" s="207"/>
      <c r="H302" s="207"/>
      <c r="I302" s="207"/>
      <c r="K302" s="132"/>
      <c r="N302" s="132"/>
      <c r="R302" s="133"/>
      <c r="T302" s="134"/>
      <c r="AA302" s="135"/>
      <c r="AT302" s="132" t="s">
        <v>546</v>
      </c>
      <c r="AU302" s="132" t="s">
        <v>517</v>
      </c>
      <c r="AV302" s="136" t="s">
        <v>401</v>
      </c>
      <c r="AW302" s="136" t="s">
        <v>485</v>
      </c>
      <c r="AX302" s="136" t="s">
        <v>455</v>
      </c>
      <c r="AY302" s="132" t="s">
        <v>539</v>
      </c>
    </row>
    <row r="303" spans="2:51" s="6" customFormat="1" ht="15.75" customHeight="1">
      <c r="B303" s="131"/>
      <c r="E303" s="132"/>
      <c r="F303" s="206" t="s">
        <v>688</v>
      </c>
      <c r="G303" s="207"/>
      <c r="H303" s="207"/>
      <c r="I303" s="207"/>
      <c r="K303" s="132"/>
      <c r="N303" s="132"/>
      <c r="R303" s="133"/>
      <c r="T303" s="134"/>
      <c r="AA303" s="135"/>
      <c r="AT303" s="132" t="s">
        <v>546</v>
      </c>
      <c r="AU303" s="132" t="s">
        <v>517</v>
      </c>
      <c r="AV303" s="136" t="s">
        <v>401</v>
      </c>
      <c r="AW303" s="136" t="s">
        <v>485</v>
      </c>
      <c r="AX303" s="136" t="s">
        <v>455</v>
      </c>
      <c r="AY303" s="132" t="s">
        <v>539</v>
      </c>
    </row>
    <row r="304" spans="2:51" s="6" customFormat="1" ht="15.75" customHeight="1">
      <c r="B304" s="137"/>
      <c r="E304" s="138"/>
      <c r="F304" s="204" t="s">
        <v>689</v>
      </c>
      <c r="G304" s="205"/>
      <c r="H304" s="205"/>
      <c r="I304" s="205"/>
      <c r="K304" s="139">
        <v>0.098</v>
      </c>
      <c r="N304" s="138"/>
      <c r="R304" s="140"/>
      <c r="T304" s="141"/>
      <c r="AA304" s="142"/>
      <c r="AT304" s="138" t="s">
        <v>546</v>
      </c>
      <c r="AU304" s="138" t="s">
        <v>517</v>
      </c>
      <c r="AV304" s="143" t="s">
        <v>517</v>
      </c>
      <c r="AW304" s="143" t="s">
        <v>485</v>
      </c>
      <c r="AX304" s="143" t="s">
        <v>455</v>
      </c>
      <c r="AY304" s="138" t="s">
        <v>539</v>
      </c>
    </row>
    <row r="305" spans="2:51" s="6" customFormat="1" ht="15.75" customHeight="1">
      <c r="B305" s="131"/>
      <c r="E305" s="132"/>
      <c r="F305" s="206" t="s">
        <v>616</v>
      </c>
      <c r="G305" s="207"/>
      <c r="H305" s="207"/>
      <c r="I305" s="207"/>
      <c r="K305" s="132"/>
      <c r="N305" s="132"/>
      <c r="R305" s="133"/>
      <c r="T305" s="134"/>
      <c r="AA305" s="135"/>
      <c r="AT305" s="132" t="s">
        <v>546</v>
      </c>
      <c r="AU305" s="132" t="s">
        <v>517</v>
      </c>
      <c r="AV305" s="136" t="s">
        <v>401</v>
      </c>
      <c r="AW305" s="136" t="s">
        <v>485</v>
      </c>
      <c r="AX305" s="136" t="s">
        <v>455</v>
      </c>
      <c r="AY305" s="132" t="s">
        <v>539</v>
      </c>
    </row>
    <row r="306" spans="2:51" s="6" customFormat="1" ht="15.75" customHeight="1">
      <c r="B306" s="137"/>
      <c r="E306" s="138"/>
      <c r="F306" s="204" t="s">
        <v>690</v>
      </c>
      <c r="G306" s="205"/>
      <c r="H306" s="205"/>
      <c r="I306" s="205"/>
      <c r="K306" s="139">
        <v>0.056</v>
      </c>
      <c r="N306" s="138"/>
      <c r="R306" s="140"/>
      <c r="T306" s="141"/>
      <c r="AA306" s="142"/>
      <c r="AT306" s="138" t="s">
        <v>546</v>
      </c>
      <c r="AU306" s="138" t="s">
        <v>517</v>
      </c>
      <c r="AV306" s="143" t="s">
        <v>517</v>
      </c>
      <c r="AW306" s="143" t="s">
        <v>485</v>
      </c>
      <c r="AX306" s="143" t="s">
        <v>455</v>
      </c>
      <c r="AY306" s="138" t="s">
        <v>539</v>
      </c>
    </row>
    <row r="307" spans="2:51" s="6" customFormat="1" ht="15.75" customHeight="1">
      <c r="B307" s="131"/>
      <c r="E307" s="132"/>
      <c r="F307" s="206" t="s">
        <v>691</v>
      </c>
      <c r="G307" s="207"/>
      <c r="H307" s="207"/>
      <c r="I307" s="207"/>
      <c r="K307" s="132"/>
      <c r="N307" s="132"/>
      <c r="R307" s="133"/>
      <c r="T307" s="134"/>
      <c r="AA307" s="135"/>
      <c r="AT307" s="132" t="s">
        <v>546</v>
      </c>
      <c r="AU307" s="132" t="s">
        <v>517</v>
      </c>
      <c r="AV307" s="136" t="s">
        <v>401</v>
      </c>
      <c r="AW307" s="136" t="s">
        <v>485</v>
      </c>
      <c r="AX307" s="136" t="s">
        <v>455</v>
      </c>
      <c r="AY307" s="132" t="s">
        <v>539</v>
      </c>
    </row>
    <row r="308" spans="2:51" s="6" customFormat="1" ht="15.75" customHeight="1">
      <c r="B308" s="137"/>
      <c r="E308" s="138"/>
      <c r="F308" s="204" t="s">
        <v>689</v>
      </c>
      <c r="G308" s="205"/>
      <c r="H308" s="205"/>
      <c r="I308" s="205"/>
      <c r="K308" s="139">
        <v>0.098</v>
      </c>
      <c r="N308" s="138"/>
      <c r="R308" s="140"/>
      <c r="T308" s="141"/>
      <c r="AA308" s="142"/>
      <c r="AT308" s="138" t="s">
        <v>546</v>
      </c>
      <c r="AU308" s="138" t="s">
        <v>517</v>
      </c>
      <c r="AV308" s="143" t="s">
        <v>517</v>
      </c>
      <c r="AW308" s="143" t="s">
        <v>485</v>
      </c>
      <c r="AX308" s="143" t="s">
        <v>455</v>
      </c>
      <c r="AY308" s="138" t="s">
        <v>539</v>
      </c>
    </row>
    <row r="309" spans="2:51" s="6" customFormat="1" ht="15.75" customHeight="1">
      <c r="B309" s="131"/>
      <c r="E309" s="132"/>
      <c r="F309" s="206" t="s">
        <v>692</v>
      </c>
      <c r="G309" s="207"/>
      <c r="H309" s="207"/>
      <c r="I309" s="207"/>
      <c r="K309" s="132"/>
      <c r="N309" s="132"/>
      <c r="R309" s="133"/>
      <c r="T309" s="134"/>
      <c r="AA309" s="135"/>
      <c r="AT309" s="132" t="s">
        <v>546</v>
      </c>
      <c r="AU309" s="132" t="s">
        <v>517</v>
      </c>
      <c r="AV309" s="136" t="s">
        <v>401</v>
      </c>
      <c r="AW309" s="136" t="s">
        <v>485</v>
      </c>
      <c r="AX309" s="136" t="s">
        <v>455</v>
      </c>
      <c r="AY309" s="132" t="s">
        <v>539</v>
      </c>
    </row>
    <row r="310" spans="2:51" s="6" customFormat="1" ht="15.75" customHeight="1">
      <c r="B310" s="137"/>
      <c r="E310" s="138"/>
      <c r="F310" s="204" t="s">
        <v>693</v>
      </c>
      <c r="G310" s="205"/>
      <c r="H310" s="205"/>
      <c r="I310" s="205"/>
      <c r="K310" s="139">
        <v>0.105</v>
      </c>
      <c r="N310" s="138"/>
      <c r="R310" s="140"/>
      <c r="T310" s="141"/>
      <c r="AA310" s="142"/>
      <c r="AT310" s="138" t="s">
        <v>546</v>
      </c>
      <c r="AU310" s="138" t="s">
        <v>517</v>
      </c>
      <c r="AV310" s="143" t="s">
        <v>517</v>
      </c>
      <c r="AW310" s="143" t="s">
        <v>485</v>
      </c>
      <c r="AX310" s="143" t="s">
        <v>455</v>
      </c>
      <c r="AY310" s="138" t="s">
        <v>539</v>
      </c>
    </row>
    <row r="311" spans="2:51" s="6" customFormat="1" ht="15.75" customHeight="1">
      <c r="B311" s="131"/>
      <c r="E311" s="132"/>
      <c r="F311" s="206" t="s">
        <v>694</v>
      </c>
      <c r="G311" s="207"/>
      <c r="H311" s="207"/>
      <c r="I311" s="207"/>
      <c r="K311" s="132"/>
      <c r="N311" s="132"/>
      <c r="R311" s="133"/>
      <c r="T311" s="134"/>
      <c r="AA311" s="135"/>
      <c r="AT311" s="132" t="s">
        <v>546</v>
      </c>
      <c r="AU311" s="132" t="s">
        <v>517</v>
      </c>
      <c r="AV311" s="136" t="s">
        <v>401</v>
      </c>
      <c r="AW311" s="136" t="s">
        <v>485</v>
      </c>
      <c r="AX311" s="136" t="s">
        <v>455</v>
      </c>
      <c r="AY311" s="132" t="s">
        <v>539</v>
      </c>
    </row>
    <row r="312" spans="2:51" s="6" customFormat="1" ht="15.75" customHeight="1">
      <c r="B312" s="137"/>
      <c r="E312" s="138"/>
      <c r="F312" s="204" t="s">
        <v>695</v>
      </c>
      <c r="G312" s="205"/>
      <c r="H312" s="205"/>
      <c r="I312" s="205"/>
      <c r="K312" s="139">
        <v>0.182</v>
      </c>
      <c r="N312" s="138"/>
      <c r="R312" s="140"/>
      <c r="T312" s="141"/>
      <c r="AA312" s="142"/>
      <c r="AT312" s="138" t="s">
        <v>546</v>
      </c>
      <c r="AU312" s="138" t="s">
        <v>517</v>
      </c>
      <c r="AV312" s="143" t="s">
        <v>517</v>
      </c>
      <c r="AW312" s="143" t="s">
        <v>485</v>
      </c>
      <c r="AX312" s="143" t="s">
        <v>455</v>
      </c>
      <c r="AY312" s="138" t="s">
        <v>539</v>
      </c>
    </row>
    <row r="313" spans="2:51" s="6" customFormat="1" ht="15.75" customHeight="1">
      <c r="B313" s="131"/>
      <c r="E313" s="132"/>
      <c r="F313" s="206" t="s">
        <v>696</v>
      </c>
      <c r="G313" s="207"/>
      <c r="H313" s="207"/>
      <c r="I313" s="207"/>
      <c r="K313" s="132"/>
      <c r="N313" s="132"/>
      <c r="R313" s="133"/>
      <c r="T313" s="134"/>
      <c r="AA313" s="135"/>
      <c r="AT313" s="132" t="s">
        <v>546</v>
      </c>
      <c r="AU313" s="132" t="s">
        <v>517</v>
      </c>
      <c r="AV313" s="136" t="s">
        <v>401</v>
      </c>
      <c r="AW313" s="136" t="s">
        <v>485</v>
      </c>
      <c r="AX313" s="136" t="s">
        <v>455</v>
      </c>
      <c r="AY313" s="132" t="s">
        <v>539</v>
      </c>
    </row>
    <row r="314" spans="2:51" s="6" customFormat="1" ht="15.75" customHeight="1">
      <c r="B314" s="137"/>
      <c r="E314" s="138"/>
      <c r="F314" s="204" t="s">
        <v>697</v>
      </c>
      <c r="G314" s="205"/>
      <c r="H314" s="205"/>
      <c r="I314" s="205"/>
      <c r="K314" s="139">
        <v>0.231</v>
      </c>
      <c r="N314" s="138"/>
      <c r="R314" s="140"/>
      <c r="T314" s="141"/>
      <c r="AA314" s="142"/>
      <c r="AT314" s="138" t="s">
        <v>546</v>
      </c>
      <c r="AU314" s="138" t="s">
        <v>517</v>
      </c>
      <c r="AV314" s="143" t="s">
        <v>517</v>
      </c>
      <c r="AW314" s="143" t="s">
        <v>485</v>
      </c>
      <c r="AX314" s="143" t="s">
        <v>455</v>
      </c>
      <c r="AY314" s="138" t="s">
        <v>539</v>
      </c>
    </row>
    <row r="315" spans="2:51" s="6" customFormat="1" ht="15.75" customHeight="1">
      <c r="B315" s="131"/>
      <c r="E315" s="132"/>
      <c r="F315" s="206" t="s">
        <v>698</v>
      </c>
      <c r="G315" s="207"/>
      <c r="H315" s="207"/>
      <c r="I315" s="207"/>
      <c r="K315" s="132"/>
      <c r="N315" s="132"/>
      <c r="R315" s="133"/>
      <c r="T315" s="134"/>
      <c r="AA315" s="135"/>
      <c r="AT315" s="132" t="s">
        <v>546</v>
      </c>
      <c r="AU315" s="132" t="s">
        <v>517</v>
      </c>
      <c r="AV315" s="136" t="s">
        <v>401</v>
      </c>
      <c r="AW315" s="136" t="s">
        <v>485</v>
      </c>
      <c r="AX315" s="136" t="s">
        <v>455</v>
      </c>
      <c r="AY315" s="132" t="s">
        <v>539</v>
      </c>
    </row>
    <row r="316" spans="2:51" s="6" customFormat="1" ht="15.75" customHeight="1">
      <c r="B316" s="137"/>
      <c r="E316" s="138"/>
      <c r="F316" s="204" t="s">
        <v>697</v>
      </c>
      <c r="G316" s="205"/>
      <c r="H316" s="205"/>
      <c r="I316" s="205"/>
      <c r="K316" s="139">
        <v>0.231</v>
      </c>
      <c r="N316" s="138"/>
      <c r="R316" s="140"/>
      <c r="T316" s="141"/>
      <c r="AA316" s="142"/>
      <c r="AT316" s="138" t="s">
        <v>546</v>
      </c>
      <c r="AU316" s="138" t="s">
        <v>517</v>
      </c>
      <c r="AV316" s="143" t="s">
        <v>517</v>
      </c>
      <c r="AW316" s="143" t="s">
        <v>485</v>
      </c>
      <c r="AX316" s="143" t="s">
        <v>455</v>
      </c>
      <c r="AY316" s="138" t="s">
        <v>539</v>
      </c>
    </row>
    <row r="317" spans="2:51" s="6" customFormat="1" ht="15.75" customHeight="1">
      <c r="B317" s="131"/>
      <c r="E317" s="132"/>
      <c r="F317" s="206" t="s">
        <v>699</v>
      </c>
      <c r="G317" s="207"/>
      <c r="H317" s="207"/>
      <c r="I317" s="207"/>
      <c r="K317" s="132"/>
      <c r="N317" s="132"/>
      <c r="R317" s="133"/>
      <c r="T317" s="134"/>
      <c r="AA317" s="135"/>
      <c r="AT317" s="132" t="s">
        <v>546</v>
      </c>
      <c r="AU317" s="132" t="s">
        <v>517</v>
      </c>
      <c r="AV317" s="136" t="s">
        <v>401</v>
      </c>
      <c r="AW317" s="136" t="s">
        <v>485</v>
      </c>
      <c r="AX317" s="136" t="s">
        <v>455</v>
      </c>
      <c r="AY317" s="132" t="s">
        <v>539</v>
      </c>
    </row>
    <row r="318" spans="2:51" s="6" customFormat="1" ht="15.75" customHeight="1">
      <c r="B318" s="137"/>
      <c r="E318" s="138"/>
      <c r="F318" s="204" t="s">
        <v>700</v>
      </c>
      <c r="G318" s="205"/>
      <c r="H318" s="205"/>
      <c r="I318" s="205"/>
      <c r="K318" s="139">
        <v>0.238</v>
      </c>
      <c r="N318" s="138"/>
      <c r="R318" s="140"/>
      <c r="T318" s="141"/>
      <c r="AA318" s="142"/>
      <c r="AT318" s="138" t="s">
        <v>546</v>
      </c>
      <c r="AU318" s="138" t="s">
        <v>517</v>
      </c>
      <c r="AV318" s="143" t="s">
        <v>517</v>
      </c>
      <c r="AW318" s="143" t="s">
        <v>485</v>
      </c>
      <c r="AX318" s="143" t="s">
        <v>455</v>
      </c>
      <c r="AY318" s="138" t="s">
        <v>539</v>
      </c>
    </row>
    <row r="319" spans="2:51" s="6" customFormat="1" ht="15.75" customHeight="1">
      <c r="B319" s="131"/>
      <c r="E319" s="132"/>
      <c r="F319" s="206" t="s">
        <v>618</v>
      </c>
      <c r="G319" s="207"/>
      <c r="H319" s="207"/>
      <c r="I319" s="207"/>
      <c r="K319" s="132"/>
      <c r="N319" s="132"/>
      <c r="R319" s="133"/>
      <c r="T319" s="134"/>
      <c r="AA319" s="135"/>
      <c r="AT319" s="132" t="s">
        <v>546</v>
      </c>
      <c r="AU319" s="132" t="s">
        <v>517</v>
      </c>
      <c r="AV319" s="136" t="s">
        <v>401</v>
      </c>
      <c r="AW319" s="136" t="s">
        <v>485</v>
      </c>
      <c r="AX319" s="136" t="s">
        <v>455</v>
      </c>
      <c r="AY319" s="132" t="s">
        <v>539</v>
      </c>
    </row>
    <row r="320" spans="2:51" s="6" customFormat="1" ht="15.75" customHeight="1">
      <c r="B320" s="131"/>
      <c r="E320" s="132"/>
      <c r="F320" s="206" t="s">
        <v>701</v>
      </c>
      <c r="G320" s="207"/>
      <c r="H320" s="207"/>
      <c r="I320" s="207"/>
      <c r="K320" s="132"/>
      <c r="N320" s="132"/>
      <c r="R320" s="133"/>
      <c r="T320" s="134"/>
      <c r="AA320" s="135"/>
      <c r="AT320" s="132" t="s">
        <v>546</v>
      </c>
      <c r="AU320" s="132" t="s">
        <v>517</v>
      </c>
      <c r="AV320" s="136" t="s">
        <v>401</v>
      </c>
      <c r="AW320" s="136" t="s">
        <v>485</v>
      </c>
      <c r="AX320" s="136" t="s">
        <v>455</v>
      </c>
      <c r="AY320" s="132" t="s">
        <v>539</v>
      </c>
    </row>
    <row r="321" spans="2:51" s="6" customFormat="1" ht="15.75" customHeight="1">
      <c r="B321" s="137"/>
      <c r="E321" s="138"/>
      <c r="F321" s="204" t="s">
        <v>693</v>
      </c>
      <c r="G321" s="205"/>
      <c r="H321" s="205"/>
      <c r="I321" s="205"/>
      <c r="K321" s="139">
        <v>0.105</v>
      </c>
      <c r="N321" s="138"/>
      <c r="R321" s="140"/>
      <c r="T321" s="141"/>
      <c r="AA321" s="142"/>
      <c r="AT321" s="138" t="s">
        <v>546</v>
      </c>
      <c r="AU321" s="138" t="s">
        <v>517</v>
      </c>
      <c r="AV321" s="143" t="s">
        <v>517</v>
      </c>
      <c r="AW321" s="143" t="s">
        <v>485</v>
      </c>
      <c r="AX321" s="143" t="s">
        <v>455</v>
      </c>
      <c r="AY321" s="138" t="s">
        <v>539</v>
      </c>
    </row>
    <row r="322" spans="2:51" s="6" customFormat="1" ht="15.75" customHeight="1">
      <c r="B322" s="131"/>
      <c r="E322" s="132"/>
      <c r="F322" s="206" t="s">
        <v>702</v>
      </c>
      <c r="G322" s="207"/>
      <c r="H322" s="207"/>
      <c r="I322" s="207"/>
      <c r="K322" s="132"/>
      <c r="N322" s="132"/>
      <c r="R322" s="133"/>
      <c r="T322" s="134"/>
      <c r="AA322" s="135"/>
      <c r="AT322" s="132" t="s">
        <v>546</v>
      </c>
      <c r="AU322" s="132" t="s">
        <v>517</v>
      </c>
      <c r="AV322" s="136" t="s">
        <v>401</v>
      </c>
      <c r="AW322" s="136" t="s">
        <v>485</v>
      </c>
      <c r="AX322" s="136" t="s">
        <v>455</v>
      </c>
      <c r="AY322" s="132" t="s">
        <v>539</v>
      </c>
    </row>
    <row r="323" spans="2:51" s="6" customFormat="1" ht="15.75" customHeight="1">
      <c r="B323" s="137"/>
      <c r="E323" s="138"/>
      <c r="F323" s="204" t="s">
        <v>690</v>
      </c>
      <c r="G323" s="205"/>
      <c r="H323" s="205"/>
      <c r="I323" s="205"/>
      <c r="K323" s="139">
        <v>0.056</v>
      </c>
      <c r="N323" s="138"/>
      <c r="R323" s="140"/>
      <c r="T323" s="141"/>
      <c r="AA323" s="142"/>
      <c r="AT323" s="138" t="s">
        <v>546</v>
      </c>
      <c r="AU323" s="138" t="s">
        <v>517</v>
      </c>
      <c r="AV323" s="143" t="s">
        <v>517</v>
      </c>
      <c r="AW323" s="143" t="s">
        <v>485</v>
      </c>
      <c r="AX323" s="143" t="s">
        <v>455</v>
      </c>
      <c r="AY323" s="138" t="s">
        <v>539</v>
      </c>
    </row>
    <row r="324" spans="2:51" s="6" customFormat="1" ht="15.75" customHeight="1">
      <c r="B324" s="131"/>
      <c r="E324" s="132"/>
      <c r="F324" s="206" t="s">
        <v>618</v>
      </c>
      <c r="G324" s="207"/>
      <c r="H324" s="207"/>
      <c r="I324" s="207"/>
      <c r="K324" s="132"/>
      <c r="N324" s="132"/>
      <c r="R324" s="133"/>
      <c r="T324" s="134"/>
      <c r="AA324" s="135"/>
      <c r="AT324" s="132" t="s">
        <v>546</v>
      </c>
      <c r="AU324" s="132" t="s">
        <v>517</v>
      </c>
      <c r="AV324" s="136" t="s">
        <v>401</v>
      </c>
      <c r="AW324" s="136" t="s">
        <v>485</v>
      </c>
      <c r="AX324" s="136" t="s">
        <v>455</v>
      </c>
      <c r="AY324" s="132" t="s">
        <v>539</v>
      </c>
    </row>
    <row r="325" spans="2:51" s="6" customFormat="1" ht="15.75" customHeight="1">
      <c r="B325" s="131"/>
      <c r="E325" s="132"/>
      <c r="F325" s="206" t="s">
        <v>703</v>
      </c>
      <c r="G325" s="207"/>
      <c r="H325" s="207"/>
      <c r="I325" s="207"/>
      <c r="K325" s="132"/>
      <c r="N325" s="132"/>
      <c r="R325" s="133"/>
      <c r="T325" s="134"/>
      <c r="AA325" s="135"/>
      <c r="AT325" s="132" t="s">
        <v>546</v>
      </c>
      <c r="AU325" s="132" t="s">
        <v>517</v>
      </c>
      <c r="AV325" s="136" t="s">
        <v>401</v>
      </c>
      <c r="AW325" s="136" t="s">
        <v>485</v>
      </c>
      <c r="AX325" s="136" t="s">
        <v>455</v>
      </c>
      <c r="AY325" s="132" t="s">
        <v>539</v>
      </c>
    </row>
    <row r="326" spans="2:51" s="6" customFormat="1" ht="15.75" customHeight="1">
      <c r="B326" s="137"/>
      <c r="E326" s="138"/>
      <c r="F326" s="204" t="s">
        <v>695</v>
      </c>
      <c r="G326" s="205"/>
      <c r="H326" s="205"/>
      <c r="I326" s="205"/>
      <c r="K326" s="139">
        <v>0.182</v>
      </c>
      <c r="N326" s="138"/>
      <c r="R326" s="140"/>
      <c r="T326" s="141"/>
      <c r="AA326" s="142"/>
      <c r="AT326" s="138" t="s">
        <v>546</v>
      </c>
      <c r="AU326" s="138" t="s">
        <v>517</v>
      </c>
      <c r="AV326" s="143" t="s">
        <v>517</v>
      </c>
      <c r="AW326" s="143" t="s">
        <v>485</v>
      </c>
      <c r="AX326" s="143" t="s">
        <v>455</v>
      </c>
      <c r="AY326" s="138" t="s">
        <v>539</v>
      </c>
    </row>
    <row r="327" spans="2:51" s="6" customFormat="1" ht="15.75" customHeight="1">
      <c r="B327" s="131"/>
      <c r="E327" s="132"/>
      <c r="F327" s="206" t="s">
        <v>704</v>
      </c>
      <c r="G327" s="207"/>
      <c r="H327" s="207"/>
      <c r="I327" s="207"/>
      <c r="K327" s="132"/>
      <c r="N327" s="132"/>
      <c r="R327" s="133"/>
      <c r="T327" s="134"/>
      <c r="AA327" s="135"/>
      <c r="AT327" s="132" t="s">
        <v>546</v>
      </c>
      <c r="AU327" s="132" t="s">
        <v>517</v>
      </c>
      <c r="AV327" s="136" t="s">
        <v>401</v>
      </c>
      <c r="AW327" s="136" t="s">
        <v>485</v>
      </c>
      <c r="AX327" s="136" t="s">
        <v>455</v>
      </c>
      <c r="AY327" s="132" t="s">
        <v>539</v>
      </c>
    </row>
    <row r="328" spans="2:51" s="6" customFormat="1" ht="15.75" customHeight="1">
      <c r="B328" s="137"/>
      <c r="E328" s="138"/>
      <c r="F328" s="204" t="s">
        <v>697</v>
      </c>
      <c r="G328" s="205"/>
      <c r="H328" s="205"/>
      <c r="I328" s="205"/>
      <c r="K328" s="139">
        <v>0.231</v>
      </c>
      <c r="N328" s="138"/>
      <c r="R328" s="140"/>
      <c r="T328" s="141"/>
      <c r="AA328" s="142"/>
      <c r="AT328" s="138" t="s">
        <v>546</v>
      </c>
      <c r="AU328" s="138" t="s">
        <v>517</v>
      </c>
      <c r="AV328" s="143" t="s">
        <v>517</v>
      </c>
      <c r="AW328" s="143" t="s">
        <v>485</v>
      </c>
      <c r="AX328" s="143" t="s">
        <v>455</v>
      </c>
      <c r="AY328" s="138" t="s">
        <v>539</v>
      </c>
    </row>
    <row r="329" spans="2:51" s="6" customFormat="1" ht="15.75" customHeight="1">
      <c r="B329" s="131"/>
      <c r="E329" s="132"/>
      <c r="F329" s="206" t="s">
        <v>705</v>
      </c>
      <c r="G329" s="207"/>
      <c r="H329" s="207"/>
      <c r="I329" s="207"/>
      <c r="K329" s="132"/>
      <c r="N329" s="132"/>
      <c r="R329" s="133"/>
      <c r="T329" s="134"/>
      <c r="AA329" s="135"/>
      <c r="AT329" s="132" t="s">
        <v>546</v>
      </c>
      <c r="AU329" s="132" t="s">
        <v>517</v>
      </c>
      <c r="AV329" s="136" t="s">
        <v>401</v>
      </c>
      <c r="AW329" s="136" t="s">
        <v>485</v>
      </c>
      <c r="AX329" s="136" t="s">
        <v>455</v>
      </c>
      <c r="AY329" s="132" t="s">
        <v>539</v>
      </c>
    </row>
    <row r="330" spans="2:51" s="6" customFormat="1" ht="15.75" customHeight="1">
      <c r="B330" s="137"/>
      <c r="E330" s="138"/>
      <c r="F330" s="204" t="s">
        <v>697</v>
      </c>
      <c r="G330" s="205"/>
      <c r="H330" s="205"/>
      <c r="I330" s="205"/>
      <c r="K330" s="139">
        <v>0.231</v>
      </c>
      <c r="N330" s="138"/>
      <c r="R330" s="140"/>
      <c r="T330" s="141"/>
      <c r="AA330" s="142"/>
      <c r="AT330" s="138" t="s">
        <v>546</v>
      </c>
      <c r="AU330" s="138" t="s">
        <v>517</v>
      </c>
      <c r="AV330" s="143" t="s">
        <v>517</v>
      </c>
      <c r="AW330" s="143" t="s">
        <v>485</v>
      </c>
      <c r="AX330" s="143" t="s">
        <v>455</v>
      </c>
      <c r="AY330" s="138" t="s">
        <v>539</v>
      </c>
    </row>
    <row r="331" spans="2:51" s="6" customFormat="1" ht="15.75" customHeight="1">
      <c r="B331" s="131"/>
      <c r="E331" s="132"/>
      <c r="F331" s="206" t="s">
        <v>706</v>
      </c>
      <c r="G331" s="207"/>
      <c r="H331" s="207"/>
      <c r="I331" s="207"/>
      <c r="K331" s="132"/>
      <c r="N331" s="132"/>
      <c r="R331" s="133"/>
      <c r="T331" s="134"/>
      <c r="AA331" s="135"/>
      <c r="AT331" s="132" t="s">
        <v>546</v>
      </c>
      <c r="AU331" s="132" t="s">
        <v>517</v>
      </c>
      <c r="AV331" s="136" t="s">
        <v>401</v>
      </c>
      <c r="AW331" s="136" t="s">
        <v>485</v>
      </c>
      <c r="AX331" s="136" t="s">
        <v>455</v>
      </c>
      <c r="AY331" s="132" t="s">
        <v>539</v>
      </c>
    </row>
    <row r="332" spans="2:51" s="6" customFormat="1" ht="15.75" customHeight="1">
      <c r="B332" s="137"/>
      <c r="E332" s="138"/>
      <c r="F332" s="204" t="s">
        <v>697</v>
      </c>
      <c r="G332" s="205"/>
      <c r="H332" s="205"/>
      <c r="I332" s="205"/>
      <c r="K332" s="139">
        <v>0.231</v>
      </c>
      <c r="N332" s="138"/>
      <c r="R332" s="140"/>
      <c r="T332" s="141"/>
      <c r="AA332" s="142"/>
      <c r="AT332" s="138" t="s">
        <v>546</v>
      </c>
      <c r="AU332" s="138" t="s">
        <v>517</v>
      </c>
      <c r="AV332" s="143" t="s">
        <v>517</v>
      </c>
      <c r="AW332" s="143" t="s">
        <v>485</v>
      </c>
      <c r="AX332" s="143" t="s">
        <v>455</v>
      </c>
      <c r="AY332" s="138" t="s">
        <v>539</v>
      </c>
    </row>
    <row r="333" spans="2:51" s="6" customFormat="1" ht="15.75" customHeight="1">
      <c r="B333" s="131"/>
      <c r="E333" s="132"/>
      <c r="F333" s="206" t="s">
        <v>707</v>
      </c>
      <c r="G333" s="207"/>
      <c r="H333" s="207"/>
      <c r="I333" s="207"/>
      <c r="K333" s="132"/>
      <c r="N333" s="132"/>
      <c r="R333" s="133"/>
      <c r="T333" s="134"/>
      <c r="AA333" s="135"/>
      <c r="AT333" s="132" t="s">
        <v>546</v>
      </c>
      <c r="AU333" s="132" t="s">
        <v>517</v>
      </c>
      <c r="AV333" s="136" t="s">
        <v>401</v>
      </c>
      <c r="AW333" s="136" t="s">
        <v>485</v>
      </c>
      <c r="AX333" s="136" t="s">
        <v>455</v>
      </c>
      <c r="AY333" s="132" t="s">
        <v>539</v>
      </c>
    </row>
    <row r="334" spans="2:51" s="6" customFormat="1" ht="15.75" customHeight="1">
      <c r="B334" s="137"/>
      <c r="E334" s="138"/>
      <c r="F334" s="204" t="s">
        <v>708</v>
      </c>
      <c r="G334" s="205"/>
      <c r="H334" s="205"/>
      <c r="I334" s="205"/>
      <c r="K334" s="139">
        <v>0.08</v>
      </c>
      <c r="N334" s="138"/>
      <c r="R334" s="140"/>
      <c r="T334" s="141"/>
      <c r="AA334" s="142"/>
      <c r="AT334" s="138" t="s">
        <v>546</v>
      </c>
      <c r="AU334" s="138" t="s">
        <v>517</v>
      </c>
      <c r="AV334" s="143" t="s">
        <v>517</v>
      </c>
      <c r="AW334" s="143" t="s">
        <v>485</v>
      </c>
      <c r="AX334" s="143" t="s">
        <v>455</v>
      </c>
      <c r="AY334" s="138" t="s">
        <v>539</v>
      </c>
    </row>
    <row r="335" spans="2:51" s="6" customFormat="1" ht="15.75" customHeight="1">
      <c r="B335" s="131"/>
      <c r="E335" s="132"/>
      <c r="F335" s="206" t="s">
        <v>709</v>
      </c>
      <c r="G335" s="207"/>
      <c r="H335" s="207"/>
      <c r="I335" s="207"/>
      <c r="K335" s="132"/>
      <c r="N335" s="132"/>
      <c r="R335" s="133"/>
      <c r="T335" s="134"/>
      <c r="AA335" s="135"/>
      <c r="AT335" s="132" t="s">
        <v>546</v>
      </c>
      <c r="AU335" s="132" t="s">
        <v>517</v>
      </c>
      <c r="AV335" s="136" t="s">
        <v>401</v>
      </c>
      <c r="AW335" s="136" t="s">
        <v>485</v>
      </c>
      <c r="AX335" s="136" t="s">
        <v>455</v>
      </c>
      <c r="AY335" s="132" t="s">
        <v>539</v>
      </c>
    </row>
    <row r="336" spans="2:51" s="6" customFormat="1" ht="15.75" customHeight="1">
      <c r="B336" s="137"/>
      <c r="E336" s="138"/>
      <c r="F336" s="204" t="s">
        <v>710</v>
      </c>
      <c r="G336" s="205"/>
      <c r="H336" s="205"/>
      <c r="I336" s="205"/>
      <c r="K336" s="139">
        <v>0.088</v>
      </c>
      <c r="N336" s="138"/>
      <c r="R336" s="140"/>
      <c r="T336" s="141"/>
      <c r="AA336" s="142"/>
      <c r="AT336" s="138" t="s">
        <v>546</v>
      </c>
      <c r="AU336" s="138" t="s">
        <v>517</v>
      </c>
      <c r="AV336" s="143" t="s">
        <v>517</v>
      </c>
      <c r="AW336" s="143" t="s">
        <v>485</v>
      </c>
      <c r="AX336" s="143" t="s">
        <v>455</v>
      </c>
      <c r="AY336" s="138" t="s">
        <v>539</v>
      </c>
    </row>
    <row r="337" spans="2:51" s="6" customFormat="1" ht="15.75" customHeight="1">
      <c r="B337" s="131"/>
      <c r="E337" s="132"/>
      <c r="F337" s="206" t="s">
        <v>711</v>
      </c>
      <c r="G337" s="207"/>
      <c r="H337" s="207"/>
      <c r="I337" s="207"/>
      <c r="K337" s="132"/>
      <c r="N337" s="132"/>
      <c r="R337" s="133"/>
      <c r="T337" s="134"/>
      <c r="AA337" s="135"/>
      <c r="AT337" s="132" t="s">
        <v>546</v>
      </c>
      <c r="AU337" s="132" t="s">
        <v>517</v>
      </c>
      <c r="AV337" s="136" t="s">
        <v>401</v>
      </c>
      <c r="AW337" s="136" t="s">
        <v>485</v>
      </c>
      <c r="AX337" s="136" t="s">
        <v>455</v>
      </c>
      <c r="AY337" s="132" t="s">
        <v>539</v>
      </c>
    </row>
    <row r="338" spans="2:51" s="6" customFormat="1" ht="15.75" customHeight="1">
      <c r="B338" s="137"/>
      <c r="E338" s="138"/>
      <c r="F338" s="204" t="s">
        <v>712</v>
      </c>
      <c r="G338" s="205"/>
      <c r="H338" s="205"/>
      <c r="I338" s="205"/>
      <c r="K338" s="139">
        <v>0.092</v>
      </c>
      <c r="N338" s="138"/>
      <c r="R338" s="140"/>
      <c r="T338" s="141"/>
      <c r="AA338" s="142"/>
      <c r="AT338" s="138" t="s">
        <v>546</v>
      </c>
      <c r="AU338" s="138" t="s">
        <v>517</v>
      </c>
      <c r="AV338" s="143" t="s">
        <v>517</v>
      </c>
      <c r="AW338" s="143" t="s">
        <v>485</v>
      </c>
      <c r="AX338" s="143" t="s">
        <v>455</v>
      </c>
      <c r="AY338" s="138" t="s">
        <v>539</v>
      </c>
    </row>
    <row r="339" spans="2:51" s="6" customFormat="1" ht="15.75" customHeight="1">
      <c r="B339" s="144"/>
      <c r="E339" s="145"/>
      <c r="F339" s="208" t="s">
        <v>548</v>
      </c>
      <c r="G339" s="209"/>
      <c r="H339" s="209"/>
      <c r="I339" s="209"/>
      <c r="K339" s="146">
        <v>4.335</v>
      </c>
      <c r="N339" s="145"/>
      <c r="R339" s="147"/>
      <c r="T339" s="148"/>
      <c r="AA339" s="149"/>
      <c r="AT339" s="145" t="s">
        <v>546</v>
      </c>
      <c r="AU339" s="145" t="s">
        <v>517</v>
      </c>
      <c r="AV339" s="150" t="s">
        <v>544</v>
      </c>
      <c r="AW339" s="150" t="s">
        <v>485</v>
      </c>
      <c r="AX339" s="150" t="s">
        <v>401</v>
      </c>
      <c r="AY339" s="145" t="s">
        <v>539</v>
      </c>
    </row>
    <row r="340" spans="2:64" s="6" customFormat="1" ht="27" customHeight="1">
      <c r="B340" s="22"/>
      <c r="C340" s="123" t="s">
        <v>713</v>
      </c>
      <c r="D340" s="123" t="s">
        <v>540</v>
      </c>
      <c r="E340" s="124" t="s">
        <v>714</v>
      </c>
      <c r="F340" s="212" t="s">
        <v>715</v>
      </c>
      <c r="G340" s="211"/>
      <c r="H340" s="211"/>
      <c r="I340" s="211"/>
      <c r="J340" s="125" t="s">
        <v>577</v>
      </c>
      <c r="K340" s="126">
        <v>0.083</v>
      </c>
      <c r="L340" s="213">
        <v>0</v>
      </c>
      <c r="M340" s="211"/>
      <c r="N340" s="210">
        <f>ROUND($L$340*$K$340,2)</f>
        <v>0</v>
      </c>
      <c r="O340" s="211"/>
      <c r="P340" s="211"/>
      <c r="Q340" s="211"/>
      <c r="R340" s="23"/>
      <c r="T340" s="127"/>
      <c r="U340" s="128" t="s">
        <v>422</v>
      </c>
      <c r="V340" s="129">
        <v>18.175</v>
      </c>
      <c r="W340" s="129">
        <f>$V$340*$K$340</f>
        <v>1.5085250000000001</v>
      </c>
      <c r="X340" s="129">
        <v>0.019536</v>
      </c>
      <c r="Y340" s="129">
        <f>$X$340*$K$340</f>
        <v>0.0016214880000000001</v>
      </c>
      <c r="Z340" s="129">
        <v>0</v>
      </c>
      <c r="AA340" s="130">
        <f>$Z$340*$K$340</f>
        <v>0</v>
      </c>
      <c r="AR340" s="6" t="s">
        <v>544</v>
      </c>
      <c r="AT340" s="6" t="s">
        <v>540</v>
      </c>
      <c r="AU340" s="6" t="s">
        <v>517</v>
      </c>
      <c r="AY340" s="6" t="s">
        <v>539</v>
      </c>
      <c r="BE340" s="80">
        <f>IF($U$340="základní",$N$340,0)</f>
        <v>0</v>
      </c>
      <c r="BF340" s="80">
        <f>IF($U$340="snížená",$N$340,0)</f>
        <v>0</v>
      </c>
      <c r="BG340" s="80">
        <f>IF($U$340="zákl. přenesená",$N$340,0)</f>
        <v>0</v>
      </c>
      <c r="BH340" s="80">
        <f>IF($U$340="sníž. přenesená",$N$340,0)</f>
        <v>0</v>
      </c>
      <c r="BI340" s="80">
        <f>IF($U$340="nulová",$N$340,0)</f>
        <v>0</v>
      </c>
      <c r="BJ340" s="6" t="s">
        <v>517</v>
      </c>
      <c r="BK340" s="80">
        <f>ROUND($L$340*$K$340,2)</f>
        <v>0</v>
      </c>
      <c r="BL340" s="6" t="s">
        <v>544</v>
      </c>
    </row>
    <row r="341" spans="2:51" s="6" customFormat="1" ht="15.75" customHeight="1">
      <c r="B341" s="131"/>
      <c r="E341" s="132"/>
      <c r="F341" s="206" t="s">
        <v>586</v>
      </c>
      <c r="G341" s="207"/>
      <c r="H341" s="207"/>
      <c r="I341" s="207"/>
      <c r="K341" s="132"/>
      <c r="N341" s="132"/>
      <c r="R341" s="133"/>
      <c r="T341" s="134"/>
      <c r="AA341" s="135"/>
      <c r="AT341" s="132" t="s">
        <v>546</v>
      </c>
      <c r="AU341" s="132" t="s">
        <v>517</v>
      </c>
      <c r="AV341" s="136" t="s">
        <v>401</v>
      </c>
      <c r="AW341" s="136" t="s">
        <v>485</v>
      </c>
      <c r="AX341" s="136" t="s">
        <v>455</v>
      </c>
      <c r="AY341" s="132" t="s">
        <v>539</v>
      </c>
    </row>
    <row r="342" spans="2:51" s="6" customFormat="1" ht="15.75" customHeight="1">
      <c r="B342" s="131"/>
      <c r="E342" s="132"/>
      <c r="F342" s="206" t="s">
        <v>716</v>
      </c>
      <c r="G342" s="207"/>
      <c r="H342" s="207"/>
      <c r="I342" s="207"/>
      <c r="K342" s="132"/>
      <c r="N342" s="132"/>
      <c r="R342" s="133"/>
      <c r="T342" s="134"/>
      <c r="AA342" s="135"/>
      <c r="AT342" s="132" t="s">
        <v>546</v>
      </c>
      <c r="AU342" s="132" t="s">
        <v>517</v>
      </c>
      <c r="AV342" s="136" t="s">
        <v>401</v>
      </c>
      <c r="AW342" s="136" t="s">
        <v>485</v>
      </c>
      <c r="AX342" s="136" t="s">
        <v>455</v>
      </c>
      <c r="AY342" s="132" t="s">
        <v>539</v>
      </c>
    </row>
    <row r="343" spans="2:51" s="6" customFormat="1" ht="15.75" customHeight="1">
      <c r="B343" s="137"/>
      <c r="E343" s="138"/>
      <c r="F343" s="204" t="s">
        <v>717</v>
      </c>
      <c r="G343" s="205"/>
      <c r="H343" s="205"/>
      <c r="I343" s="205"/>
      <c r="K343" s="139">
        <v>0.027</v>
      </c>
      <c r="N343" s="138"/>
      <c r="R343" s="140"/>
      <c r="T343" s="141"/>
      <c r="AA343" s="142"/>
      <c r="AT343" s="138" t="s">
        <v>546</v>
      </c>
      <c r="AU343" s="138" t="s">
        <v>517</v>
      </c>
      <c r="AV343" s="143" t="s">
        <v>517</v>
      </c>
      <c r="AW343" s="143" t="s">
        <v>485</v>
      </c>
      <c r="AX343" s="143" t="s">
        <v>455</v>
      </c>
      <c r="AY343" s="138" t="s">
        <v>539</v>
      </c>
    </row>
    <row r="344" spans="2:51" s="6" customFormat="1" ht="15.75" customHeight="1">
      <c r="B344" s="131"/>
      <c r="E344" s="132"/>
      <c r="F344" s="206" t="s">
        <v>615</v>
      </c>
      <c r="G344" s="207"/>
      <c r="H344" s="207"/>
      <c r="I344" s="207"/>
      <c r="K344" s="132"/>
      <c r="N344" s="132"/>
      <c r="R344" s="133"/>
      <c r="T344" s="134"/>
      <c r="AA344" s="135"/>
      <c r="AT344" s="132" t="s">
        <v>546</v>
      </c>
      <c r="AU344" s="132" t="s">
        <v>517</v>
      </c>
      <c r="AV344" s="136" t="s">
        <v>401</v>
      </c>
      <c r="AW344" s="136" t="s">
        <v>485</v>
      </c>
      <c r="AX344" s="136" t="s">
        <v>455</v>
      </c>
      <c r="AY344" s="132" t="s">
        <v>539</v>
      </c>
    </row>
    <row r="345" spans="2:51" s="6" customFormat="1" ht="15.75" customHeight="1">
      <c r="B345" s="131"/>
      <c r="E345" s="132"/>
      <c r="F345" s="206" t="s">
        <v>718</v>
      </c>
      <c r="G345" s="207"/>
      <c r="H345" s="207"/>
      <c r="I345" s="207"/>
      <c r="K345" s="132"/>
      <c r="N345" s="132"/>
      <c r="R345" s="133"/>
      <c r="T345" s="134"/>
      <c r="AA345" s="135"/>
      <c r="AT345" s="132" t="s">
        <v>546</v>
      </c>
      <c r="AU345" s="132" t="s">
        <v>517</v>
      </c>
      <c r="AV345" s="136" t="s">
        <v>401</v>
      </c>
      <c r="AW345" s="136" t="s">
        <v>485</v>
      </c>
      <c r="AX345" s="136" t="s">
        <v>455</v>
      </c>
      <c r="AY345" s="132" t="s">
        <v>539</v>
      </c>
    </row>
    <row r="346" spans="2:51" s="6" customFormat="1" ht="15.75" customHeight="1">
      <c r="B346" s="137"/>
      <c r="E346" s="138"/>
      <c r="F346" s="204" t="s">
        <v>719</v>
      </c>
      <c r="G346" s="205"/>
      <c r="H346" s="205"/>
      <c r="I346" s="205"/>
      <c r="K346" s="139">
        <v>0.029</v>
      </c>
      <c r="N346" s="138"/>
      <c r="R346" s="140"/>
      <c r="T346" s="141"/>
      <c r="AA346" s="142"/>
      <c r="AT346" s="138" t="s">
        <v>546</v>
      </c>
      <c r="AU346" s="138" t="s">
        <v>517</v>
      </c>
      <c r="AV346" s="143" t="s">
        <v>517</v>
      </c>
      <c r="AW346" s="143" t="s">
        <v>485</v>
      </c>
      <c r="AX346" s="143" t="s">
        <v>455</v>
      </c>
      <c r="AY346" s="138" t="s">
        <v>539</v>
      </c>
    </row>
    <row r="347" spans="2:51" s="6" customFormat="1" ht="15.75" customHeight="1">
      <c r="B347" s="131"/>
      <c r="E347" s="132"/>
      <c r="F347" s="206" t="s">
        <v>618</v>
      </c>
      <c r="G347" s="207"/>
      <c r="H347" s="207"/>
      <c r="I347" s="207"/>
      <c r="K347" s="132"/>
      <c r="N347" s="132"/>
      <c r="R347" s="133"/>
      <c r="T347" s="134"/>
      <c r="AA347" s="135"/>
      <c r="AT347" s="132" t="s">
        <v>546</v>
      </c>
      <c r="AU347" s="132" t="s">
        <v>517</v>
      </c>
      <c r="AV347" s="136" t="s">
        <v>401</v>
      </c>
      <c r="AW347" s="136" t="s">
        <v>485</v>
      </c>
      <c r="AX347" s="136" t="s">
        <v>455</v>
      </c>
      <c r="AY347" s="132" t="s">
        <v>539</v>
      </c>
    </row>
    <row r="348" spans="2:51" s="6" customFormat="1" ht="15.75" customHeight="1">
      <c r="B348" s="131"/>
      <c r="E348" s="132"/>
      <c r="F348" s="206" t="s">
        <v>720</v>
      </c>
      <c r="G348" s="207"/>
      <c r="H348" s="207"/>
      <c r="I348" s="207"/>
      <c r="K348" s="132"/>
      <c r="N348" s="132"/>
      <c r="R348" s="133"/>
      <c r="T348" s="134"/>
      <c r="AA348" s="135"/>
      <c r="AT348" s="132" t="s">
        <v>546</v>
      </c>
      <c r="AU348" s="132" t="s">
        <v>517</v>
      </c>
      <c r="AV348" s="136" t="s">
        <v>401</v>
      </c>
      <c r="AW348" s="136" t="s">
        <v>485</v>
      </c>
      <c r="AX348" s="136" t="s">
        <v>455</v>
      </c>
      <c r="AY348" s="132" t="s">
        <v>539</v>
      </c>
    </row>
    <row r="349" spans="2:51" s="6" customFormat="1" ht="15.75" customHeight="1">
      <c r="B349" s="137"/>
      <c r="E349" s="138"/>
      <c r="F349" s="204" t="s">
        <v>717</v>
      </c>
      <c r="G349" s="205"/>
      <c r="H349" s="205"/>
      <c r="I349" s="205"/>
      <c r="K349" s="139">
        <v>0.027</v>
      </c>
      <c r="N349" s="138"/>
      <c r="R349" s="140"/>
      <c r="T349" s="141"/>
      <c r="AA349" s="142"/>
      <c r="AT349" s="138" t="s">
        <v>546</v>
      </c>
      <c r="AU349" s="138" t="s">
        <v>517</v>
      </c>
      <c r="AV349" s="143" t="s">
        <v>517</v>
      </c>
      <c r="AW349" s="143" t="s">
        <v>485</v>
      </c>
      <c r="AX349" s="143" t="s">
        <v>455</v>
      </c>
      <c r="AY349" s="138" t="s">
        <v>539</v>
      </c>
    </row>
    <row r="350" spans="2:51" s="6" customFormat="1" ht="15.75" customHeight="1">
      <c r="B350" s="144"/>
      <c r="E350" s="145"/>
      <c r="F350" s="208" t="s">
        <v>548</v>
      </c>
      <c r="G350" s="209"/>
      <c r="H350" s="209"/>
      <c r="I350" s="209"/>
      <c r="K350" s="146">
        <v>0.083</v>
      </c>
      <c r="N350" s="145"/>
      <c r="R350" s="147"/>
      <c r="T350" s="148"/>
      <c r="AA350" s="149"/>
      <c r="AT350" s="145" t="s">
        <v>546</v>
      </c>
      <c r="AU350" s="145" t="s">
        <v>517</v>
      </c>
      <c r="AV350" s="150" t="s">
        <v>544</v>
      </c>
      <c r="AW350" s="150" t="s">
        <v>485</v>
      </c>
      <c r="AX350" s="150" t="s">
        <v>401</v>
      </c>
      <c r="AY350" s="145" t="s">
        <v>539</v>
      </c>
    </row>
    <row r="351" spans="2:64" s="6" customFormat="1" ht="27" customHeight="1">
      <c r="B351" s="22"/>
      <c r="C351" s="151" t="s">
        <v>721</v>
      </c>
      <c r="D351" s="151" t="s">
        <v>722</v>
      </c>
      <c r="E351" s="152" t="s">
        <v>723</v>
      </c>
      <c r="F351" s="217" t="s">
        <v>724</v>
      </c>
      <c r="G351" s="215"/>
      <c r="H351" s="215"/>
      <c r="I351" s="215"/>
      <c r="J351" s="153" t="s">
        <v>577</v>
      </c>
      <c r="K351" s="154">
        <v>0.089</v>
      </c>
      <c r="L351" s="214">
        <v>0</v>
      </c>
      <c r="M351" s="215"/>
      <c r="N351" s="216">
        <f>ROUND($L$351*$K$351,2)</f>
        <v>0</v>
      </c>
      <c r="O351" s="211"/>
      <c r="P351" s="211"/>
      <c r="Q351" s="211"/>
      <c r="R351" s="23"/>
      <c r="T351" s="127"/>
      <c r="U351" s="128" t="s">
        <v>422</v>
      </c>
      <c r="V351" s="129">
        <v>0</v>
      </c>
      <c r="W351" s="129">
        <f>$V$351*$K$351</f>
        <v>0</v>
      </c>
      <c r="X351" s="129">
        <v>1</v>
      </c>
      <c r="Y351" s="129">
        <f>$X$351*$K$351</f>
        <v>0.089</v>
      </c>
      <c r="Z351" s="129">
        <v>0</v>
      </c>
      <c r="AA351" s="130">
        <f>$Z$351*$K$351</f>
        <v>0</v>
      </c>
      <c r="AR351" s="6" t="s">
        <v>571</v>
      </c>
      <c r="AT351" s="6" t="s">
        <v>722</v>
      </c>
      <c r="AU351" s="6" t="s">
        <v>517</v>
      </c>
      <c r="AY351" s="6" t="s">
        <v>539</v>
      </c>
      <c r="BE351" s="80">
        <f>IF($U$351="základní",$N$351,0)</f>
        <v>0</v>
      </c>
      <c r="BF351" s="80">
        <f>IF($U$351="snížená",$N$351,0)</f>
        <v>0</v>
      </c>
      <c r="BG351" s="80">
        <f>IF($U$351="zákl. přenesená",$N$351,0)</f>
        <v>0</v>
      </c>
      <c r="BH351" s="80">
        <f>IF($U$351="sníž. přenesená",$N$351,0)</f>
        <v>0</v>
      </c>
      <c r="BI351" s="80">
        <f>IF($U$351="nulová",$N$351,0)</f>
        <v>0</v>
      </c>
      <c r="BJ351" s="6" t="s">
        <v>517</v>
      </c>
      <c r="BK351" s="80">
        <f>ROUND($L$351*$K$351,2)</f>
        <v>0</v>
      </c>
      <c r="BL351" s="6" t="s">
        <v>544</v>
      </c>
    </row>
    <row r="352" spans="2:51" s="6" customFormat="1" ht="15.75" customHeight="1">
      <c r="B352" s="131"/>
      <c r="E352" s="132"/>
      <c r="F352" s="206" t="s">
        <v>586</v>
      </c>
      <c r="G352" s="207"/>
      <c r="H352" s="207"/>
      <c r="I352" s="207"/>
      <c r="K352" s="132"/>
      <c r="N352" s="132"/>
      <c r="R352" s="133"/>
      <c r="T352" s="134"/>
      <c r="AA352" s="135"/>
      <c r="AT352" s="132" t="s">
        <v>546</v>
      </c>
      <c r="AU352" s="132" t="s">
        <v>517</v>
      </c>
      <c r="AV352" s="136" t="s">
        <v>401</v>
      </c>
      <c r="AW352" s="136" t="s">
        <v>485</v>
      </c>
      <c r="AX352" s="136" t="s">
        <v>455</v>
      </c>
      <c r="AY352" s="132" t="s">
        <v>539</v>
      </c>
    </row>
    <row r="353" spans="2:51" s="6" customFormat="1" ht="15.75" customHeight="1">
      <c r="B353" s="131"/>
      <c r="E353" s="132"/>
      <c r="F353" s="206" t="s">
        <v>716</v>
      </c>
      <c r="G353" s="207"/>
      <c r="H353" s="207"/>
      <c r="I353" s="207"/>
      <c r="K353" s="132"/>
      <c r="N353" s="132"/>
      <c r="R353" s="133"/>
      <c r="T353" s="134"/>
      <c r="AA353" s="135"/>
      <c r="AT353" s="132" t="s">
        <v>546</v>
      </c>
      <c r="AU353" s="132" t="s">
        <v>517</v>
      </c>
      <c r="AV353" s="136" t="s">
        <v>401</v>
      </c>
      <c r="AW353" s="136" t="s">
        <v>485</v>
      </c>
      <c r="AX353" s="136" t="s">
        <v>455</v>
      </c>
      <c r="AY353" s="132" t="s">
        <v>539</v>
      </c>
    </row>
    <row r="354" spans="2:51" s="6" customFormat="1" ht="15.75" customHeight="1">
      <c r="B354" s="137"/>
      <c r="E354" s="138"/>
      <c r="F354" s="204" t="s">
        <v>725</v>
      </c>
      <c r="G354" s="205"/>
      <c r="H354" s="205"/>
      <c r="I354" s="205"/>
      <c r="K354" s="139">
        <v>0.029</v>
      </c>
      <c r="N354" s="138"/>
      <c r="R354" s="140"/>
      <c r="T354" s="141"/>
      <c r="AA354" s="142"/>
      <c r="AT354" s="138" t="s">
        <v>546</v>
      </c>
      <c r="AU354" s="138" t="s">
        <v>517</v>
      </c>
      <c r="AV354" s="143" t="s">
        <v>517</v>
      </c>
      <c r="AW354" s="143" t="s">
        <v>485</v>
      </c>
      <c r="AX354" s="143" t="s">
        <v>455</v>
      </c>
      <c r="AY354" s="138" t="s">
        <v>539</v>
      </c>
    </row>
    <row r="355" spans="2:51" s="6" customFormat="1" ht="15.75" customHeight="1">
      <c r="B355" s="131"/>
      <c r="E355" s="132"/>
      <c r="F355" s="206" t="s">
        <v>615</v>
      </c>
      <c r="G355" s="207"/>
      <c r="H355" s="207"/>
      <c r="I355" s="207"/>
      <c r="K355" s="132"/>
      <c r="N355" s="132"/>
      <c r="R355" s="133"/>
      <c r="T355" s="134"/>
      <c r="AA355" s="135"/>
      <c r="AT355" s="132" t="s">
        <v>546</v>
      </c>
      <c r="AU355" s="132" t="s">
        <v>517</v>
      </c>
      <c r="AV355" s="136" t="s">
        <v>401</v>
      </c>
      <c r="AW355" s="136" t="s">
        <v>485</v>
      </c>
      <c r="AX355" s="136" t="s">
        <v>455</v>
      </c>
      <c r="AY355" s="132" t="s">
        <v>539</v>
      </c>
    </row>
    <row r="356" spans="2:51" s="6" customFormat="1" ht="15.75" customHeight="1">
      <c r="B356" s="131"/>
      <c r="E356" s="132"/>
      <c r="F356" s="206" t="s">
        <v>718</v>
      </c>
      <c r="G356" s="207"/>
      <c r="H356" s="207"/>
      <c r="I356" s="207"/>
      <c r="K356" s="132"/>
      <c r="N356" s="132"/>
      <c r="R356" s="133"/>
      <c r="T356" s="134"/>
      <c r="AA356" s="135"/>
      <c r="AT356" s="132" t="s">
        <v>546</v>
      </c>
      <c r="AU356" s="132" t="s">
        <v>517</v>
      </c>
      <c r="AV356" s="136" t="s">
        <v>401</v>
      </c>
      <c r="AW356" s="136" t="s">
        <v>485</v>
      </c>
      <c r="AX356" s="136" t="s">
        <v>455</v>
      </c>
      <c r="AY356" s="132" t="s">
        <v>539</v>
      </c>
    </row>
    <row r="357" spans="2:51" s="6" customFormat="1" ht="15.75" customHeight="1">
      <c r="B357" s="137"/>
      <c r="E357" s="138"/>
      <c r="F357" s="204" t="s">
        <v>726</v>
      </c>
      <c r="G357" s="205"/>
      <c r="H357" s="205"/>
      <c r="I357" s="205"/>
      <c r="K357" s="139">
        <v>0.031</v>
      </c>
      <c r="N357" s="138"/>
      <c r="R357" s="140"/>
      <c r="T357" s="141"/>
      <c r="AA357" s="142"/>
      <c r="AT357" s="138" t="s">
        <v>546</v>
      </c>
      <c r="AU357" s="138" t="s">
        <v>517</v>
      </c>
      <c r="AV357" s="143" t="s">
        <v>517</v>
      </c>
      <c r="AW357" s="143" t="s">
        <v>485</v>
      </c>
      <c r="AX357" s="143" t="s">
        <v>455</v>
      </c>
      <c r="AY357" s="138" t="s">
        <v>539</v>
      </c>
    </row>
    <row r="358" spans="2:51" s="6" customFormat="1" ht="15.75" customHeight="1">
      <c r="B358" s="131"/>
      <c r="E358" s="132"/>
      <c r="F358" s="206" t="s">
        <v>618</v>
      </c>
      <c r="G358" s="207"/>
      <c r="H358" s="207"/>
      <c r="I358" s="207"/>
      <c r="K358" s="132"/>
      <c r="N358" s="132"/>
      <c r="R358" s="133"/>
      <c r="T358" s="134"/>
      <c r="AA358" s="135"/>
      <c r="AT358" s="132" t="s">
        <v>546</v>
      </c>
      <c r="AU358" s="132" t="s">
        <v>517</v>
      </c>
      <c r="AV358" s="136" t="s">
        <v>401</v>
      </c>
      <c r="AW358" s="136" t="s">
        <v>485</v>
      </c>
      <c r="AX358" s="136" t="s">
        <v>455</v>
      </c>
      <c r="AY358" s="132" t="s">
        <v>539</v>
      </c>
    </row>
    <row r="359" spans="2:51" s="6" customFormat="1" ht="15.75" customHeight="1">
      <c r="B359" s="131"/>
      <c r="E359" s="132"/>
      <c r="F359" s="206" t="s">
        <v>720</v>
      </c>
      <c r="G359" s="207"/>
      <c r="H359" s="207"/>
      <c r="I359" s="207"/>
      <c r="K359" s="132"/>
      <c r="N359" s="132"/>
      <c r="R359" s="133"/>
      <c r="T359" s="134"/>
      <c r="AA359" s="135"/>
      <c r="AT359" s="132" t="s">
        <v>546</v>
      </c>
      <c r="AU359" s="132" t="s">
        <v>517</v>
      </c>
      <c r="AV359" s="136" t="s">
        <v>401</v>
      </c>
      <c r="AW359" s="136" t="s">
        <v>485</v>
      </c>
      <c r="AX359" s="136" t="s">
        <v>455</v>
      </c>
      <c r="AY359" s="132" t="s">
        <v>539</v>
      </c>
    </row>
    <row r="360" spans="2:51" s="6" customFormat="1" ht="15.75" customHeight="1">
      <c r="B360" s="137"/>
      <c r="E360" s="138"/>
      <c r="F360" s="204" t="s">
        <v>725</v>
      </c>
      <c r="G360" s="205"/>
      <c r="H360" s="205"/>
      <c r="I360" s="205"/>
      <c r="K360" s="139">
        <v>0.029</v>
      </c>
      <c r="N360" s="138"/>
      <c r="R360" s="140"/>
      <c r="T360" s="141"/>
      <c r="AA360" s="142"/>
      <c r="AT360" s="138" t="s">
        <v>546</v>
      </c>
      <c r="AU360" s="138" t="s">
        <v>517</v>
      </c>
      <c r="AV360" s="143" t="s">
        <v>517</v>
      </c>
      <c r="AW360" s="143" t="s">
        <v>485</v>
      </c>
      <c r="AX360" s="143" t="s">
        <v>455</v>
      </c>
      <c r="AY360" s="138" t="s">
        <v>539</v>
      </c>
    </row>
    <row r="361" spans="2:51" s="6" customFormat="1" ht="15.75" customHeight="1">
      <c r="B361" s="144"/>
      <c r="E361" s="145"/>
      <c r="F361" s="208" t="s">
        <v>548</v>
      </c>
      <c r="G361" s="209"/>
      <c r="H361" s="209"/>
      <c r="I361" s="209"/>
      <c r="K361" s="146">
        <v>0.089</v>
      </c>
      <c r="N361" s="145"/>
      <c r="R361" s="147"/>
      <c r="T361" s="148"/>
      <c r="AA361" s="149"/>
      <c r="AT361" s="145" t="s">
        <v>546</v>
      </c>
      <c r="AU361" s="145" t="s">
        <v>517</v>
      </c>
      <c r="AV361" s="150" t="s">
        <v>544</v>
      </c>
      <c r="AW361" s="150" t="s">
        <v>485</v>
      </c>
      <c r="AX361" s="150" t="s">
        <v>401</v>
      </c>
      <c r="AY361" s="145" t="s">
        <v>539</v>
      </c>
    </row>
    <row r="362" spans="2:64" s="6" customFormat="1" ht="27" customHeight="1">
      <c r="B362" s="22"/>
      <c r="C362" s="123" t="s">
        <v>727</v>
      </c>
      <c r="D362" s="123" t="s">
        <v>540</v>
      </c>
      <c r="E362" s="124" t="s">
        <v>728</v>
      </c>
      <c r="F362" s="212" t="s">
        <v>729</v>
      </c>
      <c r="G362" s="211"/>
      <c r="H362" s="211"/>
      <c r="I362" s="211"/>
      <c r="J362" s="125" t="s">
        <v>577</v>
      </c>
      <c r="K362" s="126">
        <v>0.208</v>
      </c>
      <c r="L362" s="213">
        <v>0</v>
      </c>
      <c r="M362" s="211"/>
      <c r="N362" s="210">
        <f>ROUND($L$362*$K$362,2)</f>
        <v>0</v>
      </c>
      <c r="O362" s="211"/>
      <c r="P362" s="211"/>
      <c r="Q362" s="211"/>
      <c r="R362" s="23"/>
      <c r="T362" s="127"/>
      <c r="U362" s="128" t="s">
        <v>422</v>
      </c>
      <c r="V362" s="129">
        <v>16.583</v>
      </c>
      <c r="W362" s="129">
        <f>$V$362*$K$362</f>
        <v>3.4492639999999994</v>
      </c>
      <c r="X362" s="129">
        <v>0.017094</v>
      </c>
      <c r="Y362" s="129">
        <f>$X$362*$K$362</f>
        <v>0.003555552</v>
      </c>
      <c r="Z362" s="129">
        <v>0</v>
      </c>
      <c r="AA362" s="130">
        <f>$Z$362*$K$362</f>
        <v>0</v>
      </c>
      <c r="AR362" s="6" t="s">
        <v>544</v>
      </c>
      <c r="AT362" s="6" t="s">
        <v>540</v>
      </c>
      <c r="AU362" s="6" t="s">
        <v>517</v>
      </c>
      <c r="AY362" s="6" t="s">
        <v>539</v>
      </c>
      <c r="BE362" s="80">
        <f>IF($U$362="základní",$N$362,0)</f>
        <v>0</v>
      </c>
      <c r="BF362" s="80">
        <f>IF($U$362="snížená",$N$362,0)</f>
        <v>0</v>
      </c>
      <c r="BG362" s="80">
        <f>IF($U$362="zákl. přenesená",$N$362,0)</f>
        <v>0</v>
      </c>
      <c r="BH362" s="80">
        <f>IF($U$362="sníž. přenesená",$N$362,0)</f>
        <v>0</v>
      </c>
      <c r="BI362" s="80">
        <f>IF($U$362="nulová",$N$362,0)</f>
        <v>0</v>
      </c>
      <c r="BJ362" s="6" t="s">
        <v>517</v>
      </c>
      <c r="BK362" s="80">
        <f>ROUND($L$362*$K$362,2)</f>
        <v>0</v>
      </c>
      <c r="BL362" s="6" t="s">
        <v>544</v>
      </c>
    </row>
    <row r="363" spans="2:51" s="6" customFormat="1" ht="15.75" customHeight="1">
      <c r="B363" s="131"/>
      <c r="E363" s="132"/>
      <c r="F363" s="206" t="s">
        <v>615</v>
      </c>
      <c r="G363" s="207"/>
      <c r="H363" s="207"/>
      <c r="I363" s="207"/>
      <c r="K363" s="132"/>
      <c r="N363" s="132"/>
      <c r="R363" s="133"/>
      <c r="T363" s="134"/>
      <c r="AA363" s="135"/>
      <c r="AT363" s="132" t="s">
        <v>546</v>
      </c>
      <c r="AU363" s="132" t="s">
        <v>517</v>
      </c>
      <c r="AV363" s="136" t="s">
        <v>401</v>
      </c>
      <c r="AW363" s="136" t="s">
        <v>485</v>
      </c>
      <c r="AX363" s="136" t="s">
        <v>455</v>
      </c>
      <c r="AY363" s="132" t="s">
        <v>539</v>
      </c>
    </row>
    <row r="364" spans="2:51" s="6" customFormat="1" ht="15.75" customHeight="1">
      <c r="B364" s="131"/>
      <c r="E364" s="132"/>
      <c r="F364" s="206" t="s">
        <v>730</v>
      </c>
      <c r="G364" s="207"/>
      <c r="H364" s="207"/>
      <c r="I364" s="207"/>
      <c r="K364" s="132"/>
      <c r="N364" s="132"/>
      <c r="R364" s="133"/>
      <c r="T364" s="134"/>
      <c r="AA364" s="135"/>
      <c r="AT364" s="132" t="s">
        <v>546</v>
      </c>
      <c r="AU364" s="132" t="s">
        <v>517</v>
      </c>
      <c r="AV364" s="136" t="s">
        <v>401</v>
      </c>
      <c r="AW364" s="136" t="s">
        <v>485</v>
      </c>
      <c r="AX364" s="136" t="s">
        <v>455</v>
      </c>
      <c r="AY364" s="132" t="s">
        <v>539</v>
      </c>
    </row>
    <row r="365" spans="2:51" s="6" customFormat="1" ht="15.75" customHeight="1">
      <c r="B365" s="137"/>
      <c r="E365" s="138"/>
      <c r="F365" s="204" t="s">
        <v>731</v>
      </c>
      <c r="G365" s="205"/>
      <c r="H365" s="205"/>
      <c r="I365" s="205"/>
      <c r="K365" s="139">
        <v>0.075</v>
      </c>
      <c r="N365" s="138"/>
      <c r="R365" s="140"/>
      <c r="T365" s="141"/>
      <c r="AA365" s="142"/>
      <c r="AT365" s="138" t="s">
        <v>546</v>
      </c>
      <c r="AU365" s="138" t="s">
        <v>517</v>
      </c>
      <c r="AV365" s="143" t="s">
        <v>517</v>
      </c>
      <c r="AW365" s="143" t="s">
        <v>485</v>
      </c>
      <c r="AX365" s="143" t="s">
        <v>455</v>
      </c>
      <c r="AY365" s="138" t="s">
        <v>539</v>
      </c>
    </row>
    <row r="366" spans="2:51" s="6" customFormat="1" ht="15.75" customHeight="1">
      <c r="B366" s="131"/>
      <c r="E366" s="132"/>
      <c r="F366" s="206" t="s">
        <v>618</v>
      </c>
      <c r="G366" s="207"/>
      <c r="H366" s="207"/>
      <c r="I366" s="207"/>
      <c r="K366" s="132"/>
      <c r="N366" s="132"/>
      <c r="R366" s="133"/>
      <c r="T366" s="134"/>
      <c r="AA366" s="135"/>
      <c r="AT366" s="132" t="s">
        <v>546</v>
      </c>
      <c r="AU366" s="132" t="s">
        <v>517</v>
      </c>
      <c r="AV366" s="136" t="s">
        <v>401</v>
      </c>
      <c r="AW366" s="136" t="s">
        <v>485</v>
      </c>
      <c r="AX366" s="136" t="s">
        <v>455</v>
      </c>
      <c r="AY366" s="132" t="s">
        <v>539</v>
      </c>
    </row>
    <row r="367" spans="2:51" s="6" customFormat="1" ht="15.75" customHeight="1">
      <c r="B367" s="131"/>
      <c r="E367" s="132"/>
      <c r="F367" s="206" t="s">
        <v>732</v>
      </c>
      <c r="G367" s="207"/>
      <c r="H367" s="207"/>
      <c r="I367" s="207"/>
      <c r="K367" s="132"/>
      <c r="N367" s="132"/>
      <c r="R367" s="133"/>
      <c r="T367" s="134"/>
      <c r="AA367" s="135"/>
      <c r="AT367" s="132" t="s">
        <v>546</v>
      </c>
      <c r="AU367" s="132" t="s">
        <v>517</v>
      </c>
      <c r="AV367" s="136" t="s">
        <v>401</v>
      </c>
      <c r="AW367" s="136" t="s">
        <v>485</v>
      </c>
      <c r="AX367" s="136" t="s">
        <v>455</v>
      </c>
      <c r="AY367" s="132" t="s">
        <v>539</v>
      </c>
    </row>
    <row r="368" spans="2:51" s="6" customFormat="1" ht="15.75" customHeight="1">
      <c r="B368" s="137"/>
      <c r="E368" s="138"/>
      <c r="F368" s="204" t="s">
        <v>733</v>
      </c>
      <c r="G368" s="205"/>
      <c r="H368" s="205"/>
      <c r="I368" s="205"/>
      <c r="K368" s="139">
        <v>0.133</v>
      </c>
      <c r="N368" s="138"/>
      <c r="R368" s="140"/>
      <c r="T368" s="141"/>
      <c r="AA368" s="142"/>
      <c r="AT368" s="138" t="s">
        <v>546</v>
      </c>
      <c r="AU368" s="138" t="s">
        <v>517</v>
      </c>
      <c r="AV368" s="143" t="s">
        <v>517</v>
      </c>
      <c r="AW368" s="143" t="s">
        <v>485</v>
      </c>
      <c r="AX368" s="143" t="s">
        <v>455</v>
      </c>
      <c r="AY368" s="138" t="s">
        <v>539</v>
      </c>
    </row>
    <row r="369" spans="2:51" s="6" customFormat="1" ht="15.75" customHeight="1">
      <c r="B369" s="144"/>
      <c r="E369" s="145"/>
      <c r="F369" s="208" t="s">
        <v>548</v>
      </c>
      <c r="G369" s="209"/>
      <c r="H369" s="209"/>
      <c r="I369" s="209"/>
      <c r="K369" s="146">
        <v>0.208</v>
      </c>
      <c r="N369" s="145"/>
      <c r="R369" s="147"/>
      <c r="T369" s="148"/>
      <c r="AA369" s="149"/>
      <c r="AT369" s="145" t="s">
        <v>546</v>
      </c>
      <c r="AU369" s="145" t="s">
        <v>517</v>
      </c>
      <c r="AV369" s="150" t="s">
        <v>544</v>
      </c>
      <c r="AW369" s="150" t="s">
        <v>485</v>
      </c>
      <c r="AX369" s="150" t="s">
        <v>401</v>
      </c>
      <c r="AY369" s="145" t="s">
        <v>539</v>
      </c>
    </row>
    <row r="370" spans="2:64" s="6" customFormat="1" ht="27" customHeight="1">
      <c r="B370" s="22"/>
      <c r="C370" s="151" t="s">
        <v>734</v>
      </c>
      <c r="D370" s="151" t="s">
        <v>722</v>
      </c>
      <c r="E370" s="152" t="s">
        <v>735</v>
      </c>
      <c r="F370" s="217" t="s">
        <v>736</v>
      </c>
      <c r="G370" s="215"/>
      <c r="H370" s="215"/>
      <c r="I370" s="215"/>
      <c r="J370" s="153" t="s">
        <v>577</v>
      </c>
      <c r="K370" s="154">
        <v>0.05</v>
      </c>
      <c r="L370" s="214">
        <v>0</v>
      </c>
      <c r="M370" s="215"/>
      <c r="N370" s="216">
        <f>ROUND($L$370*$K$370,2)</f>
        <v>0</v>
      </c>
      <c r="O370" s="211"/>
      <c r="P370" s="211"/>
      <c r="Q370" s="211"/>
      <c r="R370" s="23"/>
      <c r="T370" s="127"/>
      <c r="U370" s="128" t="s">
        <v>422</v>
      </c>
      <c r="V370" s="129">
        <v>0</v>
      </c>
      <c r="W370" s="129">
        <f>$V$370*$K$370</f>
        <v>0</v>
      </c>
      <c r="X370" s="129">
        <v>1</v>
      </c>
      <c r="Y370" s="129">
        <f>$X$370*$K$370</f>
        <v>0.05</v>
      </c>
      <c r="Z370" s="129">
        <v>0</v>
      </c>
      <c r="AA370" s="130">
        <f>$Z$370*$K$370</f>
        <v>0</v>
      </c>
      <c r="AR370" s="6" t="s">
        <v>571</v>
      </c>
      <c r="AT370" s="6" t="s">
        <v>722</v>
      </c>
      <c r="AU370" s="6" t="s">
        <v>517</v>
      </c>
      <c r="AY370" s="6" t="s">
        <v>539</v>
      </c>
      <c r="BE370" s="80">
        <f>IF($U$370="základní",$N$370,0)</f>
        <v>0</v>
      </c>
      <c r="BF370" s="80">
        <f>IF($U$370="snížená",$N$370,0)</f>
        <v>0</v>
      </c>
      <c r="BG370" s="80">
        <f>IF($U$370="zákl. přenesená",$N$370,0)</f>
        <v>0</v>
      </c>
      <c r="BH370" s="80">
        <f>IF($U$370="sníž. přenesená",$N$370,0)</f>
        <v>0</v>
      </c>
      <c r="BI370" s="80">
        <f>IF($U$370="nulová",$N$370,0)</f>
        <v>0</v>
      </c>
      <c r="BJ370" s="6" t="s">
        <v>517</v>
      </c>
      <c r="BK370" s="80">
        <f>ROUND($L$370*$K$370,2)</f>
        <v>0</v>
      </c>
      <c r="BL370" s="6" t="s">
        <v>544</v>
      </c>
    </row>
    <row r="371" spans="2:51" s="6" customFormat="1" ht="15.75" customHeight="1">
      <c r="B371" s="131"/>
      <c r="E371" s="132"/>
      <c r="F371" s="206" t="s">
        <v>618</v>
      </c>
      <c r="G371" s="207"/>
      <c r="H371" s="207"/>
      <c r="I371" s="207"/>
      <c r="K371" s="132"/>
      <c r="N371" s="132"/>
      <c r="R371" s="133"/>
      <c r="T371" s="134"/>
      <c r="AA371" s="135"/>
      <c r="AT371" s="132" t="s">
        <v>546</v>
      </c>
      <c r="AU371" s="132" t="s">
        <v>517</v>
      </c>
      <c r="AV371" s="136" t="s">
        <v>401</v>
      </c>
      <c r="AW371" s="136" t="s">
        <v>485</v>
      </c>
      <c r="AX371" s="136" t="s">
        <v>455</v>
      </c>
      <c r="AY371" s="132" t="s">
        <v>539</v>
      </c>
    </row>
    <row r="372" spans="2:51" s="6" customFormat="1" ht="15.75" customHeight="1">
      <c r="B372" s="131"/>
      <c r="E372" s="132"/>
      <c r="F372" s="206" t="s">
        <v>732</v>
      </c>
      <c r="G372" s="207"/>
      <c r="H372" s="207"/>
      <c r="I372" s="207"/>
      <c r="K372" s="132"/>
      <c r="N372" s="132"/>
      <c r="R372" s="133"/>
      <c r="T372" s="134"/>
      <c r="AA372" s="135"/>
      <c r="AT372" s="132" t="s">
        <v>546</v>
      </c>
      <c r="AU372" s="132" t="s">
        <v>517</v>
      </c>
      <c r="AV372" s="136" t="s">
        <v>401</v>
      </c>
      <c r="AW372" s="136" t="s">
        <v>485</v>
      </c>
      <c r="AX372" s="136" t="s">
        <v>455</v>
      </c>
      <c r="AY372" s="132" t="s">
        <v>539</v>
      </c>
    </row>
    <row r="373" spans="2:51" s="6" customFormat="1" ht="15.75" customHeight="1">
      <c r="B373" s="137"/>
      <c r="E373" s="138"/>
      <c r="F373" s="204" t="s">
        <v>737</v>
      </c>
      <c r="G373" s="205"/>
      <c r="H373" s="205"/>
      <c r="I373" s="205"/>
      <c r="K373" s="139">
        <v>0.05</v>
      </c>
      <c r="N373" s="138"/>
      <c r="R373" s="140"/>
      <c r="T373" s="141"/>
      <c r="AA373" s="142"/>
      <c r="AT373" s="138" t="s">
        <v>546</v>
      </c>
      <c r="AU373" s="138" t="s">
        <v>517</v>
      </c>
      <c r="AV373" s="143" t="s">
        <v>517</v>
      </c>
      <c r="AW373" s="143" t="s">
        <v>485</v>
      </c>
      <c r="AX373" s="143" t="s">
        <v>455</v>
      </c>
      <c r="AY373" s="138" t="s">
        <v>539</v>
      </c>
    </row>
    <row r="374" spans="2:51" s="6" customFormat="1" ht="15.75" customHeight="1">
      <c r="B374" s="144"/>
      <c r="E374" s="145"/>
      <c r="F374" s="208" t="s">
        <v>548</v>
      </c>
      <c r="G374" s="209"/>
      <c r="H374" s="209"/>
      <c r="I374" s="209"/>
      <c r="K374" s="146">
        <v>0.05</v>
      </c>
      <c r="N374" s="145"/>
      <c r="R374" s="147"/>
      <c r="T374" s="148"/>
      <c r="AA374" s="149"/>
      <c r="AT374" s="145" t="s">
        <v>546</v>
      </c>
      <c r="AU374" s="145" t="s">
        <v>517</v>
      </c>
      <c r="AV374" s="150" t="s">
        <v>544</v>
      </c>
      <c r="AW374" s="150" t="s">
        <v>485</v>
      </c>
      <c r="AX374" s="150" t="s">
        <v>401</v>
      </c>
      <c r="AY374" s="145" t="s">
        <v>539</v>
      </c>
    </row>
    <row r="375" spans="2:64" s="6" customFormat="1" ht="27" customHeight="1">
      <c r="B375" s="22"/>
      <c r="C375" s="151" t="s">
        <v>738</v>
      </c>
      <c r="D375" s="151" t="s">
        <v>722</v>
      </c>
      <c r="E375" s="152" t="s">
        <v>739</v>
      </c>
      <c r="F375" s="217" t="s">
        <v>740</v>
      </c>
      <c r="G375" s="215"/>
      <c r="H375" s="215"/>
      <c r="I375" s="215"/>
      <c r="J375" s="153" t="s">
        <v>577</v>
      </c>
      <c r="K375" s="154">
        <v>0.053</v>
      </c>
      <c r="L375" s="214">
        <v>0</v>
      </c>
      <c r="M375" s="215"/>
      <c r="N375" s="216">
        <f>ROUND($L$375*$K$375,2)</f>
        <v>0</v>
      </c>
      <c r="O375" s="211"/>
      <c r="P375" s="211"/>
      <c r="Q375" s="211"/>
      <c r="R375" s="23"/>
      <c r="T375" s="127"/>
      <c r="U375" s="128" t="s">
        <v>422</v>
      </c>
      <c r="V375" s="129">
        <v>0</v>
      </c>
      <c r="W375" s="129">
        <f>$V$375*$K$375</f>
        <v>0</v>
      </c>
      <c r="X375" s="129">
        <v>1</v>
      </c>
      <c r="Y375" s="129">
        <f>$X$375*$K$375</f>
        <v>0.053</v>
      </c>
      <c r="Z375" s="129">
        <v>0</v>
      </c>
      <c r="AA375" s="130">
        <f>$Z$375*$K$375</f>
        <v>0</v>
      </c>
      <c r="AR375" s="6" t="s">
        <v>571</v>
      </c>
      <c r="AT375" s="6" t="s">
        <v>722</v>
      </c>
      <c r="AU375" s="6" t="s">
        <v>517</v>
      </c>
      <c r="AY375" s="6" t="s">
        <v>539</v>
      </c>
      <c r="BE375" s="80">
        <f>IF($U$375="základní",$N$375,0)</f>
        <v>0</v>
      </c>
      <c r="BF375" s="80">
        <f>IF($U$375="snížená",$N$375,0)</f>
        <v>0</v>
      </c>
      <c r="BG375" s="80">
        <f>IF($U$375="zákl. přenesená",$N$375,0)</f>
        <v>0</v>
      </c>
      <c r="BH375" s="80">
        <f>IF($U$375="sníž. přenesená",$N$375,0)</f>
        <v>0</v>
      </c>
      <c r="BI375" s="80">
        <f>IF($U$375="nulová",$N$375,0)</f>
        <v>0</v>
      </c>
      <c r="BJ375" s="6" t="s">
        <v>517</v>
      </c>
      <c r="BK375" s="80">
        <f>ROUND($L$375*$K$375,2)</f>
        <v>0</v>
      </c>
      <c r="BL375" s="6" t="s">
        <v>544</v>
      </c>
    </row>
    <row r="376" spans="2:51" s="6" customFormat="1" ht="15.75" customHeight="1">
      <c r="B376" s="131"/>
      <c r="E376" s="132"/>
      <c r="F376" s="206" t="s">
        <v>618</v>
      </c>
      <c r="G376" s="207"/>
      <c r="H376" s="207"/>
      <c r="I376" s="207"/>
      <c r="K376" s="132"/>
      <c r="N376" s="132"/>
      <c r="R376" s="133"/>
      <c r="T376" s="134"/>
      <c r="AA376" s="135"/>
      <c r="AT376" s="132" t="s">
        <v>546</v>
      </c>
      <c r="AU376" s="132" t="s">
        <v>517</v>
      </c>
      <c r="AV376" s="136" t="s">
        <v>401</v>
      </c>
      <c r="AW376" s="136" t="s">
        <v>485</v>
      </c>
      <c r="AX376" s="136" t="s">
        <v>455</v>
      </c>
      <c r="AY376" s="132" t="s">
        <v>539</v>
      </c>
    </row>
    <row r="377" spans="2:51" s="6" customFormat="1" ht="15.75" customHeight="1">
      <c r="B377" s="131"/>
      <c r="E377" s="132"/>
      <c r="F377" s="206" t="s">
        <v>732</v>
      </c>
      <c r="G377" s="207"/>
      <c r="H377" s="207"/>
      <c r="I377" s="207"/>
      <c r="K377" s="132"/>
      <c r="N377" s="132"/>
      <c r="R377" s="133"/>
      <c r="T377" s="134"/>
      <c r="AA377" s="135"/>
      <c r="AT377" s="132" t="s">
        <v>546</v>
      </c>
      <c r="AU377" s="132" t="s">
        <v>517</v>
      </c>
      <c r="AV377" s="136" t="s">
        <v>401</v>
      </c>
      <c r="AW377" s="136" t="s">
        <v>485</v>
      </c>
      <c r="AX377" s="136" t="s">
        <v>455</v>
      </c>
      <c r="AY377" s="132" t="s">
        <v>539</v>
      </c>
    </row>
    <row r="378" spans="2:51" s="6" customFormat="1" ht="15.75" customHeight="1">
      <c r="B378" s="137"/>
      <c r="E378" s="138"/>
      <c r="F378" s="204" t="s">
        <v>741</v>
      </c>
      <c r="G378" s="205"/>
      <c r="H378" s="205"/>
      <c r="I378" s="205"/>
      <c r="K378" s="139">
        <v>0.053</v>
      </c>
      <c r="N378" s="138"/>
      <c r="R378" s="140"/>
      <c r="T378" s="141"/>
      <c r="AA378" s="142"/>
      <c r="AT378" s="138" t="s">
        <v>546</v>
      </c>
      <c r="AU378" s="138" t="s">
        <v>517</v>
      </c>
      <c r="AV378" s="143" t="s">
        <v>517</v>
      </c>
      <c r="AW378" s="143" t="s">
        <v>485</v>
      </c>
      <c r="AX378" s="143" t="s">
        <v>455</v>
      </c>
      <c r="AY378" s="138" t="s">
        <v>539</v>
      </c>
    </row>
    <row r="379" spans="2:51" s="6" customFormat="1" ht="15.75" customHeight="1">
      <c r="B379" s="144"/>
      <c r="E379" s="145"/>
      <c r="F379" s="208" t="s">
        <v>548</v>
      </c>
      <c r="G379" s="209"/>
      <c r="H379" s="209"/>
      <c r="I379" s="209"/>
      <c r="K379" s="146">
        <v>0.053</v>
      </c>
      <c r="N379" s="145"/>
      <c r="R379" s="147"/>
      <c r="T379" s="148"/>
      <c r="AA379" s="149"/>
      <c r="AT379" s="145" t="s">
        <v>546</v>
      </c>
      <c r="AU379" s="145" t="s">
        <v>517</v>
      </c>
      <c r="AV379" s="150" t="s">
        <v>544</v>
      </c>
      <c r="AW379" s="150" t="s">
        <v>485</v>
      </c>
      <c r="AX379" s="150" t="s">
        <v>401</v>
      </c>
      <c r="AY379" s="145" t="s">
        <v>539</v>
      </c>
    </row>
    <row r="380" spans="2:64" s="6" customFormat="1" ht="27" customHeight="1">
      <c r="B380" s="22"/>
      <c r="C380" s="151" t="s">
        <v>742</v>
      </c>
      <c r="D380" s="151" t="s">
        <v>722</v>
      </c>
      <c r="E380" s="152" t="s">
        <v>743</v>
      </c>
      <c r="F380" s="217" t="s">
        <v>744</v>
      </c>
      <c r="G380" s="215"/>
      <c r="H380" s="215"/>
      <c r="I380" s="215"/>
      <c r="J380" s="153" t="s">
        <v>577</v>
      </c>
      <c r="K380" s="154">
        <v>0.121</v>
      </c>
      <c r="L380" s="214">
        <v>0</v>
      </c>
      <c r="M380" s="215"/>
      <c r="N380" s="216">
        <f>ROUND($L$380*$K$380,2)</f>
        <v>0</v>
      </c>
      <c r="O380" s="211"/>
      <c r="P380" s="211"/>
      <c r="Q380" s="211"/>
      <c r="R380" s="23"/>
      <c r="T380" s="127"/>
      <c r="U380" s="128" t="s">
        <v>422</v>
      </c>
      <c r="V380" s="129">
        <v>0</v>
      </c>
      <c r="W380" s="129">
        <f>$V$380*$K$380</f>
        <v>0</v>
      </c>
      <c r="X380" s="129">
        <v>1</v>
      </c>
      <c r="Y380" s="129">
        <f>$X$380*$K$380</f>
        <v>0.121</v>
      </c>
      <c r="Z380" s="129">
        <v>0</v>
      </c>
      <c r="AA380" s="130">
        <f>$Z$380*$K$380</f>
        <v>0</v>
      </c>
      <c r="AR380" s="6" t="s">
        <v>571</v>
      </c>
      <c r="AT380" s="6" t="s">
        <v>722</v>
      </c>
      <c r="AU380" s="6" t="s">
        <v>517</v>
      </c>
      <c r="AY380" s="6" t="s">
        <v>539</v>
      </c>
      <c r="BE380" s="80">
        <f>IF($U$380="základní",$N$380,0)</f>
        <v>0</v>
      </c>
      <c r="BF380" s="80">
        <f>IF($U$380="snížená",$N$380,0)</f>
        <v>0</v>
      </c>
      <c r="BG380" s="80">
        <f>IF($U$380="zákl. přenesená",$N$380,0)</f>
        <v>0</v>
      </c>
      <c r="BH380" s="80">
        <f>IF($U$380="sníž. přenesená",$N$380,0)</f>
        <v>0</v>
      </c>
      <c r="BI380" s="80">
        <f>IF($U$380="nulová",$N$380,0)</f>
        <v>0</v>
      </c>
      <c r="BJ380" s="6" t="s">
        <v>517</v>
      </c>
      <c r="BK380" s="80">
        <f>ROUND($L$380*$K$380,2)</f>
        <v>0</v>
      </c>
      <c r="BL380" s="6" t="s">
        <v>544</v>
      </c>
    </row>
    <row r="381" spans="2:51" s="6" customFormat="1" ht="15.75" customHeight="1">
      <c r="B381" s="131"/>
      <c r="E381" s="132"/>
      <c r="F381" s="206" t="s">
        <v>615</v>
      </c>
      <c r="G381" s="207"/>
      <c r="H381" s="207"/>
      <c r="I381" s="207"/>
      <c r="K381" s="132"/>
      <c r="N381" s="132"/>
      <c r="R381" s="133"/>
      <c r="T381" s="134"/>
      <c r="AA381" s="135"/>
      <c r="AT381" s="132" t="s">
        <v>546</v>
      </c>
      <c r="AU381" s="132" t="s">
        <v>517</v>
      </c>
      <c r="AV381" s="136" t="s">
        <v>401</v>
      </c>
      <c r="AW381" s="136" t="s">
        <v>485</v>
      </c>
      <c r="AX381" s="136" t="s">
        <v>455</v>
      </c>
      <c r="AY381" s="132" t="s">
        <v>539</v>
      </c>
    </row>
    <row r="382" spans="2:51" s="6" customFormat="1" ht="15.75" customHeight="1">
      <c r="B382" s="131"/>
      <c r="E382" s="132"/>
      <c r="F382" s="206" t="s">
        <v>730</v>
      </c>
      <c r="G382" s="207"/>
      <c r="H382" s="207"/>
      <c r="I382" s="207"/>
      <c r="K382" s="132"/>
      <c r="N382" s="132"/>
      <c r="R382" s="133"/>
      <c r="T382" s="134"/>
      <c r="AA382" s="135"/>
      <c r="AT382" s="132" t="s">
        <v>546</v>
      </c>
      <c r="AU382" s="132" t="s">
        <v>517</v>
      </c>
      <c r="AV382" s="136" t="s">
        <v>401</v>
      </c>
      <c r="AW382" s="136" t="s">
        <v>485</v>
      </c>
      <c r="AX382" s="136" t="s">
        <v>455</v>
      </c>
      <c r="AY382" s="132" t="s">
        <v>539</v>
      </c>
    </row>
    <row r="383" spans="2:51" s="6" customFormat="1" ht="15.75" customHeight="1">
      <c r="B383" s="137"/>
      <c r="E383" s="138"/>
      <c r="F383" s="204" t="s">
        <v>745</v>
      </c>
      <c r="G383" s="205"/>
      <c r="H383" s="205"/>
      <c r="I383" s="205"/>
      <c r="K383" s="139">
        <v>0.081</v>
      </c>
      <c r="N383" s="138"/>
      <c r="R383" s="140"/>
      <c r="T383" s="141"/>
      <c r="AA383" s="142"/>
      <c r="AT383" s="138" t="s">
        <v>546</v>
      </c>
      <c r="AU383" s="138" t="s">
        <v>517</v>
      </c>
      <c r="AV383" s="143" t="s">
        <v>517</v>
      </c>
      <c r="AW383" s="143" t="s">
        <v>485</v>
      </c>
      <c r="AX383" s="143" t="s">
        <v>455</v>
      </c>
      <c r="AY383" s="138" t="s">
        <v>539</v>
      </c>
    </row>
    <row r="384" spans="2:51" s="6" customFormat="1" ht="15.75" customHeight="1">
      <c r="B384" s="131"/>
      <c r="E384" s="132"/>
      <c r="F384" s="206" t="s">
        <v>618</v>
      </c>
      <c r="G384" s="207"/>
      <c r="H384" s="207"/>
      <c r="I384" s="207"/>
      <c r="K384" s="132"/>
      <c r="N384" s="132"/>
      <c r="R384" s="133"/>
      <c r="T384" s="134"/>
      <c r="AA384" s="135"/>
      <c r="AT384" s="132" t="s">
        <v>546</v>
      </c>
      <c r="AU384" s="132" t="s">
        <v>517</v>
      </c>
      <c r="AV384" s="136" t="s">
        <v>401</v>
      </c>
      <c r="AW384" s="136" t="s">
        <v>485</v>
      </c>
      <c r="AX384" s="136" t="s">
        <v>455</v>
      </c>
      <c r="AY384" s="132" t="s">
        <v>539</v>
      </c>
    </row>
    <row r="385" spans="2:51" s="6" customFormat="1" ht="15.75" customHeight="1">
      <c r="B385" s="131"/>
      <c r="E385" s="132"/>
      <c r="F385" s="206" t="s">
        <v>732</v>
      </c>
      <c r="G385" s="207"/>
      <c r="H385" s="207"/>
      <c r="I385" s="207"/>
      <c r="K385" s="132"/>
      <c r="N385" s="132"/>
      <c r="R385" s="133"/>
      <c r="T385" s="134"/>
      <c r="AA385" s="135"/>
      <c r="AT385" s="132" t="s">
        <v>546</v>
      </c>
      <c r="AU385" s="132" t="s">
        <v>517</v>
      </c>
      <c r="AV385" s="136" t="s">
        <v>401</v>
      </c>
      <c r="AW385" s="136" t="s">
        <v>485</v>
      </c>
      <c r="AX385" s="136" t="s">
        <v>455</v>
      </c>
      <c r="AY385" s="132" t="s">
        <v>539</v>
      </c>
    </row>
    <row r="386" spans="2:51" s="6" customFormat="1" ht="15.75" customHeight="1">
      <c r="B386" s="137"/>
      <c r="E386" s="138"/>
      <c r="F386" s="204" t="s">
        <v>746</v>
      </c>
      <c r="G386" s="205"/>
      <c r="H386" s="205"/>
      <c r="I386" s="205"/>
      <c r="K386" s="139">
        <v>0.04</v>
      </c>
      <c r="N386" s="138"/>
      <c r="R386" s="140"/>
      <c r="T386" s="141"/>
      <c r="AA386" s="142"/>
      <c r="AT386" s="138" t="s">
        <v>546</v>
      </c>
      <c r="AU386" s="138" t="s">
        <v>517</v>
      </c>
      <c r="AV386" s="143" t="s">
        <v>517</v>
      </c>
      <c r="AW386" s="143" t="s">
        <v>485</v>
      </c>
      <c r="AX386" s="143" t="s">
        <v>455</v>
      </c>
      <c r="AY386" s="138" t="s">
        <v>539</v>
      </c>
    </row>
    <row r="387" spans="2:51" s="6" customFormat="1" ht="15.75" customHeight="1">
      <c r="B387" s="144"/>
      <c r="E387" s="145"/>
      <c r="F387" s="208" t="s">
        <v>548</v>
      </c>
      <c r="G387" s="209"/>
      <c r="H387" s="209"/>
      <c r="I387" s="209"/>
      <c r="K387" s="146">
        <v>0.121</v>
      </c>
      <c r="N387" s="145"/>
      <c r="R387" s="147"/>
      <c r="T387" s="148"/>
      <c r="AA387" s="149"/>
      <c r="AT387" s="145" t="s">
        <v>546</v>
      </c>
      <c r="AU387" s="145" t="s">
        <v>517</v>
      </c>
      <c r="AV387" s="150" t="s">
        <v>544</v>
      </c>
      <c r="AW387" s="150" t="s">
        <v>485</v>
      </c>
      <c r="AX387" s="150" t="s">
        <v>401</v>
      </c>
      <c r="AY387" s="145" t="s">
        <v>539</v>
      </c>
    </row>
    <row r="388" spans="2:64" s="6" customFormat="1" ht="27" customHeight="1">
      <c r="B388" s="22"/>
      <c r="C388" s="123" t="s">
        <v>747</v>
      </c>
      <c r="D388" s="123" t="s">
        <v>540</v>
      </c>
      <c r="E388" s="124" t="s">
        <v>748</v>
      </c>
      <c r="F388" s="212" t="s">
        <v>749</v>
      </c>
      <c r="G388" s="211"/>
      <c r="H388" s="211"/>
      <c r="I388" s="211"/>
      <c r="J388" s="125" t="s">
        <v>577</v>
      </c>
      <c r="K388" s="126">
        <v>0.251</v>
      </c>
      <c r="L388" s="213">
        <v>0</v>
      </c>
      <c r="M388" s="211"/>
      <c r="N388" s="210">
        <f>ROUND($L$388*$K$388,2)</f>
        <v>0</v>
      </c>
      <c r="O388" s="211"/>
      <c r="P388" s="211"/>
      <c r="Q388" s="211"/>
      <c r="R388" s="23"/>
      <c r="T388" s="127"/>
      <c r="U388" s="128" t="s">
        <v>422</v>
      </c>
      <c r="V388" s="129">
        <v>40.5</v>
      </c>
      <c r="W388" s="129">
        <f>$V$388*$K$388</f>
        <v>10.1655</v>
      </c>
      <c r="X388" s="129">
        <v>1.09</v>
      </c>
      <c r="Y388" s="129">
        <f>$X$388*$K$388</f>
        <v>0.27359</v>
      </c>
      <c r="Z388" s="129">
        <v>0</v>
      </c>
      <c r="AA388" s="130">
        <f>$Z$388*$K$388</f>
        <v>0</v>
      </c>
      <c r="AR388" s="6" t="s">
        <v>544</v>
      </c>
      <c r="AT388" s="6" t="s">
        <v>540</v>
      </c>
      <c r="AU388" s="6" t="s">
        <v>517</v>
      </c>
      <c r="AY388" s="6" t="s">
        <v>539</v>
      </c>
      <c r="BE388" s="80">
        <f>IF($U$388="základní",$N$388,0)</f>
        <v>0</v>
      </c>
      <c r="BF388" s="80">
        <f>IF($U$388="snížená",$N$388,0)</f>
        <v>0</v>
      </c>
      <c r="BG388" s="80">
        <f>IF($U$388="zákl. přenesená",$N$388,0)</f>
        <v>0</v>
      </c>
      <c r="BH388" s="80">
        <f>IF($U$388="sníž. přenesená",$N$388,0)</f>
        <v>0</v>
      </c>
      <c r="BI388" s="80">
        <f>IF($U$388="nulová",$N$388,0)</f>
        <v>0</v>
      </c>
      <c r="BJ388" s="6" t="s">
        <v>517</v>
      </c>
      <c r="BK388" s="80">
        <f>ROUND($L$388*$K$388,2)</f>
        <v>0</v>
      </c>
      <c r="BL388" s="6" t="s">
        <v>544</v>
      </c>
    </row>
    <row r="389" spans="2:51" s="6" customFormat="1" ht="15.75" customHeight="1">
      <c r="B389" s="131"/>
      <c r="E389" s="132"/>
      <c r="F389" s="206" t="s">
        <v>586</v>
      </c>
      <c r="G389" s="207"/>
      <c r="H389" s="207"/>
      <c r="I389" s="207"/>
      <c r="K389" s="132"/>
      <c r="N389" s="132"/>
      <c r="R389" s="133"/>
      <c r="T389" s="134"/>
      <c r="AA389" s="135"/>
      <c r="AT389" s="132" t="s">
        <v>546</v>
      </c>
      <c r="AU389" s="132" t="s">
        <v>517</v>
      </c>
      <c r="AV389" s="136" t="s">
        <v>401</v>
      </c>
      <c r="AW389" s="136" t="s">
        <v>485</v>
      </c>
      <c r="AX389" s="136" t="s">
        <v>455</v>
      </c>
      <c r="AY389" s="132" t="s">
        <v>539</v>
      </c>
    </row>
    <row r="390" spans="2:51" s="6" customFormat="1" ht="15.75" customHeight="1">
      <c r="B390" s="131"/>
      <c r="E390" s="132"/>
      <c r="F390" s="206" t="s">
        <v>750</v>
      </c>
      <c r="G390" s="207"/>
      <c r="H390" s="207"/>
      <c r="I390" s="207"/>
      <c r="K390" s="132"/>
      <c r="N390" s="132"/>
      <c r="R390" s="133"/>
      <c r="T390" s="134"/>
      <c r="AA390" s="135"/>
      <c r="AT390" s="132" t="s">
        <v>546</v>
      </c>
      <c r="AU390" s="132" t="s">
        <v>517</v>
      </c>
      <c r="AV390" s="136" t="s">
        <v>401</v>
      </c>
      <c r="AW390" s="136" t="s">
        <v>485</v>
      </c>
      <c r="AX390" s="136" t="s">
        <v>455</v>
      </c>
      <c r="AY390" s="132" t="s">
        <v>539</v>
      </c>
    </row>
    <row r="391" spans="2:51" s="6" customFormat="1" ht="15.75" customHeight="1">
      <c r="B391" s="137"/>
      <c r="E391" s="138"/>
      <c r="F391" s="204" t="s">
        <v>751</v>
      </c>
      <c r="G391" s="205"/>
      <c r="H391" s="205"/>
      <c r="I391" s="205"/>
      <c r="K391" s="139">
        <v>0.04</v>
      </c>
      <c r="N391" s="138"/>
      <c r="R391" s="140"/>
      <c r="T391" s="141"/>
      <c r="AA391" s="142"/>
      <c r="AT391" s="138" t="s">
        <v>546</v>
      </c>
      <c r="AU391" s="138" t="s">
        <v>517</v>
      </c>
      <c r="AV391" s="143" t="s">
        <v>517</v>
      </c>
      <c r="AW391" s="143" t="s">
        <v>485</v>
      </c>
      <c r="AX391" s="143" t="s">
        <v>455</v>
      </c>
      <c r="AY391" s="138" t="s">
        <v>539</v>
      </c>
    </row>
    <row r="392" spans="2:51" s="6" customFormat="1" ht="15.75" customHeight="1">
      <c r="B392" s="131"/>
      <c r="E392" s="132"/>
      <c r="F392" s="206" t="s">
        <v>752</v>
      </c>
      <c r="G392" s="207"/>
      <c r="H392" s="207"/>
      <c r="I392" s="207"/>
      <c r="K392" s="132"/>
      <c r="N392" s="132"/>
      <c r="R392" s="133"/>
      <c r="T392" s="134"/>
      <c r="AA392" s="135"/>
      <c r="AT392" s="132" t="s">
        <v>546</v>
      </c>
      <c r="AU392" s="132" t="s">
        <v>517</v>
      </c>
      <c r="AV392" s="136" t="s">
        <v>401</v>
      </c>
      <c r="AW392" s="136" t="s">
        <v>485</v>
      </c>
      <c r="AX392" s="136" t="s">
        <v>455</v>
      </c>
      <c r="AY392" s="132" t="s">
        <v>539</v>
      </c>
    </row>
    <row r="393" spans="2:51" s="6" customFormat="1" ht="15.75" customHeight="1">
      <c r="B393" s="137"/>
      <c r="E393" s="138"/>
      <c r="F393" s="204" t="s">
        <v>717</v>
      </c>
      <c r="G393" s="205"/>
      <c r="H393" s="205"/>
      <c r="I393" s="205"/>
      <c r="K393" s="139">
        <v>0.027</v>
      </c>
      <c r="N393" s="138"/>
      <c r="R393" s="140"/>
      <c r="T393" s="141"/>
      <c r="AA393" s="142"/>
      <c r="AT393" s="138" t="s">
        <v>546</v>
      </c>
      <c r="AU393" s="138" t="s">
        <v>517</v>
      </c>
      <c r="AV393" s="143" t="s">
        <v>517</v>
      </c>
      <c r="AW393" s="143" t="s">
        <v>485</v>
      </c>
      <c r="AX393" s="143" t="s">
        <v>455</v>
      </c>
      <c r="AY393" s="138" t="s">
        <v>539</v>
      </c>
    </row>
    <row r="394" spans="2:51" s="6" customFormat="1" ht="15.75" customHeight="1">
      <c r="B394" s="131"/>
      <c r="E394" s="132"/>
      <c r="F394" s="206" t="s">
        <v>753</v>
      </c>
      <c r="G394" s="207"/>
      <c r="H394" s="207"/>
      <c r="I394" s="207"/>
      <c r="K394" s="132"/>
      <c r="N394" s="132"/>
      <c r="R394" s="133"/>
      <c r="T394" s="134"/>
      <c r="AA394" s="135"/>
      <c r="AT394" s="132" t="s">
        <v>546</v>
      </c>
      <c r="AU394" s="132" t="s">
        <v>517</v>
      </c>
      <c r="AV394" s="136" t="s">
        <v>401</v>
      </c>
      <c r="AW394" s="136" t="s">
        <v>485</v>
      </c>
      <c r="AX394" s="136" t="s">
        <v>455</v>
      </c>
      <c r="AY394" s="132" t="s">
        <v>539</v>
      </c>
    </row>
    <row r="395" spans="2:51" s="6" customFormat="1" ht="15.75" customHeight="1">
      <c r="B395" s="137"/>
      <c r="E395" s="138"/>
      <c r="F395" s="204" t="s">
        <v>751</v>
      </c>
      <c r="G395" s="205"/>
      <c r="H395" s="205"/>
      <c r="I395" s="205"/>
      <c r="K395" s="139">
        <v>0.04</v>
      </c>
      <c r="N395" s="138"/>
      <c r="R395" s="140"/>
      <c r="T395" s="141"/>
      <c r="AA395" s="142"/>
      <c r="AT395" s="138" t="s">
        <v>546</v>
      </c>
      <c r="AU395" s="138" t="s">
        <v>517</v>
      </c>
      <c r="AV395" s="143" t="s">
        <v>517</v>
      </c>
      <c r="AW395" s="143" t="s">
        <v>485</v>
      </c>
      <c r="AX395" s="143" t="s">
        <v>455</v>
      </c>
      <c r="AY395" s="138" t="s">
        <v>539</v>
      </c>
    </row>
    <row r="396" spans="2:51" s="6" customFormat="1" ht="15.75" customHeight="1">
      <c r="B396" s="131"/>
      <c r="E396" s="132"/>
      <c r="F396" s="206" t="s">
        <v>754</v>
      </c>
      <c r="G396" s="207"/>
      <c r="H396" s="207"/>
      <c r="I396" s="207"/>
      <c r="K396" s="132"/>
      <c r="N396" s="132"/>
      <c r="R396" s="133"/>
      <c r="T396" s="134"/>
      <c r="AA396" s="135"/>
      <c r="AT396" s="132" t="s">
        <v>546</v>
      </c>
      <c r="AU396" s="132" t="s">
        <v>517</v>
      </c>
      <c r="AV396" s="136" t="s">
        <v>401</v>
      </c>
      <c r="AW396" s="136" t="s">
        <v>485</v>
      </c>
      <c r="AX396" s="136" t="s">
        <v>455</v>
      </c>
      <c r="AY396" s="132" t="s">
        <v>539</v>
      </c>
    </row>
    <row r="397" spans="2:51" s="6" customFormat="1" ht="15.75" customHeight="1">
      <c r="B397" s="137"/>
      <c r="E397" s="138"/>
      <c r="F397" s="204" t="s">
        <v>751</v>
      </c>
      <c r="G397" s="205"/>
      <c r="H397" s="205"/>
      <c r="I397" s="205"/>
      <c r="K397" s="139">
        <v>0.04</v>
      </c>
      <c r="N397" s="138"/>
      <c r="R397" s="140"/>
      <c r="T397" s="141"/>
      <c r="AA397" s="142"/>
      <c r="AT397" s="138" t="s">
        <v>546</v>
      </c>
      <c r="AU397" s="138" t="s">
        <v>517</v>
      </c>
      <c r="AV397" s="143" t="s">
        <v>517</v>
      </c>
      <c r="AW397" s="143" t="s">
        <v>485</v>
      </c>
      <c r="AX397" s="143" t="s">
        <v>455</v>
      </c>
      <c r="AY397" s="138" t="s">
        <v>539</v>
      </c>
    </row>
    <row r="398" spans="2:51" s="6" customFormat="1" ht="15.75" customHeight="1">
      <c r="B398" s="131"/>
      <c r="E398" s="132"/>
      <c r="F398" s="206" t="s">
        <v>755</v>
      </c>
      <c r="G398" s="207"/>
      <c r="H398" s="207"/>
      <c r="I398" s="207"/>
      <c r="K398" s="132"/>
      <c r="N398" s="132"/>
      <c r="R398" s="133"/>
      <c r="T398" s="134"/>
      <c r="AA398" s="135"/>
      <c r="AT398" s="132" t="s">
        <v>546</v>
      </c>
      <c r="AU398" s="132" t="s">
        <v>517</v>
      </c>
      <c r="AV398" s="136" t="s">
        <v>401</v>
      </c>
      <c r="AW398" s="136" t="s">
        <v>485</v>
      </c>
      <c r="AX398" s="136" t="s">
        <v>455</v>
      </c>
      <c r="AY398" s="132" t="s">
        <v>539</v>
      </c>
    </row>
    <row r="399" spans="2:51" s="6" customFormat="1" ht="15.75" customHeight="1">
      <c r="B399" s="137"/>
      <c r="E399" s="138"/>
      <c r="F399" s="204" t="s">
        <v>756</v>
      </c>
      <c r="G399" s="205"/>
      <c r="H399" s="205"/>
      <c r="I399" s="205"/>
      <c r="K399" s="139">
        <v>0.053</v>
      </c>
      <c r="N399" s="138"/>
      <c r="R399" s="140"/>
      <c r="T399" s="141"/>
      <c r="AA399" s="142"/>
      <c r="AT399" s="138" t="s">
        <v>546</v>
      </c>
      <c r="AU399" s="138" t="s">
        <v>517</v>
      </c>
      <c r="AV399" s="143" t="s">
        <v>517</v>
      </c>
      <c r="AW399" s="143" t="s">
        <v>485</v>
      </c>
      <c r="AX399" s="143" t="s">
        <v>455</v>
      </c>
      <c r="AY399" s="138" t="s">
        <v>539</v>
      </c>
    </row>
    <row r="400" spans="2:51" s="6" customFormat="1" ht="15.75" customHeight="1">
      <c r="B400" s="131"/>
      <c r="E400" s="132"/>
      <c r="F400" s="206" t="s">
        <v>618</v>
      </c>
      <c r="G400" s="207"/>
      <c r="H400" s="207"/>
      <c r="I400" s="207"/>
      <c r="K400" s="132"/>
      <c r="N400" s="132"/>
      <c r="R400" s="133"/>
      <c r="T400" s="134"/>
      <c r="AA400" s="135"/>
      <c r="AT400" s="132" t="s">
        <v>546</v>
      </c>
      <c r="AU400" s="132" t="s">
        <v>517</v>
      </c>
      <c r="AV400" s="136" t="s">
        <v>401</v>
      </c>
      <c r="AW400" s="136" t="s">
        <v>485</v>
      </c>
      <c r="AX400" s="136" t="s">
        <v>455</v>
      </c>
      <c r="AY400" s="132" t="s">
        <v>539</v>
      </c>
    </row>
    <row r="401" spans="2:51" s="6" customFormat="1" ht="15.75" customHeight="1">
      <c r="B401" s="131"/>
      <c r="E401" s="132"/>
      <c r="F401" s="206" t="s">
        <v>757</v>
      </c>
      <c r="G401" s="207"/>
      <c r="H401" s="207"/>
      <c r="I401" s="207"/>
      <c r="K401" s="132"/>
      <c r="N401" s="132"/>
      <c r="R401" s="133"/>
      <c r="T401" s="134"/>
      <c r="AA401" s="135"/>
      <c r="AT401" s="132" t="s">
        <v>546</v>
      </c>
      <c r="AU401" s="132" t="s">
        <v>517</v>
      </c>
      <c r="AV401" s="136" t="s">
        <v>401</v>
      </c>
      <c r="AW401" s="136" t="s">
        <v>485</v>
      </c>
      <c r="AX401" s="136" t="s">
        <v>455</v>
      </c>
      <c r="AY401" s="132" t="s">
        <v>539</v>
      </c>
    </row>
    <row r="402" spans="2:51" s="6" customFormat="1" ht="15.75" customHeight="1">
      <c r="B402" s="137"/>
      <c r="E402" s="138"/>
      <c r="F402" s="204" t="s">
        <v>758</v>
      </c>
      <c r="G402" s="205"/>
      <c r="H402" s="205"/>
      <c r="I402" s="205"/>
      <c r="K402" s="139">
        <v>0.033</v>
      </c>
      <c r="N402" s="138"/>
      <c r="R402" s="140"/>
      <c r="T402" s="141"/>
      <c r="AA402" s="142"/>
      <c r="AT402" s="138" t="s">
        <v>546</v>
      </c>
      <c r="AU402" s="138" t="s">
        <v>517</v>
      </c>
      <c r="AV402" s="143" t="s">
        <v>517</v>
      </c>
      <c r="AW402" s="143" t="s">
        <v>485</v>
      </c>
      <c r="AX402" s="143" t="s">
        <v>455</v>
      </c>
      <c r="AY402" s="138" t="s">
        <v>539</v>
      </c>
    </row>
    <row r="403" spans="2:51" s="6" customFormat="1" ht="15.75" customHeight="1">
      <c r="B403" s="131"/>
      <c r="E403" s="132"/>
      <c r="F403" s="206" t="s">
        <v>759</v>
      </c>
      <c r="G403" s="207"/>
      <c r="H403" s="207"/>
      <c r="I403" s="207"/>
      <c r="K403" s="132"/>
      <c r="N403" s="132"/>
      <c r="R403" s="133"/>
      <c r="T403" s="134"/>
      <c r="AA403" s="135"/>
      <c r="AT403" s="132" t="s">
        <v>546</v>
      </c>
      <c r="AU403" s="132" t="s">
        <v>517</v>
      </c>
      <c r="AV403" s="136" t="s">
        <v>401</v>
      </c>
      <c r="AW403" s="136" t="s">
        <v>485</v>
      </c>
      <c r="AX403" s="136" t="s">
        <v>455</v>
      </c>
      <c r="AY403" s="132" t="s">
        <v>539</v>
      </c>
    </row>
    <row r="404" spans="2:51" s="6" customFormat="1" ht="15.75" customHeight="1">
      <c r="B404" s="137"/>
      <c r="E404" s="138"/>
      <c r="F404" s="204" t="s">
        <v>760</v>
      </c>
      <c r="G404" s="205"/>
      <c r="H404" s="205"/>
      <c r="I404" s="205"/>
      <c r="K404" s="139">
        <v>0.018</v>
      </c>
      <c r="N404" s="138"/>
      <c r="R404" s="140"/>
      <c r="T404" s="141"/>
      <c r="AA404" s="142"/>
      <c r="AT404" s="138" t="s">
        <v>546</v>
      </c>
      <c r="AU404" s="138" t="s">
        <v>517</v>
      </c>
      <c r="AV404" s="143" t="s">
        <v>517</v>
      </c>
      <c r="AW404" s="143" t="s">
        <v>485</v>
      </c>
      <c r="AX404" s="143" t="s">
        <v>455</v>
      </c>
      <c r="AY404" s="138" t="s">
        <v>539</v>
      </c>
    </row>
    <row r="405" spans="2:51" s="6" customFormat="1" ht="15.75" customHeight="1">
      <c r="B405" s="144"/>
      <c r="E405" s="145"/>
      <c r="F405" s="208" t="s">
        <v>548</v>
      </c>
      <c r="G405" s="209"/>
      <c r="H405" s="209"/>
      <c r="I405" s="209"/>
      <c r="K405" s="146">
        <v>0.251</v>
      </c>
      <c r="N405" s="145"/>
      <c r="R405" s="147"/>
      <c r="T405" s="148"/>
      <c r="AA405" s="149"/>
      <c r="AT405" s="145" t="s">
        <v>546</v>
      </c>
      <c r="AU405" s="145" t="s">
        <v>517</v>
      </c>
      <c r="AV405" s="150" t="s">
        <v>544</v>
      </c>
      <c r="AW405" s="150" t="s">
        <v>485</v>
      </c>
      <c r="AX405" s="150" t="s">
        <v>401</v>
      </c>
      <c r="AY405" s="145" t="s">
        <v>539</v>
      </c>
    </row>
    <row r="406" spans="2:64" s="6" customFormat="1" ht="27" customHeight="1">
      <c r="B406" s="22"/>
      <c r="C406" s="123" t="s">
        <v>761</v>
      </c>
      <c r="D406" s="123" t="s">
        <v>540</v>
      </c>
      <c r="E406" s="124" t="s">
        <v>762</v>
      </c>
      <c r="F406" s="212" t="s">
        <v>763</v>
      </c>
      <c r="G406" s="211"/>
      <c r="H406" s="211"/>
      <c r="I406" s="211"/>
      <c r="J406" s="125" t="s">
        <v>577</v>
      </c>
      <c r="K406" s="126">
        <v>2.192</v>
      </c>
      <c r="L406" s="213">
        <v>0</v>
      </c>
      <c r="M406" s="211"/>
      <c r="N406" s="210">
        <f>ROUND($L$406*$K$406,2)</f>
        <v>0</v>
      </c>
      <c r="O406" s="211"/>
      <c r="P406" s="211"/>
      <c r="Q406" s="211"/>
      <c r="R406" s="23"/>
      <c r="T406" s="127"/>
      <c r="U406" s="128" t="s">
        <v>422</v>
      </c>
      <c r="V406" s="129">
        <v>36.9</v>
      </c>
      <c r="W406" s="129">
        <f>$V$406*$K$406</f>
        <v>80.8848</v>
      </c>
      <c r="X406" s="129">
        <v>1.09</v>
      </c>
      <c r="Y406" s="129">
        <f>$X$406*$K$406</f>
        <v>2.3892800000000003</v>
      </c>
      <c r="Z406" s="129">
        <v>0</v>
      </c>
      <c r="AA406" s="130">
        <f>$Z$406*$K$406</f>
        <v>0</v>
      </c>
      <c r="AR406" s="6" t="s">
        <v>544</v>
      </c>
      <c r="AT406" s="6" t="s">
        <v>540</v>
      </c>
      <c r="AU406" s="6" t="s">
        <v>517</v>
      </c>
      <c r="AY406" s="6" t="s">
        <v>539</v>
      </c>
      <c r="BE406" s="80">
        <f>IF($U$406="základní",$N$406,0)</f>
        <v>0</v>
      </c>
      <c r="BF406" s="80">
        <f>IF($U$406="snížená",$N$406,0)</f>
        <v>0</v>
      </c>
      <c r="BG406" s="80">
        <f>IF($U$406="zákl. přenesená",$N$406,0)</f>
        <v>0</v>
      </c>
      <c r="BH406" s="80">
        <f>IF($U$406="sníž. přenesená",$N$406,0)</f>
        <v>0</v>
      </c>
      <c r="BI406" s="80">
        <f>IF($U$406="nulová",$N$406,0)</f>
        <v>0</v>
      </c>
      <c r="BJ406" s="6" t="s">
        <v>517</v>
      </c>
      <c r="BK406" s="80">
        <f>ROUND($L$406*$K$406,2)</f>
        <v>0</v>
      </c>
      <c r="BL406" s="6" t="s">
        <v>544</v>
      </c>
    </row>
    <row r="407" spans="2:51" s="6" customFormat="1" ht="15.75" customHeight="1">
      <c r="B407" s="131"/>
      <c r="E407" s="132"/>
      <c r="F407" s="206" t="s">
        <v>586</v>
      </c>
      <c r="G407" s="207"/>
      <c r="H407" s="207"/>
      <c r="I407" s="207"/>
      <c r="K407" s="132"/>
      <c r="N407" s="132"/>
      <c r="R407" s="133"/>
      <c r="T407" s="134"/>
      <c r="AA407" s="135"/>
      <c r="AT407" s="132" t="s">
        <v>546</v>
      </c>
      <c r="AU407" s="132" t="s">
        <v>517</v>
      </c>
      <c r="AV407" s="136" t="s">
        <v>401</v>
      </c>
      <c r="AW407" s="136" t="s">
        <v>485</v>
      </c>
      <c r="AX407" s="136" t="s">
        <v>455</v>
      </c>
      <c r="AY407" s="132" t="s">
        <v>539</v>
      </c>
    </row>
    <row r="408" spans="2:51" s="6" customFormat="1" ht="15.75" customHeight="1">
      <c r="B408" s="131"/>
      <c r="E408" s="132"/>
      <c r="F408" s="206" t="s">
        <v>764</v>
      </c>
      <c r="G408" s="207"/>
      <c r="H408" s="207"/>
      <c r="I408" s="207"/>
      <c r="K408" s="132"/>
      <c r="N408" s="132"/>
      <c r="R408" s="133"/>
      <c r="T408" s="134"/>
      <c r="AA408" s="135"/>
      <c r="AT408" s="132" t="s">
        <v>546</v>
      </c>
      <c r="AU408" s="132" t="s">
        <v>517</v>
      </c>
      <c r="AV408" s="136" t="s">
        <v>401</v>
      </c>
      <c r="AW408" s="136" t="s">
        <v>485</v>
      </c>
      <c r="AX408" s="136" t="s">
        <v>455</v>
      </c>
      <c r="AY408" s="132" t="s">
        <v>539</v>
      </c>
    </row>
    <row r="409" spans="2:51" s="6" customFormat="1" ht="15.75" customHeight="1">
      <c r="B409" s="137"/>
      <c r="E409" s="138"/>
      <c r="F409" s="204" t="s">
        <v>765</v>
      </c>
      <c r="G409" s="205"/>
      <c r="H409" s="205"/>
      <c r="I409" s="205"/>
      <c r="K409" s="139">
        <v>0.069</v>
      </c>
      <c r="N409" s="138"/>
      <c r="R409" s="140"/>
      <c r="T409" s="141"/>
      <c r="AA409" s="142"/>
      <c r="AT409" s="138" t="s">
        <v>546</v>
      </c>
      <c r="AU409" s="138" t="s">
        <v>517</v>
      </c>
      <c r="AV409" s="143" t="s">
        <v>517</v>
      </c>
      <c r="AW409" s="143" t="s">
        <v>485</v>
      </c>
      <c r="AX409" s="143" t="s">
        <v>455</v>
      </c>
      <c r="AY409" s="138" t="s">
        <v>539</v>
      </c>
    </row>
    <row r="410" spans="2:51" s="6" customFormat="1" ht="15.75" customHeight="1">
      <c r="B410" s="131"/>
      <c r="E410" s="132"/>
      <c r="F410" s="206" t="s">
        <v>766</v>
      </c>
      <c r="G410" s="207"/>
      <c r="H410" s="207"/>
      <c r="I410" s="207"/>
      <c r="K410" s="132"/>
      <c r="N410" s="132"/>
      <c r="R410" s="133"/>
      <c r="T410" s="134"/>
      <c r="AA410" s="135"/>
      <c r="AT410" s="132" t="s">
        <v>546</v>
      </c>
      <c r="AU410" s="132" t="s">
        <v>517</v>
      </c>
      <c r="AV410" s="136" t="s">
        <v>401</v>
      </c>
      <c r="AW410" s="136" t="s">
        <v>485</v>
      </c>
      <c r="AX410" s="136" t="s">
        <v>455</v>
      </c>
      <c r="AY410" s="132" t="s">
        <v>539</v>
      </c>
    </row>
    <row r="411" spans="2:51" s="6" customFormat="1" ht="15.75" customHeight="1">
      <c r="B411" s="137"/>
      <c r="E411" s="138"/>
      <c r="F411" s="204" t="s">
        <v>765</v>
      </c>
      <c r="G411" s="205"/>
      <c r="H411" s="205"/>
      <c r="I411" s="205"/>
      <c r="K411" s="139">
        <v>0.069</v>
      </c>
      <c r="N411" s="138"/>
      <c r="R411" s="140"/>
      <c r="T411" s="141"/>
      <c r="AA411" s="142"/>
      <c r="AT411" s="138" t="s">
        <v>546</v>
      </c>
      <c r="AU411" s="138" t="s">
        <v>517</v>
      </c>
      <c r="AV411" s="143" t="s">
        <v>517</v>
      </c>
      <c r="AW411" s="143" t="s">
        <v>485</v>
      </c>
      <c r="AX411" s="143" t="s">
        <v>455</v>
      </c>
      <c r="AY411" s="138" t="s">
        <v>539</v>
      </c>
    </row>
    <row r="412" spans="2:51" s="6" customFormat="1" ht="15.75" customHeight="1">
      <c r="B412" s="131"/>
      <c r="E412" s="132"/>
      <c r="F412" s="206" t="s">
        <v>767</v>
      </c>
      <c r="G412" s="207"/>
      <c r="H412" s="207"/>
      <c r="I412" s="207"/>
      <c r="K412" s="132"/>
      <c r="N412" s="132"/>
      <c r="R412" s="133"/>
      <c r="T412" s="134"/>
      <c r="AA412" s="135"/>
      <c r="AT412" s="132" t="s">
        <v>546</v>
      </c>
      <c r="AU412" s="132" t="s">
        <v>517</v>
      </c>
      <c r="AV412" s="136" t="s">
        <v>401</v>
      </c>
      <c r="AW412" s="136" t="s">
        <v>485</v>
      </c>
      <c r="AX412" s="136" t="s">
        <v>455</v>
      </c>
      <c r="AY412" s="132" t="s">
        <v>539</v>
      </c>
    </row>
    <row r="413" spans="2:51" s="6" customFormat="1" ht="15.75" customHeight="1">
      <c r="B413" s="137"/>
      <c r="E413" s="138"/>
      <c r="F413" s="204" t="s">
        <v>768</v>
      </c>
      <c r="G413" s="205"/>
      <c r="H413" s="205"/>
      <c r="I413" s="205"/>
      <c r="K413" s="139">
        <v>0.132</v>
      </c>
      <c r="N413" s="138"/>
      <c r="R413" s="140"/>
      <c r="T413" s="141"/>
      <c r="AA413" s="142"/>
      <c r="AT413" s="138" t="s">
        <v>546</v>
      </c>
      <c r="AU413" s="138" t="s">
        <v>517</v>
      </c>
      <c r="AV413" s="143" t="s">
        <v>517</v>
      </c>
      <c r="AW413" s="143" t="s">
        <v>485</v>
      </c>
      <c r="AX413" s="143" t="s">
        <v>455</v>
      </c>
      <c r="AY413" s="138" t="s">
        <v>539</v>
      </c>
    </row>
    <row r="414" spans="2:51" s="6" customFormat="1" ht="15.75" customHeight="1">
      <c r="B414" s="131"/>
      <c r="E414" s="132"/>
      <c r="F414" s="206" t="s">
        <v>769</v>
      </c>
      <c r="G414" s="207"/>
      <c r="H414" s="207"/>
      <c r="I414" s="207"/>
      <c r="K414" s="132"/>
      <c r="N414" s="132"/>
      <c r="R414" s="133"/>
      <c r="T414" s="134"/>
      <c r="AA414" s="135"/>
      <c r="AT414" s="132" t="s">
        <v>546</v>
      </c>
      <c r="AU414" s="132" t="s">
        <v>517</v>
      </c>
      <c r="AV414" s="136" t="s">
        <v>401</v>
      </c>
      <c r="AW414" s="136" t="s">
        <v>485</v>
      </c>
      <c r="AX414" s="136" t="s">
        <v>455</v>
      </c>
      <c r="AY414" s="132" t="s">
        <v>539</v>
      </c>
    </row>
    <row r="415" spans="2:51" s="6" customFormat="1" ht="15.75" customHeight="1">
      <c r="B415" s="137"/>
      <c r="E415" s="138"/>
      <c r="F415" s="204" t="s">
        <v>768</v>
      </c>
      <c r="G415" s="205"/>
      <c r="H415" s="205"/>
      <c r="I415" s="205"/>
      <c r="K415" s="139">
        <v>0.132</v>
      </c>
      <c r="N415" s="138"/>
      <c r="R415" s="140"/>
      <c r="T415" s="141"/>
      <c r="AA415" s="142"/>
      <c r="AT415" s="138" t="s">
        <v>546</v>
      </c>
      <c r="AU415" s="138" t="s">
        <v>517</v>
      </c>
      <c r="AV415" s="143" t="s">
        <v>517</v>
      </c>
      <c r="AW415" s="143" t="s">
        <v>485</v>
      </c>
      <c r="AX415" s="143" t="s">
        <v>455</v>
      </c>
      <c r="AY415" s="138" t="s">
        <v>539</v>
      </c>
    </row>
    <row r="416" spans="2:51" s="6" customFormat="1" ht="15.75" customHeight="1">
      <c r="B416" s="131"/>
      <c r="E416" s="132"/>
      <c r="F416" s="206" t="s">
        <v>770</v>
      </c>
      <c r="G416" s="207"/>
      <c r="H416" s="207"/>
      <c r="I416" s="207"/>
      <c r="K416" s="132"/>
      <c r="N416" s="132"/>
      <c r="R416" s="133"/>
      <c r="T416" s="134"/>
      <c r="AA416" s="135"/>
      <c r="AT416" s="132" t="s">
        <v>546</v>
      </c>
      <c r="AU416" s="132" t="s">
        <v>517</v>
      </c>
      <c r="AV416" s="136" t="s">
        <v>401</v>
      </c>
      <c r="AW416" s="136" t="s">
        <v>485</v>
      </c>
      <c r="AX416" s="136" t="s">
        <v>455</v>
      </c>
      <c r="AY416" s="132" t="s">
        <v>539</v>
      </c>
    </row>
    <row r="417" spans="2:51" s="6" customFormat="1" ht="15.75" customHeight="1">
      <c r="B417" s="137"/>
      <c r="E417" s="138"/>
      <c r="F417" s="204" t="s">
        <v>768</v>
      </c>
      <c r="G417" s="205"/>
      <c r="H417" s="205"/>
      <c r="I417" s="205"/>
      <c r="K417" s="139">
        <v>0.132</v>
      </c>
      <c r="N417" s="138"/>
      <c r="R417" s="140"/>
      <c r="T417" s="141"/>
      <c r="AA417" s="142"/>
      <c r="AT417" s="138" t="s">
        <v>546</v>
      </c>
      <c r="AU417" s="138" t="s">
        <v>517</v>
      </c>
      <c r="AV417" s="143" t="s">
        <v>517</v>
      </c>
      <c r="AW417" s="143" t="s">
        <v>485</v>
      </c>
      <c r="AX417" s="143" t="s">
        <v>455</v>
      </c>
      <c r="AY417" s="138" t="s">
        <v>539</v>
      </c>
    </row>
    <row r="418" spans="2:51" s="6" customFormat="1" ht="15.75" customHeight="1">
      <c r="B418" s="131"/>
      <c r="E418" s="132"/>
      <c r="F418" s="206" t="s">
        <v>615</v>
      </c>
      <c r="G418" s="207"/>
      <c r="H418" s="207"/>
      <c r="I418" s="207"/>
      <c r="K418" s="132"/>
      <c r="N418" s="132"/>
      <c r="R418" s="133"/>
      <c r="T418" s="134"/>
      <c r="AA418" s="135"/>
      <c r="AT418" s="132" t="s">
        <v>546</v>
      </c>
      <c r="AU418" s="132" t="s">
        <v>517</v>
      </c>
      <c r="AV418" s="136" t="s">
        <v>401</v>
      </c>
      <c r="AW418" s="136" t="s">
        <v>485</v>
      </c>
      <c r="AX418" s="136" t="s">
        <v>455</v>
      </c>
      <c r="AY418" s="132" t="s">
        <v>539</v>
      </c>
    </row>
    <row r="419" spans="2:51" s="6" customFormat="1" ht="15.75" customHeight="1">
      <c r="B419" s="131"/>
      <c r="E419" s="132"/>
      <c r="F419" s="206" t="s">
        <v>688</v>
      </c>
      <c r="G419" s="207"/>
      <c r="H419" s="207"/>
      <c r="I419" s="207"/>
      <c r="K419" s="132"/>
      <c r="N419" s="132"/>
      <c r="R419" s="133"/>
      <c r="T419" s="134"/>
      <c r="AA419" s="135"/>
      <c r="AT419" s="132" t="s">
        <v>546</v>
      </c>
      <c r="AU419" s="132" t="s">
        <v>517</v>
      </c>
      <c r="AV419" s="136" t="s">
        <v>401</v>
      </c>
      <c r="AW419" s="136" t="s">
        <v>485</v>
      </c>
      <c r="AX419" s="136" t="s">
        <v>455</v>
      </c>
      <c r="AY419" s="132" t="s">
        <v>539</v>
      </c>
    </row>
    <row r="420" spans="2:51" s="6" customFormat="1" ht="15.75" customHeight="1">
      <c r="B420" s="137"/>
      <c r="E420" s="138"/>
      <c r="F420" s="204" t="s">
        <v>771</v>
      </c>
      <c r="G420" s="205"/>
      <c r="H420" s="205"/>
      <c r="I420" s="205"/>
      <c r="K420" s="139">
        <v>0.04</v>
      </c>
      <c r="N420" s="138"/>
      <c r="R420" s="140"/>
      <c r="T420" s="141"/>
      <c r="AA420" s="142"/>
      <c r="AT420" s="138" t="s">
        <v>546</v>
      </c>
      <c r="AU420" s="138" t="s">
        <v>517</v>
      </c>
      <c r="AV420" s="143" t="s">
        <v>517</v>
      </c>
      <c r="AW420" s="143" t="s">
        <v>485</v>
      </c>
      <c r="AX420" s="143" t="s">
        <v>455</v>
      </c>
      <c r="AY420" s="138" t="s">
        <v>539</v>
      </c>
    </row>
    <row r="421" spans="2:51" s="6" customFormat="1" ht="15.75" customHeight="1">
      <c r="B421" s="131"/>
      <c r="E421" s="132"/>
      <c r="F421" s="206" t="s">
        <v>616</v>
      </c>
      <c r="G421" s="207"/>
      <c r="H421" s="207"/>
      <c r="I421" s="207"/>
      <c r="K421" s="132"/>
      <c r="N421" s="132"/>
      <c r="R421" s="133"/>
      <c r="T421" s="134"/>
      <c r="AA421" s="135"/>
      <c r="AT421" s="132" t="s">
        <v>546</v>
      </c>
      <c r="AU421" s="132" t="s">
        <v>517</v>
      </c>
      <c r="AV421" s="136" t="s">
        <v>401</v>
      </c>
      <c r="AW421" s="136" t="s">
        <v>485</v>
      </c>
      <c r="AX421" s="136" t="s">
        <v>455</v>
      </c>
      <c r="AY421" s="132" t="s">
        <v>539</v>
      </c>
    </row>
    <row r="422" spans="2:51" s="6" customFormat="1" ht="15.75" customHeight="1">
      <c r="B422" s="137"/>
      <c r="E422" s="138"/>
      <c r="F422" s="204" t="s">
        <v>772</v>
      </c>
      <c r="G422" s="205"/>
      <c r="H422" s="205"/>
      <c r="I422" s="205"/>
      <c r="K422" s="139">
        <v>0.023</v>
      </c>
      <c r="N422" s="138"/>
      <c r="R422" s="140"/>
      <c r="T422" s="141"/>
      <c r="AA422" s="142"/>
      <c r="AT422" s="138" t="s">
        <v>546</v>
      </c>
      <c r="AU422" s="138" t="s">
        <v>517</v>
      </c>
      <c r="AV422" s="143" t="s">
        <v>517</v>
      </c>
      <c r="AW422" s="143" t="s">
        <v>485</v>
      </c>
      <c r="AX422" s="143" t="s">
        <v>455</v>
      </c>
      <c r="AY422" s="138" t="s">
        <v>539</v>
      </c>
    </row>
    <row r="423" spans="2:51" s="6" customFormat="1" ht="15.75" customHeight="1">
      <c r="B423" s="131"/>
      <c r="E423" s="132"/>
      <c r="F423" s="206" t="s">
        <v>691</v>
      </c>
      <c r="G423" s="207"/>
      <c r="H423" s="207"/>
      <c r="I423" s="207"/>
      <c r="K423" s="132"/>
      <c r="N423" s="132"/>
      <c r="R423" s="133"/>
      <c r="T423" s="134"/>
      <c r="AA423" s="135"/>
      <c r="AT423" s="132" t="s">
        <v>546</v>
      </c>
      <c r="AU423" s="132" t="s">
        <v>517</v>
      </c>
      <c r="AV423" s="136" t="s">
        <v>401</v>
      </c>
      <c r="AW423" s="136" t="s">
        <v>485</v>
      </c>
      <c r="AX423" s="136" t="s">
        <v>455</v>
      </c>
      <c r="AY423" s="132" t="s">
        <v>539</v>
      </c>
    </row>
    <row r="424" spans="2:51" s="6" customFormat="1" ht="15.75" customHeight="1">
      <c r="B424" s="137"/>
      <c r="E424" s="138"/>
      <c r="F424" s="204" t="s">
        <v>771</v>
      </c>
      <c r="G424" s="205"/>
      <c r="H424" s="205"/>
      <c r="I424" s="205"/>
      <c r="K424" s="139">
        <v>0.04</v>
      </c>
      <c r="N424" s="138"/>
      <c r="R424" s="140"/>
      <c r="T424" s="141"/>
      <c r="AA424" s="142"/>
      <c r="AT424" s="138" t="s">
        <v>546</v>
      </c>
      <c r="AU424" s="138" t="s">
        <v>517</v>
      </c>
      <c r="AV424" s="143" t="s">
        <v>517</v>
      </c>
      <c r="AW424" s="143" t="s">
        <v>485</v>
      </c>
      <c r="AX424" s="143" t="s">
        <v>455</v>
      </c>
      <c r="AY424" s="138" t="s">
        <v>539</v>
      </c>
    </row>
    <row r="425" spans="2:51" s="6" customFormat="1" ht="15.75" customHeight="1">
      <c r="B425" s="131"/>
      <c r="E425" s="132"/>
      <c r="F425" s="206" t="s">
        <v>692</v>
      </c>
      <c r="G425" s="207"/>
      <c r="H425" s="207"/>
      <c r="I425" s="207"/>
      <c r="K425" s="132"/>
      <c r="N425" s="132"/>
      <c r="R425" s="133"/>
      <c r="T425" s="134"/>
      <c r="AA425" s="135"/>
      <c r="AT425" s="132" t="s">
        <v>546</v>
      </c>
      <c r="AU425" s="132" t="s">
        <v>517</v>
      </c>
      <c r="AV425" s="136" t="s">
        <v>401</v>
      </c>
      <c r="AW425" s="136" t="s">
        <v>485</v>
      </c>
      <c r="AX425" s="136" t="s">
        <v>455</v>
      </c>
      <c r="AY425" s="132" t="s">
        <v>539</v>
      </c>
    </row>
    <row r="426" spans="2:51" s="6" customFormat="1" ht="15.75" customHeight="1">
      <c r="B426" s="137"/>
      <c r="E426" s="138"/>
      <c r="F426" s="204" t="s">
        <v>773</v>
      </c>
      <c r="G426" s="205"/>
      <c r="H426" s="205"/>
      <c r="I426" s="205"/>
      <c r="K426" s="139">
        <v>0.067</v>
      </c>
      <c r="N426" s="138"/>
      <c r="R426" s="140"/>
      <c r="T426" s="141"/>
      <c r="AA426" s="142"/>
      <c r="AT426" s="138" t="s">
        <v>546</v>
      </c>
      <c r="AU426" s="138" t="s">
        <v>517</v>
      </c>
      <c r="AV426" s="143" t="s">
        <v>517</v>
      </c>
      <c r="AW426" s="143" t="s">
        <v>485</v>
      </c>
      <c r="AX426" s="143" t="s">
        <v>455</v>
      </c>
      <c r="AY426" s="138" t="s">
        <v>539</v>
      </c>
    </row>
    <row r="427" spans="2:51" s="6" customFormat="1" ht="15.75" customHeight="1">
      <c r="B427" s="131"/>
      <c r="E427" s="132"/>
      <c r="F427" s="206" t="s">
        <v>694</v>
      </c>
      <c r="G427" s="207"/>
      <c r="H427" s="207"/>
      <c r="I427" s="207"/>
      <c r="K427" s="132"/>
      <c r="N427" s="132"/>
      <c r="R427" s="133"/>
      <c r="T427" s="134"/>
      <c r="AA427" s="135"/>
      <c r="AT427" s="132" t="s">
        <v>546</v>
      </c>
      <c r="AU427" s="132" t="s">
        <v>517</v>
      </c>
      <c r="AV427" s="136" t="s">
        <v>401</v>
      </c>
      <c r="AW427" s="136" t="s">
        <v>485</v>
      </c>
      <c r="AX427" s="136" t="s">
        <v>455</v>
      </c>
      <c r="AY427" s="132" t="s">
        <v>539</v>
      </c>
    </row>
    <row r="428" spans="2:51" s="6" customFormat="1" ht="15.75" customHeight="1">
      <c r="B428" s="137"/>
      <c r="E428" s="138"/>
      <c r="F428" s="204" t="s">
        <v>733</v>
      </c>
      <c r="G428" s="205"/>
      <c r="H428" s="205"/>
      <c r="I428" s="205"/>
      <c r="K428" s="139">
        <v>0.133</v>
      </c>
      <c r="N428" s="138"/>
      <c r="R428" s="140"/>
      <c r="T428" s="141"/>
      <c r="AA428" s="142"/>
      <c r="AT428" s="138" t="s">
        <v>546</v>
      </c>
      <c r="AU428" s="138" t="s">
        <v>517</v>
      </c>
      <c r="AV428" s="143" t="s">
        <v>517</v>
      </c>
      <c r="AW428" s="143" t="s">
        <v>485</v>
      </c>
      <c r="AX428" s="143" t="s">
        <v>455</v>
      </c>
      <c r="AY428" s="138" t="s">
        <v>539</v>
      </c>
    </row>
    <row r="429" spans="2:51" s="6" customFormat="1" ht="15.75" customHeight="1">
      <c r="B429" s="131"/>
      <c r="E429" s="132"/>
      <c r="F429" s="206" t="s">
        <v>696</v>
      </c>
      <c r="G429" s="207"/>
      <c r="H429" s="207"/>
      <c r="I429" s="207"/>
      <c r="K429" s="132"/>
      <c r="N429" s="132"/>
      <c r="R429" s="133"/>
      <c r="T429" s="134"/>
      <c r="AA429" s="135"/>
      <c r="AT429" s="132" t="s">
        <v>546</v>
      </c>
      <c r="AU429" s="132" t="s">
        <v>517</v>
      </c>
      <c r="AV429" s="136" t="s">
        <v>401</v>
      </c>
      <c r="AW429" s="136" t="s">
        <v>485</v>
      </c>
      <c r="AX429" s="136" t="s">
        <v>455</v>
      </c>
      <c r="AY429" s="132" t="s">
        <v>539</v>
      </c>
    </row>
    <row r="430" spans="2:51" s="6" customFormat="1" ht="15.75" customHeight="1">
      <c r="B430" s="137"/>
      <c r="E430" s="138"/>
      <c r="F430" s="204" t="s">
        <v>774</v>
      </c>
      <c r="G430" s="205"/>
      <c r="H430" s="205"/>
      <c r="I430" s="205"/>
      <c r="K430" s="139">
        <v>0.169</v>
      </c>
      <c r="N430" s="138"/>
      <c r="R430" s="140"/>
      <c r="T430" s="141"/>
      <c r="AA430" s="142"/>
      <c r="AT430" s="138" t="s">
        <v>546</v>
      </c>
      <c r="AU430" s="138" t="s">
        <v>517</v>
      </c>
      <c r="AV430" s="143" t="s">
        <v>517</v>
      </c>
      <c r="AW430" s="143" t="s">
        <v>485</v>
      </c>
      <c r="AX430" s="143" t="s">
        <v>455</v>
      </c>
      <c r="AY430" s="138" t="s">
        <v>539</v>
      </c>
    </row>
    <row r="431" spans="2:51" s="6" customFormat="1" ht="15.75" customHeight="1">
      <c r="B431" s="131"/>
      <c r="E431" s="132"/>
      <c r="F431" s="206" t="s">
        <v>698</v>
      </c>
      <c r="G431" s="207"/>
      <c r="H431" s="207"/>
      <c r="I431" s="207"/>
      <c r="K431" s="132"/>
      <c r="N431" s="132"/>
      <c r="R431" s="133"/>
      <c r="T431" s="134"/>
      <c r="AA431" s="135"/>
      <c r="AT431" s="132" t="s">
        <v>546</v>
      </c>
      <c r="AU431" s="132" t="s">
        <v>517</v>
      </c>
      <c r="AV431" s="136" t="s">
        <v>401</v>
      </c>
      <c r="AW431" s="136" t="s">
        <v>485</v>
      </c>
      <c r="AX431" s="136" t="s">
        <v>455</v>
      </c>
      <c r="AY431" s="132" t="s">
        <v>539</v>
      </c>
    </row>
    <row r="432" spans="2:51" s="6" customFormat="1" ht="15.75" customHeight="1">
      <c r="B432" s="137"/>
      <c r="E432" s="138"/>
      <c r="F432" s="204" t="s">
        <v>774</v>
      </c>
      <c r="G432" s="205"/>
      <c r="H432" s="205"/>
      <c r="I432" s="205"/>
      <c r="K432" s="139">
        <v>0.169</v>
      </c>
      <c r="N432" s="138"/>
      <c r="R432" s="140"/>
      <c r="T432" s="141"/>
      <c r="AA432" s="142"/>
      <c r="AT432" s="138" t="s">
        <v>546</v>
      </c>
      <c r="AU432" s="138" t="s">
        <v>517</v>
      </c>
      <c r="AV432" s="143" t="s">
        <v>517</v>
      </c>
      <c r="AW432" s="143" t="s">
        <v>485</v>
      </c>
      <c r="AX432" s="143" t="s">
        <v>455</v>
      </c>
      <c r="AY432" s="138" t="s">
        <v>539</v>
      </c>
    </row>
    <row r="433" spans="2:51" s="6" customFormat="1" ht="15.75" customHeight="1">
      <c r="B433" s="131"/>
      <c r="E433" s="132"/>
      <c r="F433" s="206" t="s">
        <v>699</v>
      </c>
      <c r="G433" s="207"/>
      <c r="H433" s="207"/>
      <c r="I433" s="207"/>
      <c r="K433" s="132"/>
      <c r="N433" s="132"/>
      <c r="R433" s="133"/>
      <c r="T433" s="134"/>
      <c r="AA433" s="135"/>
      <c r="AT433" s="132" t="s">
        <v>546</v>
      </c>
      <c r="AU433" s="132" t="s">
        <v>517</v>
      </c>
      <c r="AV433" s="136" t="s">
        <v>401</v>
      </c>
      <c r="AW433" s="136" t="s">
        <v>485</v>
      </c>
      <c r="AX433" s="136" t="s">
        <v>455</v>
      </c>
      <c r="AY433" s="132" t="s">
        <v>539</v>
      </c>
    </row>
    <row r="434" spans="2:51" s="6" customFormat="1" ht="15.75" customHeight="1">
      <c r="B434" s="137"/>
      <c r="E434" s="138"/>
      <c r="F434" s="204" t="s">
        <v>775</v>
      </c>
      <c r="G434" s="205"/>
      <c r="H434" s="205"/>
      <c r="I434" s="205"/>
      <c r="K434" s="139">
        <v>0.174</v>
      </c>
      <c r="N434" s="138"/>
      <c r="R434" s="140"/>
      <c r="T434" s="141"/>
      <c r="AA434" s="142"/>
      <c r="AT434" s="138" t="s">
        <v>546</v>
      </c>
      <c r="AU434" s="138" t="s">
        <v>517</v>
      </c>
      <c r="AV434" s="143" t="s">
        <v>517</v>
      </c>
      <c r="AW434" s="143" t="s">
        <v>485</v>
      </c>
      <c r="AX434" s="143" t="s">
        <v>455</v>
      </c>
      <c r="AY434" s="138" t="s">
        <v>539</v>
      </c>
    </row>
    <row r="435" spans="2:51" s="6" customFormat="1" ht="15.75" customHeight="1">
      <c r="B435" s="131"/>
      <c r="E435" s="132"/>
      <c r="F435" s="206" t="s">
        <v>618</v>
      </c>
      <c r="G435" s="207"/>
      <c r="H435" s="207"/>
      <c r="I435" s="207"/>
      <c r="K435" s="132"/>
      <c r="N435" s="132"/>
      <c r="R435" s="133"/>
      <c r="T435" s="134"/>
      <c r="AA435" s="135"/>
      <c r="AT435" s="132" t="s">
        <v>546</v>
      </c>
      <c r="AU435" s="132" t="s">
        <v>517</v>
      </c>
      <c r="AV435" s="136" t="s">
        <v>401</v>
      </c>
      <c r="AW435" s="136" t="s">
        <v>485</v>
      </c>
      <c r="AX435" s="136" t="s">
        <v>455</v>
      </c>
      <c r="AY435" s="132" t="s">
        <v>539</v>
      </c>
    </row>
    <row r="436" spans="2:51" s="6" customFormat="1" ht="15.75" customHeight="1">
      <c r="B436" s="131"/>
      <c r="E436" s="132"/>
      <c r="F436" s="206" t="s">
        <v>776</v>
      </c>
      <c r="G436" s="207"/>
      <c r="H436" s="207"/>
      <c r="I436" s="207"/>
      <c r="K436" s="132"/>
      <c r="N436" s="132"/>
      <c r="R436" s="133"/>
      <c r="T436" s="134"/>
      <c r="AA436" s="135"/>
      <c r="AT436" s="132" t="s">
        <v>546</v>
      </c>
      <c r="AU436" s="132" t="s">
        <v>517</v>
      </c>
      <c r="AV436" s="136" t="s">
        <v>401</v>
      </c>
      <c r="AW436" s="136" t="s">
        <v>485</v>
      </c>
      <c r="AX436" s="136" t="s">
        <v>455</v>
      </c>
      <c r="AY436" s="132" t="s">
        <v>539</v>
      </c>
    </row>
    <row r="437" spans="2:51" s="6" customFormat="1" ht="15.75" customHeight="1">
      <c r="B437" s="137"/>
      <c r="E437" s="138"/>
      <c r="F437" s="204" t="s">
        <v>733</v>
      </c>
      <c r="G437" s="205"/>
      <c r="H437" s="205"/>
      <c r="I437" s="205"/>
      <c r="K437" s="139">
        <v>0.133</v>
      </c>
      <c r="N437" s="138"/>
      <c r="R437" s="140"/>
      <c r="T437" s="141"/>
      <c r="AA437" s="142"/>
      <c r="AT437" s="138" t="s">
        <v>546</v>
      </c>
      <c r="AU437" s="138" t="s">
        <v>517</v>
      </c>
      <c r="AV437" s="143" t="s">
        <v>517</v>
      </c>
      <c r="AW437" s="143" t="s">
        <v>485</v>
      </c>
      <c r="AX437" s="143" t="s">
        <v>455</v>
      </c>
      <c r="AY437" s="138" t="s">
        <v>539</v>
      </c>
    </row>
    <row r="438" spans="2:51" s="6" customFormat="1" ht="15.75" customHeight="1">
      <c r="B438" s="131"/>
      <c r="E438" s="132"/>
      <c r="F438" s="206" t="s">
        <v>777</v>
      </c>
      <c r="G438" s="207"/>
      <c r="H438" s="207"/>
      <c r="I438" s="207"/>
      <c r="K438" s="132"/>
      <c r="N438" s="132"/>
      <c r="R438" s="133"/>
      <c r="T438" s="134"/>
      <c r="AA438" s="135"/>
      <c r="AT438" s="132" t="s">
        <v>546</v>
      </c>
      <c r="AU438" s="132" t="s">
        <v>517</v>
      </c>
      <c r="AV438" s="136" t="s">
        <v>401</v>
      </c>
      <c r="AW438" s="136" t="s">
        <v>485</v>
      </c>
      <c r="AX438" s="136" t="s">
        <v>455</v>
      </c>
      <c r="AY438" s="132" t="s">
        <v>539</v>
      </c>
    </row>
    <row r="439" spans="2:51" s="6" customFormat="1" ht="15.75" customHeight="1">
      <c r="B439" s="137"/>
      <c r="E439" s="138"/>
      <c r="F439" s="204" t="s">
        <v>774</v>
      </c>
      <c r="G439" s="205"/>
      <c r="H439" s="205"/>
      <c r="I439" s="205"/>
      <c r="K439" s="139">
        <v>0.169</v>
      </c>
      <c r="N439" s="138"/>
      <c r="R439" s="140"/>
      <c r="T439" s="141"/>
      <c r="AA439" s="142"/>
      <c r="AT439" s="138" t="s">
        <v>546</v>
      </c>
      <c r="AU439" s="138" t="s">
        <v>517</v>
      </c>
      <c r="AV439" s="143" t="s">
        <v>517</v>
      </c>
      <c r="AW439" s="143" t="s">
        <v>485</v>
      </c>
      <c r="AX439" s="143" t="s">
        <v>455</v>
      </c>
      <c r="AY439" s="138" t="s">
        <v>539</v>
      </c>
    </row>
    <row r="440" spans="2:51" s="6" customFormat="1" ht="15.75" customHeight="1">
      <c r="B440" s="131"/>
      <c r="E440" s="132"/>
      <c r="F440" s="206" t="s">
        <v>778</v>
      </c>
      <c r="G440" s="207"/>
      <c r="H440" s="207"/>
      <c r="I440" s="207"/>
      <c r="K440" s="132"/>
      <c r="N440" s="132"/>
      <c r="R440" s="133"/>
      <c r="T440" s="134"/>
      <c r="AA440" s="135"/>
      <c r="AT440" s="132" t="s">
        <v>546</v>
      </c>
      <c r="AU440" s="132" t="s">
        <v>517</v>
      </c>
      <c r="AV440" s="136" t="s">
        <v>401</v>
      </c>
      <c r="AW440" s="136" t="s">
        <v>485</v>
      </c>
      <c r="AX440" s="136" t="s">
        <v>455</v>
      </c>
      <c r="AY440" s="132" t="s">
        <v>539</v>
      </c>
    </row>
    <row r="441" spans="2:51" s="6" customFormat="1" ht="15.75" customHeight="1">
      <c r="B441" s="137"/>
      <c r="E441" s="138"/>
      <c r="F441" s="204" t="s">
        <v>774</v>
      </c>
      <c r="G441" s="205"/>
      <c r="H441" s="205"/>
      <c r="I441" s="205"/>
      <c r="K441" s="139">
        <v>0.169</v>
      </c>
      <c r="N441" s="138"/>
      <c r="R441" s="140"/>
      <c r="T441" s="141"/>
      <c r="AA441" s="142"/>
      <c r="AT441" s="138" t="s">
        <v>546</v>
      </c>
      <c r="AU441" s="138" t="s">
        <v>517</v>
      </c>
      <c r="AV441" s="143" t="s">
        <v>517</v>
      </c>
      <c r="AW441" s="143" t="s">
        <v>485</v>
      </c>
      <c r="AX441" s="143" t="s">
        <v>455</v>
      </c>
      <c r="AY441" s="138" t="s">
        <v>539</v>
      </c>
    </row>
    <row r="442" spans="2:51" s="6" customFormat="1" ht="15.75" customHeight="1">
      <c r="B442" s="131"/>
      <c r="E442" s="132"/>
      <c r="F442" s="206" t="s">
        <v>779</v>
      </c>
      <c r="G442" s="207"/>
      <c r="H442" s="207"/>
      <c r="I442" s="207"/>
      <c r="K442" s="132"/>
      <c r="N442" s="132"/>
      <c r="R442" s="133"/>
      <c r="T442" s="134"/>
      <c r="AA442" s="135"/>
      <c r="AT442" s="132" t="s">
        <v>546</v>
      </c>
      <c r="AU442" s="132" t="s">
        <v>517</v>
      </c>
      <c r="AV442" s="136" t="s">
        <v>401</v>
      </c>
      <c r="AW442" s="136" t="s">
        <v>485</v>
      </c>
      <c r="AX442" s="136" t="s">
        <v>455</v>
      </c>
      <c r="AY442" s="132" t="s">
        <v>539</v>
      </c>
    </row>
    <row r="443" spans="2:51" s="6" customFormat="1" ht="15.75" customHeight="1">
      <c r="B443" s="137"/>
      <c r="E443" s="138"/>
      <c r="F443" s="204" t="s">
        <v>774</v>
      </c>
      <c r="G443" s="205"/>
      <c r="H443" s="205"/>
      <c r="I443" s="205"/>
      <c r="K443" s="139">
        <v>0.169</v>
      </c>
      <c r="N443" s="138"/>
      <c r="R443" s="140"/>
      <c r="T443" s="141"/>
      <c r="AA443" s="142"/>
      <c r="AT443" s="138" t="s">
        <v>546</v>
      </c>
      <c r="AU443" s="138" t="s">
        <v>517</v>
      </c>
      <c r="AV443" s="143" t="s">
        <v>517</v>
      </c>
      <c r="AW443" s="143" t="s">
        <v>485</v>
      </c>
      <c r="AX443" s="143" t="s">
        <v>455</v>
      </c>
      <c r="AY443" s="138" t="s">
        <v>539</v>
      </c>
    </row>
    <row r="444" spans="2:51" s="6" customFormat="1" ht="15.75" customHeight="1">
      <c r="B444" s="131"/>
      <c r="E444" s="132"/>
      <c r="F444" s="206" t="s">
        <v>707</v>
      </c>
      <c r="G444" s="207"/>
      <c r="H444" s="207"/>
      <c r="I444" s="207"/>
      <c r="K444" s="132"/>
      <c r="N444" s="132"/>
      <c r="R444" s="133"/>
      <c r="T444" s="134"/>
      <c r="AA444" s="135"/>
      <c r="AT444" s="132" t="s">
        <v>546</v>
      </c>
      <c r="AU444" s="132" t="s">
        <v>517</v>
      </c>
      <c r="AV444" s="136" t="s">
        <v>401</v>
      </c>
      <c r="AW444" s="136" t="s">
        <v>485</v>
      </c>
      <c r="AX444" s="136" t="s">
        <v>455</v>
      </c>
      <c r="AY444" s="132" t="s">
        <v>539</v>
      </c>
    </row>
    <row r="445" spans="2:51" s="6" customFormat="1" ht="15.75" customHeight="1">
      <c r="B445" s="137"/>
      <c r="E445" s="138"/>
      <c r="F445" s="204" t="s">
        <v>780</v>
      </c>
      <c r="G445" s="205"/>
      <c r="H445" s="205"/>
      <c r="I445" s="205"/>
      <c r="K445" s="139">
        <v>0.058</v>
      </c>
      <c r="N445" s="138"/>
      <c r="R445" s="140"/>
      <c r="T445" s="141"/>
      <c r="AA445" s="142"/>
      <c r="AT445" s="138" t="s">
        <v>546</v>
      </c>
      <c r="AU445" s="138" t="s">
        <v>517</v>
      </c>
      <c r="AV445" s="143" t="s">
        <v>517</v>
      </c>
      <c r="AW445" s="143" t="s">
        <v>485</v>
      </c>
      <c r="AX445" s="143" t="s">
        <v>455</v>
      </c>
      <c r="AY445" s="138" t="s">
        <v>539</v>
      </c>
    </row>
    <row r="446" spans="2:51" s="6" customFormat="1" ht="15.75" customHeight="1">
      <c r="B446" s="131"/>
      <c r="E446" s="132"/>
      <c r="F446" s="206" t="s">
        <v>709</v>
      </c>
      <c r="G446" s="207"/>
      <c r="H446" s="207"/>
      <c r="I446" s="207"/>
      <c r="K446" s="132"/>
      <c r="N446" s="132"/>
      <c r="R446" s="133"/>
      <c r="T446" s="134"/>
      <c r="AA446" s="135"/>
      <c r="AT446" s="132" t="s">
        <v>546</v>
      </c>
      <c r="AU446" s="132" t="s">
        <v>517</v>
      </c>
      <c r="AV446" s="136" t="s">
        <v>401</v>
      </c>
      <c r="AW446" s="136" t="s">
        <v>485</v>
      </c>
      <c r="AX446" s="136" t="s">
        <v>455</v>
      </c>
      <c r="AY446" s="132" t="s">
        <v>539</v>
      </c>
    </row>
    <row r="447" spans="2:51" s="6" customFormat="1" ht="15.75" customHeight="1">
      <c r="B447" s="137"/>
      <c r="E447" s="138"/>
      <c r="F447" s="204" t="s">
        <v>781</v>
      </c>
      <c r="G447" s="205"/>
      <c r="H447" s="205"/>
      <c r="I447" s="205"/>
      <c r="K447" s="139">
        <v>0.063</v>
      </c>
      <c r="N447" s="138"/>
      <c r="R447" s="140"/>
      <c r="T447" s="141"/>
      <c r="AA447" s="142"/>
      <c r="AT447" s="138" t="s">
        <v>546</v>
      </c>
      <c r="AU447" s="138" t="s">
        <v>517</v>
      </c>
      <c r="AV447" s="143" t="s">
        <v>517</v>
      </c>
      <c r="AW447" s="143" t="s">
        <v>485</v>
      </c>
      <c r="AX447" s="143" t="s">
        <v>455</v>
      </c>
      <c r="AY447" s="138" t="s">
        <v>539</v>
      </c>
    </row>
    <row r="448" spans="2:51" s="6" customFormat="1" ht="15.75" customHeight="1">
      <c r="B448" s="131"/>
      <c r="E448" s="132"/>
      <c r="F448" s="206" t="s">
        <v>711</v>
      </c>
      <c r="G448" s="207"/>
      <c r="H448" s="207"/>
      <c r="I448" s="207"/>
      <c r="K448" s="132"/>
      <c r="N448" s="132"/>
      <c r="R448" s="133"/>
      <c r="T448" s="134"/>
      <c r="AA448" s="135"/>
      <c r="AT448" s="132" t="s">
        <v>546</v>
      </c>
      <c r="AU448" s="132" t="s">
        <v>517</v>
      </c>
      <c r="AV448" s="136" t="s">
        <v>401</v>
      </c>
      <c r="AW448" s="136" t="s">
        <v>485</v>
      </c>
      <c r="AX448" s="136" t="s">
        <v>455</v>
      </c>
      <c r="AY448" s="132" t="s">
        <v>539</v>
      </c>
    </row>
    <row r="449" spans="2:51" s="6" customFormat="1" ht="15.75" customHeight="1">
      <c r="B449" s="137"/>
      <c r="E449" s="138"/>
      <c r="F449" s="204" t="s">
        <v>782</v>
      </c>
      <c r="G449" s="205"/>
      <c r="H449" s="205"/>
      <c r="I449" s="205"/>
      <c r="K449" s="139">
        <v>0.082</v>
      </c>
      <c r="N449" s="138"/>
      <c r="R449" s="140"/>
      <c r="T449" s="141"/>
      <c r="AA449" s="142"/>
      <c r="AT449" s="138" t="s">
        <v>546</v>
      </c>
      <c r="AU449" s="138" t="s">
        <v>517</v>
      </c>
      <c r="AV449" s="143" t="s">
        <v>517</v>
      </c>
      <c r="AW449" s="143" t="s">
        <v>485</v>
      </c>
      <c r="AX449" s="143" t="s">
        <v>455</v>
      </c>
      <c r="AY449" s="138" t="s">
        <v>539</v>
      </c>
    </row>
    <row r="450" spans="2:51" s="6" customFormat="1" ht="15.75" customHeight="1">
      <c r="B450" s="144"/>
      <c r="E450" s="145"/>
      <c r="F450" s="208" t="s">
        <v>548</v>
      </c>
      <c r="G450" s="209"/>
      <c r="H450" s="209"/>
      <c r="I450" s="209"/>
      <c r="K450" s="146">
        <v>2.192</v>
      </c>
      <c r="N450" s="145"/>
      <c r="R450" s="147"/>
      <c r="T450" s="148"/>
      <c r="AA450" s="149"/>
      <c r="AT450" s="145" t="s">
        <v>546</v>
      </c>
      <c r="AU450" s="145" t="s">
        <v>517</v>
      </c>
      <c r="AV450" s="150" t="s">
        <v>544</v>
      </c>
      <c r="AW450" s="150" t="s">
        <v>485</v>
      </c>
      <c r="AX450" s="150" t="s">
        <v>401</v>
      </c>
      <c r="AY450" s="145" t="s">
        <v>539</v>
      </c>
    </row>
    <row r="451" spans="2:64" s="6" customFormat="1" ht="27" customHeight="1">
      <c r="B451" s="22"/>
      <c r="C451" s="123" t="s">
        <v>783</v>
      </c>
      <c r="D451" s="123" t="s">
        <v>540</v>
      </c>
      <c r="E451" s="124" t="s">
        <v>784</v>
      </c>
      <c r="F451" s="212" t="s">
        <v>785</v>
      </c>
      <c r="G451" s="211"/>
      <c r="H451" s="211"/>
      <c r="I451" s="211"/>
      <c r="J451" s="125" t="s">
        <v>597</v>
      </c>
      <c r="K451" s="126">
        <v>38.708</v>
      </c>
      <c r="L451" s="213">
        <v>0</v>
      </c>
      <c r="M451" s="211"/>
      <c r="N451" s="210">
        <f>ROUND($L$451*$K$451,2)</f>
        <v>0</v>
      </c>
      <c r="O451" s="211"/>
      <c r="P451" s="211"/>
      <c r="Q451" s="211"/>
      <c r="R451" s="23"/>
      <c r="T451" s="127"/>
      <c r="U451" s="128" t="s">
        <v>422</v>
      </c>
      <c r="V451" s="129">
        <v>0</v>
      </c>
      <c r="W451" s="129">
        <f>$V$451*$K$451</f>
        <v>0</v>
      </c>
      <c r="X451" s="129">
        <v>0</v>
      </c>
      <c r="Y451" s="129">
        <f>$X$451*$K$451</f>
        <v>0</v>
      </c>
      <c r="Z451" s="129">
        <v>0</v>
      </c>
      <c r="AA451" s="130">
        <f>$Z$451*$K$451</f>
        <v>0</v>
      </c>
      <c r="AR451" s="6" t="s">
        <v>544</v>
      </c>
      <c r="AT451" s="6" t="s">
        <v>540</v>
      </c>
      <c r="AU451" s="6" t="s">
        <v>517</v>
      </c>
      <c r="AY451" s="6" t="s">
        <v>539</v>
      </c>
      <c r="BE451" s="80">
        <f>IF($U$451="základní",$N$451,0)</f>
        <v>0</v>
      </c>
      <c r="BF451" s="80">
        <f>IF($U$451="snížená",$N$451,0)</f>
        <v>0</v>
      </c>
      <c r="BG451" s="80">
        <f>IF($U$451="zákl. přenesená",$N$451,0)</f>
        <v>0</v>
      </c>
      <c r="BH451" s="80">
        <f>IF($U$451="sníž. přenesená",$N$451,0)</f>
        <v>0</v>
      </c>
      <c r="BI451" s="80">
        <f>IF($U$451="nulová",$N$451,0)</f>
        <v>0</v>
      </c>
      <c r="BJ451" s="6" t="s">
        <v>517</v>
      </c>
      <c r="BK451" s="80">
        <f>ROUND($L$451*$K$451,2)</f>
        <v>0</v>
      </c>
      <c r="BL451" s="6" t="s">
        <v>544</v>
      </c>
    </row>
    <row r="452" spans="2:51" s="6" customFormat="1" ht="15.75" customHeight="1">
      <c r="B452" s="131"/>
      <c r="E452" s="132"/>
      <c r="F452" s="206" t="s">
        <v>586</v>
      </c>
      <c r="G452" s="207"/>
      <c r="H452" s="207"/>
      <c r="I452" s="207"/>
      <c r="K452" s="132"/>
      <c r="N452" s="132"/>
      <c r="R452" s="133"/>
      <c r="T452" s="134"/>
      <c r="AA452" s="135"/>
      <c r="AT452" s="132" t="s">
        <v>546</v>
      </c>
      <c r="AU452" s="132" t="s">
        <v>517</v>
      </c>
      <c r="AV452" s="136" t="s">
        <v>401</v>
      </c>
      <c r="AW452" s="136" t="s">
        <v>485</v>
      </c>
      <c r="AX452" s="136" t="s">
        <v>455</v>
      </c>
      <c r="AY452" s="132" t="s">
        <v>539</v>
      </c>
    </row>
    <row r="453" spans="2:51" s="6" customFormat="1" ht="15.75" customHeight="1">
      <c r="B453" s="137"/>
      <c r="E453" s="138"/>
      <c r="F453" s="204" t="s">
        <v>786</v>
      </c>
      <c r="G453" s="205"/>
      <c r="H453" s="205"/>
      <c r="I453" s="205"/>
      <c r="K453" s="139">
        <v>5.895</v>
      </c>
      <c r="N453" s="138"/>
      <c r="R453" s="140"/>
      <c r="T453" s="141"/>
      <c r="AA453" s="142"/>
      <c r="AT453" s="138" t="s">
        <v>546</v>
      </c>
      <c r="AU453" s="138" t="s">
        <v>517</v>
      </c>
      <c r="AV453" s="143" t="s">
        <v>517</v>
      </c>
      <c r="AW453" s="143" t="s">
        <v>485</v>
      </c>
      <c r="AX453" s="143" t="s">
        <v>455</v>
      </c>
      <c r="AY453" s="138" t="s">
        <v>539</v>
      </c>
    </row>
    <row r="454" spans="2:51" s="6" customFormat="1" ht="15.75" customHeight="1">
      <c r="B454" s="131"/>
      <c r="E454" s="132"/>
      <c r="F454" s="206" t="s">
        <v>586</v>
      </c>
      <c r="G454" s="207"/>
      <c r="H454" s="207"/>
      <c r="I454" s="207"/>
      <c r="K454" s="132"/>
      <c r="N454" s="132"/>
      <c r="R454" s="133"/>
      <c r="T454" s="134"/>
      <c r="AA454" s="135"/>
      <c r="AT454" s="132" t="s">
        <v>546</v>
      </c>
      <c r="AU454" s="132" t="s">
        <v>517</v>
      </c>
      <c r="AV454" s="136" t="s">
        <v>401</v>
      </c>
      <c r="AW454" s="136" t="s">
        <v>485</v>
      </c>
      <c r="AX454" s="136" t="s">
        <v>455</v>
      </c>
      <c r="AY454" s="132" t="s">
        <v>539</v>
      </c>
    </row>
    <row r="455" spans="2:51" s="6" customFormat="1" ht="15.75" customHeight="1">
      <c r="B455" s="137"/>
      <c r="E455" s="138"/>
      <c r="F455" s="204" t="s">
        <v>787</v>
      </c>
      <c r="G455" s="205"/>
      <c r="H455" s="205"/>
      <c r="I455" s="205"/>
      <c r="K455" s="139">
        <v>4.238</v>
      </c>
      <c r="N455" s="138"/>
      <c r="R455" s="140"/>
      <c r="T455" s="141"/>
      <c r="AA455" s="142"/>
      <c r="AT455" s="138" t="s">
        <v>546</v>
      </c>
      <c r="AU455" s="138" t="s">
        <v>517</v>
      </c>
      <c r="AV455" s="143" t="s">
        <v>517</v>
      </c>
      <c r="AW455" s="143" t="s">
        <v>485</v>
      </c>
      <c r="AX455" s="143" t="s">
        <v>455</v>
      </c>
      <c r="AY455" s="138" t="s">
        <v>539</v>
      </c>
    </row>
    <row r="456" spans="2:51" s="6" customFormat="1" ht="15.75" customHeight="1">
      <c r="B456" s="131"/>
      <c r="E456" s="132"/>
      <c r="F456" s="206" t="s">
        <v>586</v>
      </c>
      <c r="G456" s="207"/>
      <c r="H456" s="207"/>
      <c r="I456" s="207"/>
      <c r="K456" s="132"/>
      <c r="N456" s="132"/>
      <c r="R456" s="133"/>
      <c r="T456" s="134"/>
      <c r="AA456" s="135"/>
      <c r="AT456" s="132" t="s">
        <v>546</v>
      </c>
      <c r="AU456" s="132" t="s">
        <v>517</v>
      </c>
      <c r="AV456" s="136" t="s">
        <v>401</v>
      </c>
      <c r="AW456" s="136" t="s">
        <v>485</v>
      </c>
      <c r="AX456" s="136" t="s">
        <v>455</v>
      </c>
      <c r="AY456" s="132" t="s">
        <v>539</v>
      </c>
    </row>
    <row r="457" spans="2:51" s="6" customFormat="1" ht="15.75" customHeight="1">
      <c r="B457" s="137"/>
      <c r="E457" s="138"/>
      <c r="F457" s="204" t="s">
        <v>788</v>
      </c>
      <c r="G457" s="205"/>
      <c r="H457" s="205"/>
      <c r="I457" s="205"/>
      <c r="K457" s="139">
        <v>28.575</v>
      </c>
      <c r="N457" s="138"/>
      <c r="R457" s="140"/>
      <c r="T457" s="141"/>
      <c r="AA457" s="142"/>
      <c r="AT457" s="138" t="s">
        <v>546</v>
      </c>
      <c r="AU457" s="138" t="s">
        <v>517</v>
      </c>
      <c r="AV457" s="143" t="s">
        <v>517</v>
      </c>
      <c r="AW457" s="143" t="s">
        <v>485</v>
      </c>
      <c r="AX457" s="143" t="s">
        <v>455</v>
      </c>
      <c r="AY457" s="138" t="s">
        <v>539</v>
      </c>
    </row>
    <row r="458" spans="2:51" s="6" customFormat="1" ht="15.75" customHeight="1">
      <c r="B458" s="144"/>
      <c r="E458" s="145"/>
      <c r="F458" s="208" t="s">
        <v>548</v>
      </c>
      <c r="G458" s="209"/>
      <c r="H458" s="209"/>
      <c r="I458" s="209"/>
      <c r="K458" s="146">
        <v>38.708</v>
      </c>
      <c r="N458" s="145"/>
      <c r="R458" s="147"/>
      <c r="T458" s="148"/>
      <c r="AA458" s="149"/>
      <c r="AT458" s="145" t="s">
        <v>546</v>
      </c>
      <c r="AU458" s="145" t="s">
        <v>517</v>
      </c>
      <c r="AV458" s="150" t="s">
        <v>544</v>
      </c>
      <c r="AW458" s="150" t="s">
        <v>485</v>
      </c>
      <c r="AX458" s="150" t="s">
        <v>401</v>
      </c>
      <c r="AY458" s="145" t="s">
        <v>539</v>
      </c>
    </row>
    <row r="459" spans="2:64" s="6" customFormat="1" ht="27" customHeight="1">
      <c r="B459" s="22"/>
      <c r="C459" s="123" t="s">
        <v>789</v>
      </c>
      <c r="D459" s="123" t="s">
        <v>540</v>
      </c>
      <c r="E459" s="124" t="s">
        <v>790</v>
      </c>
      <c r="F459" s="212" t="s">
        <v>791</v>
      </c>
      <c r="G459" s="211"/>
      <c r="H459" s="211"/>
      <c r="I459" s="211"/>
      <c r="J459" s="125" t="s">
        <v>597</v>
      </c>
      <c r="K459" s="126">
        <v>22.322</v>
      </c>
      <c r="L459" s="213">
        <v>0</v>
      </c>
      <c r="M459" s="211"/>
      <c r="N459" s="210">
        <f>ROUND($L$459*$K$459,2)</f>
        <v>0</v>
      </c>
      <c r="O459" s="211"/>
      <c r="P459" s="211"/>
      <c r="Q459" s="211"/>
      <c r="R459" s="23"/>
      <c r="T459" s="127"/>
      <c r="U459" s="128" t="s">
        <v>422</v>
      </c>
      <c r="V459" s="129">
        <v>0.522</v>
      </c>
      <c r="W459" s="129">
        <f>$V$459*$K$459</f>
        <v>11.652084</v>
      </c>
      <c r="X459" s="129">
        <v>0.071276</v>
      </c>
      <c r="Y459" s="129">
        <f>$X$459*$K$459</f>
        <v>1.5910228720000001</v>
      </c>
      <c r="Z459" s="129">
        <v>0</v>
      </c>
      <c r="AA459" s="130">
        <f>$Z$459*$K$459</f>
        <v>0</v>
      </c>
      <c r="AR459" s="6" t="s">
        <v>544</v>
      </c>
      <c r="AT459" s="6" t="s">
        <v>540</v>
      </c>
      <c r="AU459" s="6" t="s">
        <v>517</v>
      </c>
      <c r="AY459" s="6" t="s">
        <v>539</v>
      </c>
      <c r="BE459" s="80">
        <f>IF($U$459="základní",$N$459,0)</f>
        <v>0</v>
      </c>
      <c r="BF459" s="80">
        <f>IF($U$459="snížená",$N$459,0)</f>
        <v>0</v>
      </c>
      <c r="BG459" s="80">
        <f>IF($U$459="zákl. přenesená",$N$459,0)</f>
        <v>0</v>
      </c>
      <c r="BH459" s="80">
        <f>IF($U$459="sníž. přenesená",$N$459,0)</f>
        <v>0</v>
      </c>
      <c r="BI459" s="80">
        <f>IF($U$459="nulová",$N$459,0)</f>
        <v>0</v>
      </c>
      <c r="BJ459" s="6" t="s">
        <v>517</v>
      </c>
      <c r="BK459" s="80">
        <f>ROUND($L$459*$K$459,2)</f>
        <v>0</v>
      </c>
      <c r="BL459" s="6" t="s">
        <v>544</v>
      </c>
    </row>
    <row r="460" spans="2:51" s="6" customFormat="1" ht="15.75" customHeight="1">
      <c r="B460" s="131"/>
      <c r="E460" s="132"/>
      <c r="F460" s="206" t="s">
        <v>646</v>
      </c>
      <c r="G460" s="207"/>
      <c r="H460" s="207"/>
      <c r="I460" s="207"/>
      <c r="K460" s="132"/>
      <c r="N460" s="132"/>
      <c r="R460" s="133"/>
      <c r="T460" s="134"/>
      <c r="AA460" s="135"/>
      <c r="AT460" s="132" t="s">
        <v>546</v>
      </c>
      <c r="AU460" s="132" t="s">
        <v>517</v>
      </c>
      <c r="AV460" s="136" t="s">
        <v>401</v>
      </c>
      <c r="AW460" s="136" t="s">
        <v>485</v>
      </c>
      <c r="AX460" s="136" t="s">
        <v>455</v>
      </c>
      <c r="AY460" s="132" t="s">
        <v>539</v>
      </c>
    </row>
    <row r="461" spans="2:51" s="6" customFormat="1" ht="15.75" customHeight="1">
      <c r="B461" s="137"/>
      <c r="E461" s="138"/>
      <c r="F461" s="204" t="s">
        <v>792</v>
      </c>
      <c r="G461" s="205"/>
      <c r="H461" s="205"/>
      <c r="I461" s="205"/>
      <c r="K461" s="139">
        <v>14.63</v>
      </c>
      <c r="N461" s="138"/>
      <c r="R461" s="140"/>
      <c r="T461" s="141"/>
      <c r="AA461" s="142"/>
      <c r="AT461" s="138" t="s">
        <v>546</v>
      </c>
      <c r="AU461" s="138" t="s">
        <v>517</v>
      </c>
      <c r="AV461" s="143" t="s">
        <v>517</v>
      </c>
      <c r="AW461" s="143" t="s">
        <v>485</v>
      </c>
      <c r="AX461" s="143" t="s">
        <v>455</v>
      </c>
      <c r="AY461" s="138" t="s">
        <v>539</v>
      </c>
    </row>
    <row r="462" spans="2:51" s="6" customFormat="1" ht="15.75" customHeight="1">
      <c r="B462" s="131"/>
      <c r="E462" s="132"/>
      <c r="F462" s="206" t="s">
        <v>648</v>
      </c>
      <c r="G462" s="207"/>
      <c r="H462" s="207"/>
      <c r="I462" s="207"/>
      <c r="K462" s="132"/>
      <c r="N462" s="132"/>
      <c r="R462" s="133"/>
      <c r="T462" s="134"/>
      <c r="AA462" s="135"/>
      <c r="AT462" s="132" t="s">
        <v>546</v>
      </c>
      <c r="AU462" s="132" t="s">
        <v>517</v>
      </c>
      <c r="AV462" s="136" t="s">
        <v>401</v>
      </c>
      <c r="AW462" s="136" t="s">
        <v>485</v>
      </c>
      <c r="AX462" s="136" t="s">
        <v>455</v>
      </c>
      <c r="AY462" s="132" t="s">
        <v>539</v>
      </c>
    </row>
    <row r="463" spans="2:51" s="6" customFormat="1" ht="15.75" customHeight="1">
      <c r="B463" s="137"/>
      <c r="E463" s="138"/>
      <c r="F463" s="204" t="s">
        <v>793</v>
      </c>
      <c r="G463" s="205"/>
      <c r="H463" s="205"/>
      <c r="I463" s="205"/>
      <c r="K463" s="139">
        <v>7.692</v>
      </c>
      <c r="N463" s="138"/>
      <c r="R463" s="140"/>
      <c r="T463" s="141"/>
      <c r="AA463" s="142"/>
      <c r="AT463" s="138" t="s">
        <v>546</v>
      </c>
      <c r="AU463" s="138" t="s">
        <v>517</v>
      </c>
      <c r="AV463" s="143" t="s">
        <v>517</v>
      </c>
      <c r="AW463" s="143" t="s">
        <v>485</v>
      </c>
      <c r="AX463" s="143" t="s">
        <v>455</v>
      </c>
      <c r="AY463" s="138" t="s">
        <v>539</v>
      </c>
    </row>
    <row r="464" spans="2:51" s="6" customFormat="1" ht="15.75" customHeight="1">
      <c r="B464" s="144"/>
      <c r="E464" s="145"/>
      <c r="F464" s="208" t="s">
        <v>548</v>
      </c>
      <c r="G464" s="209"/>
      <c r="H464" s="209"/>
      <c r="I464" s="209"/>
      <c r="K464" s="146">
        <v>22.322</v>
      </c>
      <c r="N464" s="145"/>
      <c r="R464" s="147"/>
      <c r="T464" s="148"/>
      <c r="AA464" s="149"/>
      <c r="AT464" s="145" t="s">
        <v>546</v>
      </c>
      <c r="AU464" s="145" t="s">
        <v>517</v>
      </c>
      <c r="AV464" s="150" t="s">
        <v>544</v>
      </c>
      <c r="AW464" s="150" t="s">
        <v>485</v>
      </c>
      <c r="AX464" s="150" t="s">
        <v>401</v>
      </c>
      <c r="AY464" s="145" t="s">
        <v>539</v>
      </c>
    </row>
    <row r="465" spans="2:64" s="6" customFormat="1" ht="27" customHeight="1">
      <c r="B465" s="22"/>
      <c r="C465" s="123" t="s">
        <v>794</v>
      </c>
      <c r="D465" s="123" t="s">
        <v>540</v>
      </c>
      <c r="E465" s="124" t="s">
        <v>795</v>
      </c>
      <c r="F465" s="212" t="s">
        <v>796</v>
      </c>
      <c r="G465" s="211"/>
      <c r="H465" s="211"/>
      <c r="I465" s="211"/>
      <c r="J465" s="125" t="s">
        <v>597</v>
      </c>
      <c r="K465" s="126">
        <v>7.126</v>
      </c>
      <c r="L465" s="213">
        <v>0</v>
      </c>
      <c r="M465" s="211"/>
      <c r="N465" s="210">
        <f>ROUND($L$465*$K$465,2)</f>
        <v>0</v>
      </c>
      <c r="O465" s="211"/>
      <c r="P465" s="211"/>
      <c r="Q465" s="211"/>
      <c r="R465" s="23"/>
      <c r="T465" s="127"/>
      <c r="U465" s="128" t="s">
        <v>422</v>
      </c>
      <c r="V465" s="129">
        <v>0.546</v>
      </c>
      <c r="W465" s="129">
        <f>$V$465*$K$465</f>
        <v>3.8907960000000004</v>
      </c>
      <c r="X465" s="129">
        <v>0.096226</v>
      </c>
      <c r="Y465" s="129">
        <f>$X$465*$K$465</f>
        <v>0.6857064760000001</v>
      </c>
      <c r="Z465" s="129">
        <v>0</v>
      </c>
      <c r="AA465" s="130">
        <f>$Z$465*$K$465</f>
        <v>0</v>
      </c>
      <c r="AR465" s="6" t="s">
        <v>544</v>
      </c>
      <c r="AT465" s="6" t="s">
        <v>540</v>
      </c>
      <c r="AU465" s="6" t="s">
        <v>517</v>
      </c>
      <c r="AY465" s="6" t="s">
        <v>539</v>
      </c>
      <c r="BE465" s="80">
        <f>IF($U$465="základní",$N$465,0)</f>
        <v>0</v>
      </c>
      <c r="BF465" s="80">
        <f>IF($U$465="snížená",$N$465,0)</f>
        <v>0</v>
      </c>
      <c r="BG465" s="80">
        <f>IF($U$465="zákl. přenesená",$N$465,0)</f>
        <v>0</v>
      </c>
      <c r="BH465" s="80">
        <f>IF($U$465="sníž. přenesená",$N$465,0)</f>
        <v>0</v>
      </c>
      <c r="BI465" s="80">
        <f>IF($U$465="nulová",$N$465,0)</f>
        <v>0</v>
      </c>
      <c r="BJ465" s="6" t="s">
        <v>517</v>
      </c>
      <c r="BK465" s="80">
        <f>ROUND($L$465*$K$465,2)</f>
        <v>0</v>
      </c>
      <c r="BL465" s="6" t="s">
        <v>544</v>
      </c>
    </row>
    <row r="466" spans="2:51" s="6" customFormat="1" ht="15.75" customHeight="1">
      <c r="B466" s="131"/>
      <c r="E466" s="132"/>
      <c r="F466" s="206" t="s">
        <v>648</v>
      </c>
      <c r="G466" s="207"/>
      <c r="H466" s="207"/>
      <c r="I466" s="207"/>
      <c r="K466" s="132"/>
      <c r="N466" s="132"/>
      <c r="R466" s="133"/>
      <c r="T466" s="134"/>
      <c r="AA466" s="135"/>
      <c r="AT466" s="132" t="s">
        <v>546</v>
      </c>
      <c r="AU466" s="132" t="s">
        <v>517</v>
      </c>
      <c r="AV466" s="136" t="s">
        <v>401</v>
      </c>
      <c r="AW466" s="136" t="s">
        <v>485</v>
      </c>
      <c r="AX466" s="136" t="s">
        <v>455</v>
      </c>
      <c r="AY466" s="132" t="s">
        <v>539</v>
      </c>
    </row>
    <row r="467" spans="2:51" s="6" customFormat="1" ht="15.75" customHeight="1">
      <c r="B467" s="137"/>
      <c r="E467" s="138"/>
      <c r="F467" s="204" t="s">
        <v>797</v>
      </c>
      <c r="G467" s="205"/>
      <c r="H467" s="205"/>
      <c r="I467" s="205"/>
      <c r="K467" s="139">
        <v>7.126</v>
      </c>
      <c r="N467" s="138"/>
      <c r="R467" s="140"/>
      <c r="T467" s="141"/>
      <c r="AA467" s="142"/>
      <c r="AT467" s="138" t="s">
        <v>546</v>
      </c>
      <c r="AU467" s="138" t="s">
        <v>517</v>
      </c>
      <c r="AV467" s="143" t="s">
        <v>517</v>
      </c>
      <c r="AW467" s="143" t="s">
        <v>485</v>
      </c>
      <c r="AX467" s="143" t="s">
        <v>455</v>
      </c>
      <c r="AY467" s="138" t="s">
        <v>539</v>
      </c>
    </row>
    <row r="468" spans="2:51" s="6" customFormat="1" ht="15.75" customHeight="1">
      <c r="B468" s="144"/>
      <c r="E468" s="145"/>
      <c r="F468" s="208" t="s">
        <v>548</v>
      </c>
      <c r="G468" s="209"/>
      <c r="H468" s="209"/>
      <c r="I468" s="209"/>
      <c r="K468" s="146">
        <v>7.126</v>
      </c>
      <c r="N468" s="145"/>
      <c r="R468" s="147"/>
      <c r="T468" s="148"/>
      <c r="AA468" s="149"/>
      <c r="AT468" s="145" t="s">
        <v>546</v>
      </c>
      <c r="AU468" s="145" t="s">
        <v>517</v>
      </c>
      <c r="AV468" s="150" t="s">
        <v>544</v>
      </c>
      <c r="AW468" s="150" t="s">
        <v>485</v>
      </c>
      <c r="AX468" s="150" t="s">
        <v>401</v>
      </c>
      <c r="AY468" s="145" t="s">
        <v>539</v>
      </c>
    </row>
    <row r="469" spans="2:64" s="6" customFormat="1" ht="27" customHeight="1">
      <c r="B469" s="22"/>
      <c r="C469" s="123" t="s">
        <v>798</v>
      </c>
      <c r="D469" s="123" t="s">
        <v>540</v>
      </c>
      <c r="E469" s="124" t="s">
        <v>799</v>
      </c>
      <c r="F469" s="212" t="s">
        <v>800</v>
      </c>
      <c r="G469" s="211"/>
      <c r="H469" s="211"/>
      <c r="I469" s="211"/>
      <c r="J469" s="125" t="s">
        <v>597</v>
      </c>
      <c r="K469" s="126">
        <v>32.325</v>
      </c>
      <c r="L469" s="213">
        <v>0</v>
      </c>
      <c r="M469" s="211"/>
      <c r="N469" s="210">
        <f>ROUND($L$469*$K$469,2)</f>
        <v>0</v>
      </c>
      <c r="O469" s="211"/>
      <c r="P469" s="211"/>
      <c r="Q469" s="211"/>
      <c r="R469" s="23"/>
      <c r="T469" s="127"/>
      <c r="U469" s="128" t="s">
        <v>422</v>
      </c>
      <c r="V469" s="129">
        <v>0.568</v>
      </c>
      <c r="W469" s="129">
        <f>$V$469*$K$469</f>
        <v>18.3606</v>
      </c>
      <c r="X469" s="129">
        <v>0.12022</v>
      </c>
      <c r="Y469" s="129">
        <f>$X$469*$K$469</f>
        <v>3.8861115</v>
      </c>
      <c r="Z469" s="129">
        <v>0</v>
      </c>
      <c r="AA469" s="130">
        <f>$Z$469*$K$469</f>
        <v>0</v>
      </c>
      <c r="AR469" s="6" t="s">
        <v>544</v>
      </c>
      <c r="AT469" s="6" t="s">
        <v>540</v>
      </c>
      <c r="AU469" s="6" t="s">
        <v>517</v>
      </c>
      <c r="AY469" s="6" t="s">
        <v>539</v>
      </c>
      <c r="BE469" s="80">
        <f>IF($U$469="základní",$N$469,0)</f>
        <v>0</v>
      </c>
      <c r="BF469" s="80">
        <f>IF($U$469="snížená",$N$469,0)</f>
        <v>0</v>
      </c>
      <c r="BG469" s="80">
        <f>IF($U$469="zákl. přenesená",$N$469,0)</f>
        <v>0</v>
      </c>
      <c r="BH469" s="80">
        <f>IF($U$469="sníž. přenesená",$N$469,0)</f>
        <v>0</v>
      </c>
      <c r="BI469" s="80">
        <f>IF($U$469="nulová",$N$469,0)</f>
        <v>0</v>
      </c>
      <c r="BJ469" s="6" t="s">
        <v>517</v>
      </c>
      <c r="BK469" s="80">
        <f>ROUND($L$469*$K$469,2)</f>
        <v>0</v>
      </c>
      <c r="BL469" s="6" t="s">
        <v>544</v>
      </c>
    </row>
    <row r="470" spans="2:51" s="6" customFormat="1" ht="15.75" customHeight="1">
      <c r="B470" s="131"/>
      <c r="E470" s="132"/>
      <c r="F470" s="206" t="s">
        <v>648</v>
      </c>
      <c r="G470" s="207"/>
      <c r="H470" s="207"/>
      <c r="I470" s="207"/>
      <c r="K470" s="132"/>
      <c r="N470" s="132"/>
      <c r="R470" s="133"/>
      <c r="T470" s="134"/>
      <c r="AA470" s="135"/>
      <c r="AT470" s="132" t="s">
        <v>546</v>
      </c>
      <c r="AU470" s="132" t="s">
        <v>517</v>
      </c>
      <c r="AV470" s="136" t="s">
        <v>401</v>
      </c>
      <c r="AW470" s="136" t="s">
        <v>485</v>
      </c>
      <c r="AX470" s="136" t="s">
        <v>455</v>
      </c>
      <c r="AY470" s="132" t="s">
        <v>539</v>
      </c>
    </row>
    <row r="471" spans="2:51" s="6" customFormat="1" ht="15.75" customHeight="1">
      <c r="B471" s="137"/>
      <c r="E471" s="138"/>
      <c r="F471" s="204" t="s">
        <v>801</v>
      </c>
      <c r="G471" s="205"/>
      <c r="H471" s="205"/>
      <c r="I471" s="205"/>
      <c r="K471" s="139">
        <v>14.271</v>
      </c>
      <c r="N471" s="138"/>
      <c r="R471" s="140"/>
      <c r="T471" s="141"/>
      <c r="AA471" s="142"/>
      <c r="AT471" s="138" t="s">
        <v>546</v>
      </c>
      <c r="AU471" s="138" t="s">
        <v>517</v>
      </c>
      <c r="AV471" s="143" t="s">
        <v>517</v>
      </c>
      <c r="AW471" s="143" t="s">
        <v>485</v>
      </c>
      <c r="AX471" s="143" t="s">
        <v>455</v>
      </c>
      <c r="AY471" s="138" t="s">
        <v>539</v>
      </c>
    </row>
    <row r="472" spans="2:51" s="6" customFormat="1" ht="15.75" customHeight="1">
      <c r="B472" s="131"/>
      <c r="E472" s="132"/>
      <c r="F472" s="206" t="s">
        <v>642</v>
      </c>
      <c r="G472" s="207"/>
      <c r="H472" s="207"/>
      <c r="I472" s="207"/>
      <c r="K472" s="132"/>
      <c r="N472" s="132"/>
      <c r="R472" s="133"/>
      <c r="T472" s="134"/>
      <c r="AA472" s="135"/>
      <c r="AT472" s="132" t="s">
        <v>546</v>
      </c>
      <c r="AU472" s="132" t="s">
        <v>517</v>
      </c>
      <c r="AV472" s="136" t="s">
        <v>401</v>
      </c>
      <c r="AW472" s="136" t="s">
        <v>485</v>
      </c>
      <c r="AX472" s="136" t="s">
        <v>455</v>
      </c>
      <c r="AY472" s="132" t="s">
        <v>539</v>
      </c>
    </row>
    <row r="473" spans="2:51" s="6" customFormat="1" ht="15.75" customHeight="1">
      <c r="B473" s="137"/>
      <c r="E473" s="138"/>
      <c r="F473" s="204" t="s">
        <v>802</v>
      </c>
      <c r="G473" s="205"/>
      <c r="H473" s="205"/>
      <c r="I473" s="205"/>
      <c r="K473" s="139">
        <v>18.054</v>
      </c>
      <c r="N473" s="138"/>
      <c r="R473" s="140"/>
      <c r="T473" s="141"/>
      <c r="AA473" s="142"/>
      <c r="AT473" s="138" t="s">
        <v>546</v>
      </c>
      <c r="AU473" s="138" t="s">
        <v>517</v>
      </c>
      <c r="AV473" s="143" t="s">
        <v>517</v>
      </c>
      <c r="AW473" s="143" t="s">
        <v>485</v>
      </c>
      <c r="AX473" s="143" t="s">
        <v>455</v>
      </c>
      <c r="AY473" s="138" t="s">
        <v>539</v>
      </c>
    </row>
    <row r="474" spans="2:51" s="6" customFormat="1" ht="15.75" customHeight="1">
      <c r="B474" s="144"/>
      <c r="E474" s="145"/>
      <c r="F474" s="208" t="s">
        <v>548</v>
      </c>
      <c r="G474" s="209"/>
      <c r="H474" s="209"/>
      <c r="I474" s="209"/>
      <c r="K474" s="146">
        <v>32.325</v>
      </c>
      <c r="N474" s="145"/>
      <c r="R474" s="147"/>
      <c r="T474" s="148"/>
      <c r="AA474" s="149"/>
      <c r="AT474" s="145" t="s">
        <v>546</v>
      </c>
      <c r="AU474" s="145" t="s">
        <v>517</v>
      </c>
      <c r="AV474" s="150" t="s">
        <v>544</v>
      </c>
      <c r="AW474" s="150" t="s">
        <v>485</v>
      </c>
      <c r="AX474" s="150" t="s">
        <v>401</v>
      </c>
      <c r="AY474" s="145" t="s">
        <v>539</v>
      </c>
    </row>
    <row r="475" spans="2:63" s="113" customFormat="1" ht="30.75" customHeight="1">
      <c r="B475" s="114"/>
      <c r="D475" s="122" t="s">
        <v>490</v>
      </c>
      <c r="N475" s="200">
        <f>$BK$475</f>
        <v>0</v>
      </c>
      <c r="O475" s="201"/>
      <c r="P475" s="201"/>
      <c r="Q475" s="201"/>
      <c r="R475" s="117"/>
      <c r="T475" s="118"/>
      <c r="W475" s="119">
        <f>SUM($W$476:$W$596)</f>
        <v>165.150713</v>
      </c>
      <c r="Y475" s="119">
        <f>SUM($Y$476:$Y$596)</f>
        <v>42.86786392481601</v>
      </c>
      <c r="AA475" s="120">
        <f>SUM($AA$476:$AA$596)</f>
        <v>0</v>
      </c>
      <c r="AR475" s="116" t="s">
        <v>401</v>
      </c>
      <c r="AT475" s="116" t="s">
        <v>454</v>
      </c>
      <c r="AU475" s="116" t="s">
        <v>401</v>
      </c>
      <c r="AY475" s="116" t="s">
        <v>539</v>
      </c>
      <c r="BK475" s="121">
        <f>SUM($BK$476:$BK$596)</f>
        <v>0</v>
      </c>
    </row>
    <row r="476" spans="2:64" s="6" customFormat="1" ht="39" customHeight="1">
      <c r="B476" s="22"/>
      <c r="C476" s="123" t="s">
        <v>803</v>
      </c>
      <c r="D476" s="123" t="s">
        <v>540</v>
      </c>
      <c r="E476" s="124" t="s">
        <v>804</v>
      </c>
      <c r="F476" s="212" t="s">
        <v>805</v>
      </c>
      <c r="G476" s="211"/>
      <c r="H476" s="211"/>
      <c r="I476" s="211"/>
      <c r="J476" s="125" t="s">
        <v>597</v>
      </c>
      <c r="K476" s="126">
        <v>14.988</v>
      </c>
      <c r="L476" s="213">
        <v>0</v>
      </c>
      <c r="M476" s="211"/>
      <c r="N476" s="210">
        <f>ROUND($L$476*$K$476,2)</f>
        <v>0</v>
      </c>
      <c r="O476" s="211"/>
      <c r="P476" s="211"/>
      <c r="Q476" s="211"/>
      <c r="R476" s="23"/>
      <c r="T476" s="127"/>
      <c r="U476" s="128" t="s">
        <v>422</v>
      </c>
      <c r="V476" s="129">
        <v>1.342</v>
      </c>
      <c r="W476" s="129">
        <f>$V$476*$K$476</f>
        <v>20.113896</v>
      </c>
      <c r="X476" s="129">
        <v>0.313203004</v>
      </c>
      <c r="Y476" s="129">
        <f>$X$476*$K$476</f>
        <v>4.694286623952</v>
      </c>
      <c r="Z476" s="129">
        <v>0</v>
      </c>
      <c r="AA476" s="130">
        <f>$Z$476*$K$476</f>
        <v>0</v>
      </c>
      <c r="AR476" s="6" t="s">
        <v>544</v>
      </c>
      <c r="AT476" s="6" t="s">
        <v>540</v>
      </c>
      <c r="AU476" s="6" t="s">
        <v>517</v>
      </c>
      <c r="AY476" s="6" t="s">
        <v>539</v>
      </c>
      <c r="BE476" s="80">
        <f>IF($U$476="základní",$N$476,0)</f>
        <v>0</v>
      </c>
      <c r="BF476" s="80">
        <f>IF($U$476="snížená",$N$476,0)</f>
        <v>0</v>
      </c>
      <c r="BG476" s="80">
        <f>IF($U$476="zákl. přenesená",$N$476,0)</f>
        <v>0</v>
      </c>
      <c r="BH476" s="80">
        <f>IF($U$476="sníž. přenesená",$N$476,0)</f>
        <v>0</v>
      </c>
      <c r="BI476" s="80">
        <f>IF($U$476="nulová",$N$476,0)</f>
        <v>0</v>
      </c>
      <c r="BJ476" s="6" t="s">
        <v>517</v>
      </c>
      <c r="BK476" s="80">
        <f>ROUND($L$476*$K$476,2)</f>
        <v>0</v>
      </c>
      <c r="BL476" s="6" t="s">
        <v>544</v>
      </c>
    </row>
    <row r="477" spans="2:51" s="6" customFormat="1" ht="15.75" customHeight="1">
      <c r="B477" s="131"/>
      <c r="E477" s="132"/>
      <c r="F477" s="206" t="s">
        <v>806</v>
      </c>
      <c r="G477" s="207"/>
      <c r="H477" s="207"/>
      <c r="I477" s="207"/>
      <c r="K477" s="132"/>
      <c r="N477" s="132"/>
      <c r="R477" s="133"/>
      <c r="T477" s="134"/>
      <c r="AA477" s="135"/>
      <c r="AT477" s="132" t="s">
        <v>546</v>
      </c>
      <c r="AU477" s="132" t="s">
        <v>517</v>
      </c>
      <c r="AV477" s="136" t="s">
        <v>401</v>
      </c>
      <c r="AW477" s="136" t="s">
        <v>485</v>
      </c>
      <c r="AX477" s="136" t="s">
        <v>455</v>
      </c>
      <c r="AY477" s="132" t="s">
        <v>539</v>
      </c>
    </row>
    <row r="478" spans="2:51" s="6" customFormat="1" ht="15.75" customHeight="1">
      <c r="B478" s="131"/>
      <c r="E478" s="132"/>
      <c r="F478" s="206" t="s">
        <v>586</v>
      </c>
      <c r="G478" s="207"/>
      <c r="H478" s="207"/>
      <c r="I478" s="207"/>
      <c r="K478" s="132"/>
      <c r="N478" s="132"/>
      <c r="R478" s="133"/>
      <c r="T478" s="134"/>
      <c r="AA478" s="135"/>
      <c r="AT478" s="132" t="s">
        <v>546</v>
      </c>
      <c r="AU478" s="132" t="s">
        <v>517</v>
      </c>
      <c r="AV478" s="136" t="s">
        <v>401</v>
      </c>
      <c r="AW478" s="136" t="s">
        <v>485</v>
      </c>
      <c r="AX478" s="136" t="s">
        <v>455</v>
      </c>
      <c r="AY478" s="132" t="s">
        <v>539</v>
      </c>
    </row>
    <row r="479" spans="2:51" s="6" customFormat="1" ht="15.75" customHeight="1">
      <c r="B479" s="137"/>
      <c r="E479" s="138"/>
      <c r="F479" s="204" t="s">
        <v>807</v>
      </c>
      <c r="G479" s="205"/>
      <c r="H479" s="205"/>
      <c r="I479" s="205"/>
      <c r="K479" s="139">
        <v>14.988</v>
      </c>
      <c r="N479" s="138"/>
      <c r="R479" s="140"/>
      <c r="T479" s="141"/>
      <c r="AA479" s="142"/>
      <c r="AT479" s="138" t="s">
        <v>546</v>
      </c>
      <c r="AU479" s="138" t="s">
        <v>517</v>
      </c>
      <c r="AV479" s="143" t="s">
        <v>517</v>
      </c>
      <c r="AW479" s="143" t="s">
        <v>485</v>
      </c>
      <c r="AX479" s="143" t="s">
        <v>455</v>
      </c>
      <c r="AY479" s="138" t="s">
        <v>539</v>
      </c>
    </row>
    <row r="480" spans="2:51" s="6" customFormat="1" ht="15.75" customHeight="1">
      <c r="B480" s="144"/>
      <c r="E480" s="145"/>
      <c r="F480" s="208" t="s">
        <v>548</v>
      </c>
      <c r="G480" s="209"/>
      <c r="H480" s="209"/>
      <c r="I480" s="209"/>
      <c r="K480" s="146">
        <v>14.988</v>
      </c>
      <c r="N480" s="145"/>
      <c r="R480" s="147"/>
      <c r="T480" s="148"/>
      <c r="AA480" s="149"/>
      <c r="AT480" s="145" t="s">
        <v>546</v>
      </c>
      <c r="AU480" s="145" t="s">
        <v>517</v>
      </c>
      <c r="AV480" s="150" t="s">
        <v>544</v>
      </c>
      <c r="AW480" s="150" t="s">
        <v>485</v>
      </c>
      <c r="AX480" s="150" t="s">
        <v>401</v>
      </c>
      <c r="AY480" s="145" t="s">
        <v>539</v>
      </c>
    </row>
    <row r="481" spans="2:64" s="6" customFormat="1" ht="39" customHeight="1">
      <c r="B481" s="22"/>
      <c r="C481" s="123" t="s">
        <v>808</v>
      </c>
      <c r="D481" s="123" t="s">
        <v>540</v>
      </c>
      <c r="E481" s="124" t="s">
        <v>809</v>
      </c>
      <c r="F481" s="212" t="s">
        <v>810</v>
      </c>
      <c r="G481" s="211"/>
      <c r="H481" s="211"/>
      <c r="I481" s="211"/>
      <c r="J481" s="125" t="s">
        <v>597</v>
      </c>
      <c r="K481" s="126">
        <v>4.5</v>
      </c>
      <c r="L481" s="213">
        <v>0</v>
      </c>
      <c r="M481" s="211"/>
      <c r="N481" s="210">
        <f>ROUND($L$481*$K$481,2)</f>
        <v>0</v>
      </c>
      <c r="O481" s="211"/>
      <c r="P481" s="211"/>
      <c r="Q481" s="211"/>
      <c r="R481" s="23"/>
      <c r="T481" s="127"/>
      <c r="U481" s="128" t="s">
        <v>422</v>
      </c>
      <c r="V481" s="129">
        <v>1.451</v>
      </c>
      <c r="W481" s="129">
        <f>$V$481*$K$481</f>
        <v>6.5295000000000005</v>
      </c>
      <c r="X481" s="129">
        <v>0.335841344</v>
      </c>
      <c r="Y481" s="129">
        <f>$X$481*$K$481</f>
        <v>1.5112860479999999</v>
      </c>
      <c r="Z481" s="129">
        <v>0</v>
      </c>
      <c r="AA481" s="130">
        <f>$Z$481*$K$481</f>
        <v>0</v>
      </c>
      <c r="AR481" s="6" t="s">
        <v>544</v>
      </c>
      <c r="AT481" s="6" t="s">
        <v>540</v>
      </c>
      <c r="AU481" s="6" t="s">
        <v>517</v>
      </c>
      <c r="AY481" s="6" t="s">
        <v>539</v>
      </c>
      <c r="BE481" s="80">
        <f>IF($U$481="základní",$N$481,0)</f>
        <v>0</v>
      </c>
      <c r="BF481" s="80">
        <f>IF($U$481="snížená",$N$481,0)</f>
        <v>0</v>
      </c>
      <c r="BG481" s="80">
        <f>IF($U$481="zákl. přenesená",$N$481,0)</f>
        <v>0</v>
      </c>
      <c r="BH481" s="80">
        <f>IF($U$481="sníž. přenesená",$N$481,0)</f>
        <v>0</v>
      </c>
      <c r="BI481" s="80">
        <f>IF($U$481="nulová",$N$481,0)</f>
        <v>0</v>
      </c>
      <c r="BJ481" s="6" t="s">
        <v>517</v>
      </c>
      <c r="BK481" s="80">
        <f>ROUND($L$481*$K$481,2)</f>
        <v>0</v>
      </c>
      <c r="BL481" s="6" t="s">
        <v>544</v>
      </c>
    </row>
    <row r="482" spans="2:51" s="6" customFormat="1" ht="15.75" customHeight="1">
      <c r="B482" s="131"/>
      <c r="E482" s="132"/>
      <c r="F482" s="206" t="s">
        <v>618</v>
      </c>
      <c r="G482" s="207"/>
      <c r="H482" s="207"/>
      <c r="I482" s="207"/>
      <c r="K482" s="132"/>
      <c r="N482" s="132"/>
      <c r="R482" s="133"/>
      <c r="T482" s="134"/>
      <c r="AA482" s="135"/>
      <c r="AT482" s="132" t="s">
        <v>546</v>
      </c>
      <c r="AU482" s="132" t="s">
        <v>517</v>
      </c>
      <c r="AV482" s="136" t="s">
        <v>401</v>
      </c>
      <c r="AW482" s="136" t="s">
        <v>485</v>
      </c>
      <c r="AX482" s="136" t="s">
        <v>455</v>
      </c>
      <c r="AY482" s="132" t="s">
        <v>539</v>
      </c>
    </row>
    <row r="483" spans="2:51" s="6" customFormat="1" ht="15.75" customHeight="1">
      <c r="B483" s="137"/>
      <c r="E483" s="138"/>
      <c r="F483" s="204" t="s">
        <v>811</v>
      </c>
      <c r="G483" s="205"/>
      <c r="H483" s="205"/>
      <c r="I483" s="205"/>
      <c r="K483" s="139">
        <v>4.5</v>
      </c>
      <c r="N483" s="138"/>
      <c r="R483" s="140"/>
      <c r="T483" s="141"/>
      <c r="AA483" s="142"/>
      <c r="AT483" s="138" t="s">
        <v>546</v>
      </c>
      <c r="AU483" s="138" t="s">
        <v>517</v>
      </c>
      <c r="AV483" s="143" t="s">
        <v>517</v>
      </c>
      <c r="AW483" s="143" t="s">
        <v>485</v>
      </c>
      <c r="AX483" s="143" t="s">
        <v>455</v>
      </c>
      <c r="AY483" s="138" t="s">
        <v>539</v>
      </c>
    </row>
    <row r="484" spans="2:51" s="6" customFormat="1" ht="15.75" customHeight="1">
      <c r="B484" s="144"/>
      <c r="E484" s="145"/>
      <c r="F484" s="208" t="s">
        <v>548</v>
      </c>
      <c r="G484" s="209"/>
      <c r="H484" s="209"/>
      <c r="I484" s="209"/>
      <c r="K484" s="146">
        <v>4.5</v>
      </c>
      <c r="N484" s="145"/>
      <c r="R484" s="147"/>
      <c r="T484" s="148"/>
      <c r="AA484" s="149"/>
      <c r="AT484" s="145" t="s">
        <v>546</v>
      </c>
      <c r="AU484" s="145" t="s">
        <v>517</v>
      </c>
      <c r="AV484" s="150" t="s">
        <v>544</v>
      </c>
      <c r="AW484" s="150" t="s">
        <v>485</v>
      </c>
      <c r="AX484" s="150" t="s">
        <v>401</v>
      </c>
      <c r="AY484" s="145" t="s">
        <v>539</v>
      </c>
    </row>
    <row r="485" spans="2:64" s="6" customFormat="1" ht="39" customHeight="1">
      <c r="B485" s="22"/>
      <c r="C485" s="123" t="s">
        <v>812</v>
      </c>
      <c r="D485" s="123" t="s">
        <v>540</v>
      </c>
      <c r="E485" s="124" t="s">
        <v>813</v>
      </c>
      <c r="F485" s="212" t="s">
        <v>814</v>
      </c>
      <c r="G485" s="211"/>
      <c r="H485" s="211"/>
      <c r="I485" s="211"/>
      <c r="J485" s="125" t="s">
        <v>597</v>
      </c>
      <c r="K485" s="126">
        <v>29.976</v>
      </c>
      <c r="L485" s="213">
        <v>0</v>
      </c>
      <c r="M485" s="211"/>
      <c r="N485" s="210">
        <f>ROUND($L$485*$K$485,2)</f>
        <v>0</v>
      </c>
      <c r="O485" s="211"/>
      <c r="P485" s="211"/>
      <c r="Q485" s="211"/>
      <c r="R485" s="23"/>
      <c r="T485" s="127"/>
      <c r="U485" s="128" t="s">
        <v>422</v>
      </c>
      <c r="V485" s="129">
        <v>1.388</v>
      </c>
      <c r="W485" s="129">
        <f>$V$485*$K$485</f>
        <v>41.606688</v>
      </c>
      <c r="X485" s="129">
        <v>0.335386444</v>
      </c>
      <c r="Y485" s="129">
        <f>$X$485*$K$485</f>
        <v>10.053544045344</v>
      </c>
      <c r="Z485" s="129">
        <v>0</v>
      </c>
      <c r="AA485" s="130">
        <f>$Z$485*$K$485</f>
        <v>0</v>
      </c>
      <c r="AR485" s="6" t="s">
        <v>544</v>
      </c>
      <c r="AT485" s="6" t="s">
        <v>540</v>
      </c>
      <c r="AU485" s="6" t="s">
        <v>517</v>
      </c>
      <c r="AY485" s="6" t="s">
        <v>539</v>
      </c>
      <c r="BE485" s="80">
        <f>IF($U$485="základní",$N$485,0)</f>
        <v>0</v>
      </c>
      <c r="BF485" s="80">
        <f>IF($U$485="snížená",$N$485,0)</f>
        <v>0</v>
      </c>
      <c r="BG485" s="80">
        <f>IF($U$485="zákl. přenesená",$N$485,0)</f>
        <v>0</v>
      </c>
      <c r="BH485" s="80">
        <f>IF($U$485="sníž. přenesená",$N$485,0)</f>
        <v>0</v>
      </c>
      <c r="BI485" s="80">
        <f>IF($U$485="nulová",$N$485,0)</f>
        <v>0</v>
      </c>
      <c r="BJ485" s="6" t="s">
        <v>517</v>
      </c>
      <c r="BK485" s="80">
        <f>ROUND($L$485*$K$485,2)</f>
        <v>0</v>
      </c>
      <c r="BL485" s="6" t="s">
        <v>544</v>
      </c>
    </row>
    <row r="486" spans="2:51" s="6" customFormat="1" ht="15.75" customHeight="1">
      <c r="B486" s="131"/>
      <c r="E486" s="132"/>
      <c r="F486" s="206" t="s">
        <v>806</v>
      </c>
      <c r="G486" s="207"/>
      <c r="H486" s="207"/>
      <c r="I486" s="207"/>
      <c r="K486" s="132"/>
      <c r="N486" s="132"/>
      <c r="R486" s="133"/>
      <c r="T486" s="134"/>
      <c r="AA486" s="135"/>
      <c r="AT486" s="132" t="s">
        <v>546</v>
      </c>
      <c r="AU486" s="132" t="s">
        <v>517</v>
      </c>
      <c r="AV486" s="136" t="s">
        <v>401</v>
      </c>
      <c r="AW486" s="136" t="s">
        <v>485</v>
      </c>
      <c r="AX486" s="136" t="s">
        <v>455</v>
      </c>
      <c r="AY486" s="132" t="s">
        <v>539</v>
      </c>
    </row>
    <row r="487" spans="2:51" s="6" customFormat="1" ht="15.75" customHeight="1">
      <c r="B487" s="131"/>
      <c r="E487" s="132"/>
      <c r="F487" s="206" t="s">
        <v>615</v>
      </c>
      <c r="G487" s="207"/>
      <c r="H487" s="207"/>
      <c r="I487" s="207"/>
      <c r="K487" s="132"/>
      <c r="N487" s="132"/>
      <c r="R487" s="133"/>
      <c r="T487" s="134"/>
      <c r="AA487" s="135"/>
      <c r="AT487" s="132" t="s">
        <v>546</v>
      </c>
      <c r="AU487" s="132" t="s">
        <v>517</v>
      </c>
      <c r="AV487" s="136" t="s">
        <v>401</v>
      </c>
      <c r="AW487" s="136" t="s">
        <v>485</v>
      </c>
      <c r="AX487" s="136" t="s">
        <v>455</v>
      </c>
      <c r="AY487" s="132" t="s">
        <v>539</v>
      </c>
    </row>
    <row r="488" spans="2:51" s="6" customFormat="1" ht="15.75" customHeight="1">
      <c r="B488" s="137"/>
      <c r="E488" s="138"/>
      <c r="F488" s="204" t="s">
        <v>807</v>
      </c>
      <c r="G488" s="205"/>
      <c r="H488" s="205"/>
      <c r="I488" s="205"/>
      <c r="K488" s="139">
        <v>14.988</v>
      </c>
      <c r="N488" s="138"/>
      <c r="R488" s="140"/>
      <c r="T488" s="141"/>
      <c r="AA488" s="142"/>
      <c r="AT488" s="138" t="s">
        <v>546</v>
      </c>
      <c r="AU488" s="138" t="s">
        <v>517</v>
      </c>
      <c r="AV488" s="143" t="s">
        <v>517</v>
      </c>
      <c r="AW488" s="143" t="s">
        <v>485</v>
      </c>
      <c r="AX488" s="143" t="s">
        <v>455</v>
      </c>
      <c r="AY488" s="138" t="s">
        <v>539</v>
      </c>
    </row>
    <row r="489" spans="2:51" s="6" customFormat="1" ht="15.75" customHeight="1">
      <c r="B489" s="131"/>
      <c r="E489" s="132"/>
      <c r="F489" s="206" t="s">
        <v>618</v>
      </c>
      <c r="G489" s="207"/>
      <c r="H489" s="207"/>
      <c r="I489" s="207"/>
      <c r="K489" s="132"/>
      <c r="N489" s="132"/>
      <c r="R489" s="133"/>
      <c r="T489" s="134"/>
      <c r="AA489" s="135"/>
      <c r="AT489" s="132" t="s">
        <v>546</v>
      </c>
      <c r="AU489" s="132" t="s">
        <v>517</v>
      </c>
      <c r="AV489" s="136" t="s">
        <v>401</v>
      </c>
      <c r="AW489" s="136" t="s">
        <v>485</v>
      </c>
      <c r="AX489" s="136" t="s">
        <v>455</v>
      </c>
      <c r="AY489" s="132" t="s">
        <v>539</v>
      </c>
    </row>
    <row r="490" spans="2:51" s="6" customFormat="1" ht="15.75" customHeight="1">
      <c r="B490" s="137"/>
      <c r="E490" s="138"/>
      <c r="F490" s="204" t="s">
        <v>807</v>
      </c>
      <c r="G490" s="205"/>
      <c r="H490" s="205"/>
      <c r="I490" s="205"/>
      <c r="K490" s="139">
        <v>14.988</v>
      </c>
      <c r="N490" s="138"/>
      <c r="R490" s="140"/>
      <c r="T490" s="141"/>
      <c r="AA490" s="142"/>
      <c r="AT490" s="138" t="s">
        <v>546</v>
      </c>
      <c r="AU490" s="138" t="s">
        <v>517</v>
      </c>
      <c r="AV490" s="143" t="s">
        <v>517</v>
      </c>
      <c r="AW490" s="143" t="s">
        <v>485</v>
      </c>
      <c r="AX490" s="143" t="s">
        <v>455</v>
      </c>
      <c r="AY490" s="138" t="s">
        <v>539</v>
      </c>
    </row>
    <row r="491" spans="2:51" s="6" customFormat="1" ht="15.75" customHeight="1">
      <c r="B491" s="144"/>
      <c r="E491" s="145"/>
      <c r="F491" s="208" t="s">
        <v>548</v>
      </c>
      <c r="G491" s="209"/>
      <c r="H491" s="209"/>
      <c r="I491" s="209"/>
      <c r="K491" s="146">
        <v>29.976</v>
      </c>
      <c r="N491" s="145"/>
      <c r="R491" s="147"/>
      <c r="T491" s="148"/>
      <c r="AA491" s="149"/>
      <c r="AT491" s="145" t="s">
        <v>546</v>
      </c>
      <c r="AU491" s="145" t="s">
        <v>517</v>
      </c>
      <c r="AV491" s="150" t="s">
        <v>544</v>
      </c>
      <c r="AW491" s="150" t="s">
        <v>485</v>
      </c>
      <c r="AX491" s="150" t="s">
        <v>401</v>
      </c>
      <c r="AY491" s="145" t="s">
        <v>539</v>
      </c>
    </row>
    <row r="492" spans="2:64" s="6" customFormat="1" ht="39" customHeight="1">
      <c r="B492" s="22"/>
      <c r="C492" s="123" t="s">
        <v>815</v>
      </c>
      <c r="D492" s="123" t="s">
        <v>540</v>
      </c>
      <c r="E492" s="124" t="s">
        <v>816</v>
      </c>
      <c r="F492" s="212" t="s">
        <v>817</v>
      </c>
      <c r="G492" s="211"/>
      <c r="H492" s="211"/>
      <c r="I492" s="211"/>
      <c r="J492" s="125" t="s">
        <v>597</v>
      </c>
      <c r="K492" s="126">
        <v>19.565</v>
      </c>
      <c r="L492" s="213">
        <v>0</v>
      </c>
      <c r="M492" s="211"/>
      <c r="N492" s="210">
        <f>ROUND($L$492*$K$492,2)</f>
        <v>0</v>
      </c>
      <c r="O492" s="211"/>
      <c r="P492" s="211"/>
      <c r="Q492" s="211"/>
      <c r="R492" s="23"/>
      <c r="T492" s="127"/>
      <c r="U492" s="128" t="s">
        <v>422</v>
      </c>
      <c r="V492" s="129">
        <v>1.349</v>
      </c>
      <c r="W492" s="129">
        <f>$V$492*$K$492</f>
        <v>26.393185000000003</v>
      </c>
      <c r="X492" s="129">
        <v>0.335775444</v>
      </c>
      <c r="Y492" s="129">
        <f>$X$492*$K$492</f>
        <v>6.56944656186</v>
      </c>
      <c r="Z492" s="129">
        <v>0</v>
      </c>
      <c r="AA492" s="130">
        <f>$Z$492*$K$492</f>
        <v>0</v>
      </c>
      <c r="AR492" s="6" t="s">
        <v>544</v>
      </c>
      <c r="AT492" s="6" t="s">
        <v>540</v>
      </c>
      <c r="AU492" s="6" t="s">
        <v>517</v>
      </c>
      <c r="AY492" s="6" t="s">
        <v>539</v>
      </c>
      <c r="BE492" s="80">
        <f>IF($U$492="základní",$N$492,0)</f>
        <v>0</v>
      </c>
      <c r="BF492" s="80">
        <f>IF($U$492="snížená",$N$492,0)</f>
        <v>0</v>
      </c>
      <c r="BG492" s="80">
        <f>IF($U$492="zákl. přenesená",$N$492,0)</f>
        <v>0</v>
      </c>
      <c r="BH492" s="80">
        <f>IF($U$492="sníž. přenesená",$N$492,0)</f>
        <v>0</v>
      </c>
      <c r="BI492" s="80">
        <f>IF($U$492="nulová",$N$492,0)</f>
        <v>0</v>
      </c>
      <c r="BJ492" s="6" t="s">
        <v>517</v>
      </c>
      <c r="BK492" s="80">
        <f>ROUND($L$492*$K$492,2)</f>
        <v>0</v>
      </c>
      <c r="BL492" s="6" t="s">
        <v>544</v>
      </c>
    </row>
    <row r="493" spans="2:51" s="6" customFormat="1" ht="15.75" customHeight="1">
      <c r="B493" s="131"/>
      <c r="E493" s="132"/>
      <c r="F493" s="206" t="s">
        <v>618</v>
      </c>
      <c r="G493" s="207"/>
      <c r="H493" s="207"/>
      <c r="I493" s="207"/>
      <c r="K493" s="132"/>
      <c r="N493" s="132"/>
      <c r="R493" s="133"/>
      <c r="T493" s="134"/>
      <c r="AA493" s="135"/>
      <c r="AT493" s="132" t="s">
        <v>546</v>
      </c>
      <c r="AU493" s="132" t="s">
        <v>517</v>
      </c>
      <c r="AV493" s="136" t="s">
        <v>401</v>
      </c>
      <c r="AW493" s="136" t="s">
        <v>485</v>
      </c>
      <c r="AX493" s="136" t="s">
        <v>455</v>
      </c>
      <c r="AY493" s="132" t="s">
        <v>539</v>
      </c>
    </row>
    <row r="494" spans="2:51" s="6" customFormat="1" ht="15.75" customHeight="1">
      <c r="B494" s="137"/>
      <c r="E494" s="138"/>
      <c r="F494" s="204" t="s">
        <v>818</v>
      </c>
      <c r="G494" s="205"/>
      <c r="H494" s="205"/>
      <c r="I494" s="205"/>
      <c r="K494" s="139">
        <v>19.565</v>
      </c>
      <c r="N494" s="138"/>
      <c r="R494" s="140"/>
      <c r="T494" s="141"/>
      <c r="AA494" s="142"/>
      <c r="AT494" s="138" t="s">
        <v>546</v>
      </c>
      <c r="AU494" s="138" t="s">
        <v>517</v>
      </c>
      <c r="AV494" s="143" t="s">
        <v>517</v>
      </c>
      <c r="AW494" s="143" t="s">
        <v>485</v>
      </c>
      <c r="AX494" s="143" t="s">
        <v>455</v>
      </c>
      <c r="AY494" s="138" t="s">
        <v>539</v>
      </c>
    </row>
    <row r="495" spans="2:51" s="6" customFormat="1" ht="15.75" customHeight="1">
      <c r="B495" s="144"/>
      <c r="E495" s="145"/>
      <c r="F495" s="208" t="s">
        <v>548</v>
      </c>
      <c r="G495" s="209"/>
      <c r="H495" s="209"/>
      <c r="I495" s="209"/>
      <c r="K495" s="146">
        <v>19.565</v>
      </c>
      <c r="N495" s="145"/>
      <c r="R495" s="147"/>
      <c r="T495" s="148"/>
      <c r="AA495" s="149"/>
      <c r="AT495" s="145" t="s">
        <v>546</v>
      </c>
      <c r="AU495" s="145" t="s">
        <v>517</v>
      </c>
      <c r="AV495" s="150" t="s">
        <v>544</v>
      </c>
      <c r="AW495" s="150" t="s">
        <v>485</v>
      </c>
      <c r="AX495" s="150" t="s">
        <v>401</v>
      </c>
      <c r="AY495" s="145" t="s">
        <v>539</v>
      </c>
    </row>
    <row r="496" spans="2:64" s="6" customFormat="1" ht="39" customHeight="1">
      <c r="B496" s="22"/>
      <c r="C496" s="123" t="s">
        <v>819</v>
      </c>
      <c r="D496" s="123" t="s">
        <v>540</v>
      </c>
      <c r="E496" s="124" t="s">
        <v>820</v>
      </c>
      <c r="F496" s="212" t="s">
        <v>821</v>
      </c>
      <c r="G496" s="211"/>
      <c r="H496" s="211"/>
      <c r="I496" s="211"/>
      <c r="J496" s="125" t="s">
        <v>597</v>
      </c>
      <c r="K496" s="126">
        <v>7.62</v>
      </c>
      <c r="L496" s="213">
        <v>0</v>
      </c>
      <c r="M496" s="211"/>
      <c r="N496" s="210">
        <f>ROUND($L$496*$K$496,2)</f>
        <v>0</v>
      </c>
      <c r="O496" s="211"/>
      <c r="P496" s="211"/>
      <c r="Q496" s="211"/>
      <c r="R496" s="23"/>
      <c r="T496" s="127"/>
      <c r="U496" s="128" t="s">
        <v>422</v>
      </c>
      <c r="V496" s="129">
        <v>1.309</v>
      </c>
      <c r="W496" s="129">
        <f>$V$496*$K$496</f>
        <v>9.97458</v>
      </c>
      <c r="X496" s="129">
        <v>0.337939844</v>
      </c>
      <c r="Y496" s="129">
        <f>$X$496*$K$496</f>
        <v>2.57510161128</v>
      </c>
      <c r="Z496" s="129">
        <v>0</v>
      </c>
      <c r="AA496" s="130">
        <f>$Z$496*$K$496</f>
        <v>0</v>
      </c>
      <c r="AR496" s="6" t="s">
        <v>544</v>
      </c>
      <c r="AT496" s="6" t="s">
        <v>540</v>
      </c>
      <c r="AU496" s="6" t="s">
        <v>517</v>
      </c>
      <c r="AY496" s="6" t="s">
        <v>539</v>
      </c>
      <c r="BE496" s="80">
        <f>IF($U$496="základní",$N$496,0)</f>
        <v>0</v>
      </c>
      <c r="BF496" s="80">
        <f>IF($U$496="snížená",$N$496,0)</f>
        <v>0</v>
      </c>
      <c r="BG496" s="80">
        <f>IF($U$496="zákl. přenesená",$N$496,0)</f>
        <v>0</v>
      </c>
      <c r="BH496" s="80">
        <f>IF($U$496="sníž. přenesená",$N$496,0)</f>
        <v>0</v>
      </c>
      <c r="BI496" s="80">
        <f>IF($U$496="nulová",$N$496,0)</f>
        <v>0</v>
      </c>
      <c r="BJ496" s="6" t="s">
        <v>517</v>
      </c>
      <c r="BK496" s="80">
        <f>ROUND($L$496*$K$496,2)</f>
        <v>0</v>
      </c>
      <c r="BL496" s="6" t="s">
        <v>544</v>
      </c>
    </row>
    <row r="497" spans="2:51" s="6" customFormat="1" ht="15.75" customHeight="1">
      <c r="B497" s="131"/>
      <c r="E497" s="132"/>
      <c r="F497" s="206" t="s">
        <v>618</v>
      </c>
      <c r="G497" s="207"/>
      <c r="H497" s="207"/>
      <c r="I497" s="207"/>
      <c r="K497" s="132"/>
      <c r="N497" s="132"/>
      <c r="R497" s="133"/>
      <c r="T497" s="134"/>
      <c r="AA497" s="135"/>
      <c r="AT497" s="132" t="s">
        <v>546</v>
      </c>
      <c r="AU497" s="132" t="s">
        <v>517</v>
      </c>
      <c r="AV497" s="136" t="s">
        <v>401</v>
      </c>
      <c r="AW497" s="136" t="s">
        <v>485</v>
      </c>
      <c r="AX497" s="136" t="s">
        <v>455</v>
      </c>
      <c r="AY497" s="132" t="s">
        <v>539</v>
      </c>
    </row>
    <row r="498" spans="2:51" s="6" customFormat="1" ht="15.75" customHeight="1">
      <c r="B498" s="137"/>
      <c r="E498" s="138"/>
      <c r="F498" s="204" t="s">
        <v>822</v>
      </c>
      <c r="G498" s="205"/>
      <c r="H498" s="205"/>
      <c r="I498" s="205"/>
      <c r="K498" s="139">
        <v>7.62</v>
      </c>
      <c r="N498" s="138"/>
      <c r="R498" s="140"/>
      <c r="T498" s="141"/>
      <c r="AA498" s="142"/>
      <c r="AT498" s="138" t="s">
        <v>546</v>
      </c>
      <c r="AU498" s="138" t="s">
        <v>517</v>
      </c>
      <c r="AV498" s="143" t="s">
        <v>517</v>
      </c>
      <c r="AW498" s="143" t="s">
        <v>485</v>
      </c>
      <c r="AX498" s="143" t="s">
        <v>455</v>
      </c>
      <c r="AY498" s="138" t="s">
        <v>539</v>
      </c>
    </row>
    <row r="499" spans="2:51" s="6" customFormat="1" ht="15.75" customHeight="1">
      <c r="B499" s="144"/>
      <c r="E499" s="145"/>
      <c r="F499" s="208" t="s">
        <v>548</v>
      </c>
      <c r="G499" s="209"/>
      <c r="H499" s="209"/>
      <c r="I499" s="209"/>
      <c r="K499" s="146">
        <v>7.62</v>
      </c>
      <c r="N499" s="145"/>
      <c r="R499" s="147"/>
      <c r="T499" s="148"/>
      <c r="AA499" s="149"/>
      <c r="AT499" s="145" t="s">
        <v>546</v>
      </c>
      <c r="AU499" s="145" t="s">
        <v>517</v>
      </c>
      <c r="AV499" s="150" t="s">
        <v>544</v>
      </c>
      <c r="AW499" s="150" t="s">
        <v>485</v>
      </c>
      <c r="AX499" s="150" t="s">
        <v>401</v>
      </c>
      <c r="AY499" s="145" t="s">
        <v>539</v>
      </c>
    </row>
    <row r="500" spans="2:64" s="6" customFormat="1" ht="27" customHeight="1">
      <c r="B500" s="22"/>
      <c r="C500" s="123" t="s">
        <v>823</v>
      </c>
      <c r="D500" s="123" t="s">
        <v>540</v>
      </c>
      <c r="E500" s="124" t="s">
        <v>824</v>
      </c>
      <c r="F500" s="212" t="s">
        <v>825</v>
      </c>
      <c r="G500" s="211"/>
      <c r="H500" s="211"/>
      <c r="I500" s="211"/>
      <c r="J500" s="125" t="s">
        <v>826</v>
      </c>
      <c r="K500" s="126">
        <v>12</v>
      </c>
      <c r="L500" s="213">
        <v>0</v>
      </c>
      <c r="M500" s="211"/>
      <c r="N500" s="210">
        <f>ROUND($L$500*$K$500,2)</f>
        <v>0</v>
      </c>
      <c r="O500" s="211"/>
      <c r="P500" s="211"/>
      <c r="Q500" s="211"/>
      <c r="R500" s="23"/>
      <c r="T500" s="127"/>
      <c r="U500" s="128" t="s">
        <v>422</v>
      </c>
      <c r="V500" s="129">
        <v>0.2</v>
      </c>
      <c r="W500" s="129">
        <f>$V$500*$K$500</f>
        <v>2.4000000000000004</v>
      </c>
      <c r="X500" s="129">
        <v>0.02448</v>
      </c>
      <c r="Y500" s="129">
        <f>$X$500*$K$500</f>
        <v>0.29375999999999997</v>
      </c>
      <c r="Z500" s="129">
        <v>0</v>
      </c>
      <c r="AA500" s="130">
        <f>$Z$500*$K$500</f>
        <v>0</v>
      </c>
      <c r="AR500" s="6" t="s">
        <v>544</v>
      </c>
      <c r="AT500" s="6" t="s">
        <v>540</v>
      </c>
      <c r="AU500" s="6" t="s">
        <v>517</v>
      </c>
      <c r="AY500" s="6" t="s">
        <v>539</v>
      </c>
      <c r="BE500" s="80">
        <f>IF($U$500="základní",$N$500,0)</f>
        <v>0</v>
      </c>
      <c r="BF500" s="80">
        <f>IF($U$500="snížená",$N$500,0)</f>
        <v>0</v>
      </c>
      <c r="BG500" s="80">
        <f>IF($U$500="zákl. přenesená",$N$500,0)</f>
        <v>0</v>
      </c>
      <c r="BH500" s="80">
        <f>IF($U$500="sníž. přenesená",$N$500,0)</f>
        <v>0</v>
      </c>
      <c r="BI500" s="80">
        <f>IF($U$500="nulová",$N$500,0)</f>
        <v>0</v>
      </c>
      <c r="BJ500" s="6" t="s">
        <v>517</v>
      </c>
      <c r="BK500" s="80">
        <f>ROUND($L$500*$K$500,2)</f>
        <v>0</v>
      </c>
      <c r="BL500" s="6" t="s">
        <v>544</v>
      </c>
    </row>
    <row r="501" spans="2:51" s="6" customFormat="1" ht="15.75" customHeight="1">
      <c r="B501" s="131"/>
      <c r="E501" s="132"/>
      <c r="F501" s="206" t="s">
        <v>707</v>
      </c>
      <c r="G501" s="207"/>
      <c r="H501" s="207"/>
      <c r="I501" s="207"/>
      <c r="K501" s="132"/>
      <c r="N501" s="132"/>
      <c r="R501" s="133"/>
      <c r="T501" s="134"/>
      <c r="AA501" s="135"/>
      <c r="AT501" s="132" t="s">
        <v>546</v>
      </c>
      <c r="AU501" s="132" t="s">
        <v>517</v>
      </c>
      <c r="AV501" s="136" t="s">
        <v>401</v>
      </c>
      <c r="AW501" s="136" t="s">
        <v>485</v>
      </c>
      <c r="AX501" s="136" t="s">
        <v>455</v>
      </c>
      <c r="AY501" s="132" t="s">
        <v>539</v>
      </c>
    </row>
    <row r="502" spans="2:51" s="6" customFormat="1" ht="15.75" customHeight="1">
      <c r="B502" s="137"/>
      <c r="E502" s="138"/>
      <c r="F502" s="204" t="s">
        <v>827</v>
      </c>
      <c r="G502" s="205"/>
      <c r="H502" s="205"/>
      <c r="I502" s="205"/>
      <c r="K502" s="139">
        <v>4</v>
      </c>
      <c r="N502" s="138"/>
      <c r="R502" s="140"/>
      <c r="T502" s="141"/>
      <c r="AA502" s="142"/>
      <c r="AT502" s="138" t="s">
        <v>546</v>
      </c>
      <c r="AU502" s="138" t="s">
        <v>517</v>
      </c>
      <c r="AV502" s="143" t="s">
        <v>517</v>
      </c>
      <c r="AW502" s="143" t="s">
        <v>485</v>
      </c>
      <c r="AX502" s="143" t="s">
        <v>455</v>
      </c>
      <c r="AY502" s="138" t="s">
        <v>539</v>
      </c>
    </row>
    <row r="503" spans="2:51" s="6" customFormat="1" ht="15.75" customHeight="1">
      <c r="B503" s="131"/>
      <c r="E503" s="132"/>
      <c r="F503" s="206" t="s">
        <v>709</v>
      </c>
      <c r="G503" s="207"/>
      <c r="H503" s="207"/>
      <c r="I503" s="207"/>
      <c r="K503" s="132"/>
      <c r="N503" s="132"/>
      <c r="R503" s="133"/>
      <c r="T503" s="134"/>
      <c r="AA503" s="135"/>
      <c r="AT503" s="132" t="s">
        <v>546</v>
      </c>
      <c r="AU503" s="132" t="s">
        <v>517</v>
      </c>
      <c r="AV503" s="136" t="s">
        <v>401</v>
      </c>
      <c r="AW503" s="136" t="s">
        <v>485</v>
      </c>
      <c r="AX503" s="136" t="s">
        <v>455</v>
      </c>
      <c r="AY503" s="132" t="s">
        <v>539</v>
      </c>
    </row>
    <row r="504" spans="2:51" s="6" customFormat="1" ht="15.75" customHeight="1">
      <c r="B504" s="137"/>
      <c r="E504" s="138"/>
      <c r="F504" s="204" t="s">
        <v>827</v>
      </c>
      <c r="G504" s="205"/>
      <c r="H504" s="205"/>
      <c r="I504" s="205"/>
      <c r="K504" s="139">
        <v>4</v>
      </c>
      <c r="N504" s="138"/>
      <c r="R504" s="140"/>
      <c r="T504" s="141"/>
      <c r="AA504" s="142"/>
      <c r="AT504" s="138" t="s">
        <v>546</v>
      </c>
      <c r="AU504" s="138" t="s">
        <v>517</v>
      </c>
      <c r="AV504" s="143" t="s">
        <v>517</v>
      </c>
      <c r="AW504" s="143" t="s">
        <v>485</v>
      </c>
      <c r="AX504" s="143" t="s">
        <v>455</v>
      </c>
      <c r="AY504" s="138" t="s">
        <v>539</v>
      </c>
    </row>
    <row r="505" spans="2:51" s="6" customFormat="1" ht="15.75" customHeight="1">
      <c r="B505" s="131"/>
      <c r="E505" s="132"/>
      <c r="F505" s="206" t="s">
        <v>711</v>
      </c>
      <c r="G505" s="207"/>
      <c r="H505" s="207"/>
      <c r="I505" s="207"/>
      <c r="K505" s="132"/>
      <c r="N505" s="132"/>
      <c r="R505" s="133"/>
      <c r="T505" s="134"/>
      <c r="AA505" s="135"/>
      <c r="AT505" s="132" t="s">
        <v>546</v>
      </c>
      <c r="AU505" s="132" t="s">
        <v>517</v>
      </c>
      <c r="AV505" s="136" t="s">
        <v>401</v>
      </c>
      <c r="AW505" s="136" t="s">
        <v>485</v>
      </c>
      <c r="AX505" s="136" t="s">
        <v>455</v>
      </c>
      <c r="AY505" s="132" t="s">
        <v>539</v>
      </c>
    </row>
    <row r="506" spans="2:51" s="6" customFormat="1" ht="15.75" customHeight="1">
      <c r="B506" s="137"/>
      <c r="E506" s="138"/>
      <c r="F506" s="204" t="s">
        <v>827</v>
      </c>
      <c r="G506" s="205"/>
      <c r="H506" s="205"/>
      <c r="I506" s="205"/>
      <c r="K506" s="139">
        <v>4</v>
      </c>
      <c r="N506" s="138"/>
      <c r="R506" s="140"/>
      <c r="T506" s="141"/>
      <c r="AA506" s="142"/>
      <c r="AT506" s="138" t="s">
        <v>546</v>
      </c>
      <c r="AU506" s="138" t="s">
        <v>517</v>
      </c>
      <c r="AV506" s="143" t="s">
        <v>517</v>
      </c>
      <c r="AW506" s="143" t="s">
        <v>485</v>
      </c>
      <c r="AX506" s="143" t="s">
        <v>455</v>
      </c>
      <c r="AY506" s="138" t="s">
        <v>539</v>
      </c>
    </row>
    <row r="507" spans="2:51" s="6" customFormat="1" ht="15.75" customHeight="1">
      <c r="B507" s="144"/>
      <c r="E507" s="145"/>
      <c r="F507" s="208" t="s">
        <v>548</v>
      </c>
      <c r="G507" s="209"/>
      <c r="H507" s="209"/>
      <c r="I507" s="209"/>
      <c r="K507" s="146">
        <v>12</v>
      </c>
      <c r="N507" s="145"/>
      <c r="R507" s="147"/>
      <c r="T507" s="148"/>
      <c r="AA507" s="149"/>
      <c r="AT507" s="145" t="s">
        <v>546</v>
      </c>
      <c r="AU507" s="145" t="s">
        <v>517</v>
      </c>
      <c r="AV507" s="150" t="s">
        <v>544</v>
      </c>
      <c r="AW507" s="150" t="s">
        <v>485</v>
      </c>
      <c r="AX507" s="150" t="s">
        <v>401</v>
      </c>
      <c r="AY507" s="145" t="s">
        <v>539</v>
      </c>
    </row>
    <row r="508" spans="2:64" s="6" customFormat="1" ht="27" customHeight="1">
      <c r="B508" s="22"/>
      <c r="C508" s="123" t="s">
        <v>828</v>
      </c>
      <c r="D508" s="123" t="s">
        <v>540</v>
      </c>
      <c r="E508" s="124" t="s">
        <v>829</v>
      </c>
      <c r="F508" s="212" t="s">
        <v>830</v>
      </c>
      <c r="G508" s="211"/>
      <c r="H508" s="211"/>
      <c r="I508" s="211"/>
      <c r="J508" s="125" t="s">
        <v>826</v>
      </c>
      <c r="K508" s="126">
        <v>6</v>
      </c>
      <c r="L508" s="213">
        <v>0</v>
      </c>
      <c r="M508" s="211"/>
      <c r="N508" s="210">
        <f>ROUND($L$508*$K$508,2)</f>
        <v>0</v>
      </c>
      <c r="O508" s="211"/>
      <c r="P508" s="211"/>
      <c r="Q508" s="211"/>
      <c r="R508" s="23"/>
      <c r="T508" s="127"/>
      <c r="U508" s="128" t="s">
        <v>422</v>
      </c>
      <c r="V508" s="129">
        <v>0.29</v>
      </c>
      <c r="W508" s="129">
        <f>$V$508*$K$508</f>
        <v>1.7399999999999998</v>
      </c>
      <c r="X508" s="129">
        <v>0.0635</v>
      </c>
      <c r="Y508" s="129">
        <f>$X$508*$K$508</f>
        <v>0.381</v>
      </c>
      <c r="Z508" s="129">
        <v>0</v>
      </c>
      <c r="AA508" s="130">
        <f>$Z$508*$K$508</f>
        <v>0</v>
      </c>
      <c r="AR508" s="6" t="s">
        <v>544</v>
      </c>
      <c r="AT508" s="6" t="s">
        <v>540</v>
      </c>
      <c r="AU508" s="6" t="s">
        <v>517</v>
      </c>
      <c r="AY508" s="6" t="s">
        <v>539</v>
      </c>
      <c r="BE508" s="80">
        <f>IF($U$508="základní",$N$508,0)</f>
        <v>0</v>
      </c>
      <c r="BF508" s="80">
        <f>IF($U$508="snížená",$N$508,0)</f>
        <v>0</v>
      </c>
      <c r="BG508" s="80">
        <f>IF($U$508="zákl. přenesená",$N$508,0)</f>
        <v>0</v>
      </c>
      <c r="BH508" s="80">
        <f>IF($U$508="sníž. přenesená",$N$508,0)</f>
        <v>0</v>
      </c>
      <c r="BI508" s="80">
        <f>IF($U$508="nulová",$N$508,0)</f>
        <v>0</v>
      </c>
      <c r="BJ508" s="6" t="s">
        <v>517</v>
      </c>
      <c r="BK508" s="80">
        <f>ROUND($L$508*$K$508,2)</f>
        <v>0</v>
      </c>
      <c r="BL508" s="6" t="s">
        <v>544</v>
      </c>
    </row>
    <row r="509" spans="2:51" s="6" customFormat="1" ht="15.75" customHeight="1">
      <c r="B509" s="131"/>
      <c r="E509" s="132"/>
      <c r="F509" s="206" t="s">
        <v>806</v>
      </c>
      <c r="G509" s="207"/>
      <c r="H509" s="207"/>
      <c r="I509" s="207"/>
      <c r="K509" s="132"/>
      <c r="N509" s="132"/>
      <c r="R509" s="133"/>
      <c r="T509" s="134"/>
      <c r="AA509" s="135"/>
      <c r="AT509" s="132" t="s">
        <v>546</v>
      </c>
      <c r="AU509" s="132" t="s">
        <v>517</v>
      </c>
      <c r="AV509" s="136" t="s">
        <v>401</v>
      </c>
      <c r="AW509" s="136" t="s">
        <v>485</v>
      </c>
      <c r="AX509" s="136" t="s">
        <v>455</v>
      </c>
      <c r="AY509" s="132" t="s">
        <v>539</v>
      </c>
    </row>
    <row r="510" spans="2:51" s="6" customFormat="1" ht="15.75" customHeight="1">
      <c r="B510" s="131"/>
      <c r="E510" s="132"/>
      <c r="F510" s="206" t="s">
        <v>831</v>
      </c>
      <c r="G510" s="207"/>
      <c r="H510" s="207"/>
      <c r="I510" s="207"/>
      <c r="K510" s="132"/>
      <c r="N510" s="132"/>
      <c r="R510" s="133"/>
      <c r="T510" s="134"/>
      <c r="AA510" s="135"/>
      <c r="AT510" s="132" t="s">
        <v>546</v>
      </c>
      <c r="AU510" s="132" t="s">
        <v>517</v>
      </c>
      <c r="AV510" s="136" t="s">
        <v>401</v>
      </c>
      <c r="AW510" s="136" t="s">
        <v>485</v>
      </c>
      <c r="AX510" s="136" t="s">
        <v>455</v>
      </c>
      <c r="AY510" s="132" t="s">
        <v>539</v>
      </c>
    </row>
    <row r="511" spans="2:51" s="6" customFormat="1" ht="15.75" customHeight="1">
      <c r="B511" s="137"/>
      <c r="E511" s="138"/>
      <c r="F511" s="204" t="s">
        <v>565</v>
      </c>
      <c r="G511" s="205"/>
      <c r="H511" s="205"/>
      <c r="I511" s="205"/>
      <c r="K511" s="139">
        <v>6</v>
      </c>
      <c r="N511" s="138"/>
      <c r="R511" s="140"/>
      <c r="T511" s="141"/>
      <c r="AA511" s="142"/>
      <c r="AT511" s="138" t="s">
        <v>546</v>
      </c>
      <c r="AU511" s="138" t="s">
        <v>517</v>
      </c>
      <c r="AV511" s="143" t="s">
        <v>517</v>
      </c>
      <c r="AW511" s="143" t="s">
        <v>485</v>
      </c>
      <c r="AX511" s="143" t="s">
        <v>455</v>
      </c>
      <c r="AY511" s="138" t="s">
        <v>539</v>
      </c>
    </row>
    <row r="512" spans="2:51" s="6" customFormat="1" ht="15.75" customHeight="1">
      <c r="B512" s="144"/>
      <c r="E512" s="145"/>
      <c r="F512" s="208" t="s">
        <v>548</v>
      </c>
      <c r="G512" s="209"/>
      <c r="H512" s="209"/>
      <c r="I512" s="209"/>
      <c r="K512" s="146">
        <v>6</v>
      </c>
      <c r="N512" s="145"/>
      <c r="R512" s="147"/>
      <c r="T512" s="148"/>
      <c r="AA512" s="149"/>
      <c r="AT512" s="145" t="s">
        <v>546</v>
      </c>
      <c r="AU512" s="145" t="s">
        <v>517</v>
      </c>
      <c r="AV512" s="150" t="s">
        <v>544</v>
      </c>
      <c r="AW512" s="150" t="s">
        <v>485</v>
      </c>
      <c r="AX512" s="150" t="s">
        <v>401</v>
      </c>
      <c r="AY512" s="145" t="s">
        <v>539</v>
      </c>
    </row>
    <row r="513" spans="2:64" s="6" customFormat="1" ht="15.75" customHeight="1">
      <c r="B513" s="22"/>
      <c r="C513" s="123" t="s">
        <v>832</v>
      </c>
      <c r="D513" s="123" t="s">
        <v>540</v>
      </c>
      <c r="E513" s="124" t="s">
        <v>833</v>
      </c>
      <c r="F513" s="212" t="s">
        <v>834</v>
      </c>
      <c r="G513" s="211"/>
      <c r="H513" s="211"/>
      <c r="I513" s="211"/>
      <c r="J513" s="125" t="s">
        <v>543</v>
      </c>
      <c r="K513" s="126">
        <v>0.644</v>
      </c>
      <c r="L513" s="213">
        <v>0</v>
      </c>
      <c r="M513" s="211"/>
      <c r="N513" s="210">
        <f>ROUND($L$513*$K$513,2)</f>
        <v>0</v>
      </c>
      <c r="O513" s="211"/>
      <c r="P513" s="211"/>
      <c r="Q513" s="211"/>
      <c r="R513" s="23"/>
      <c r="T513" s="127"/>
      <c r="U513" s="128" t="s">
        <v>422</v>
      </c>
      <c r="V513" s="129">
        <v>1.152</v>
      </c>
      <c r="W513" s="129">
        <f>$V$513*$K$513</f>
        <v>0.741888</v>
      </c>
      <c r="X513" s="129">
        <v>2.45336</v>
      </c>
      <c r="Y513" s="129">
        <f>$X$513*$K$513</f>
        <v>1.57996384</v>
      </c>
      <c r="Z513" s="129">
        <v>0</v>
      </c>
      <c r="AA513" s="130">
        <f>$Z$513*$K$513</f>
        <v>0</v>
      </c>
      <c r="AR513" s="6" t="s">
        <v>544</v>
      </c>
      <c r="AT513" s="6" t="s">
        <v>540</v>
      </c>
      <c r="AU513" s="6" t="s">
        <v>517</v>
      </c>
      <c r="AY513" s="6" t="s">
        <v>539</v>
      </c>
      <c r="BE513" s="80">
        <f>IF($U$513="základní",$N$513,0)</f>
        <v>0</v>
      </c>
      <c r="BF513" s="80">
        <f>IF($U$513="snížená",$N$513,0)</f>
        <v>0</v>
      </c>
      <c r="BG513" s="80">
        <f>IF($U$513="zákl. přenesená",$N$513,0)</f>
        <v>0</v>
      </c>
      <c r="BH513" s="80">
        <f>IF($U$513="sníž. přenesená",$N$513,0)</f>
        <v>0</v>
      </c>
      <c r="BI513" s="80">
        <f>IF($U$513="nulová",$N$513,0)</f>
        <v>0</v>
      </c>
      <c r="BJ513" s="6" t="s">
        <v>517</v>
      </c>
      <c r="BK513" s="80">
        <f>ROUND($L$513*$K$513,2)</f>
        <v>0</v>
      </c>
      <c r="BL513" s="6" t="s">
        <v>544</v>
      </c>
    </row>
    <row r="514" spans="2:51" s="6" customFormat="1" ht="15.75" customHeight="1">
      <c r="B514" s="131"/>
      <c r="E514" s="132"/>
      <c r="F514" s="206" t="s">
        <v>806</v>
      </c>
      <c r="G514" s="207"/>
      <c r="H514" s="207"/>
      <c r="I514" s="207"/>
      <c r="K514" s="132"/>
      <c r="N514" s="132"/>
      <c r="R514" s="133"/>
      <c r="T514" s="134"/>
      <c r="AA514" s="135"/>
      <c r="AT514" s="132" t="s">
        <v>546</v>
      </c>
      <c r="AU514" s="132" t="s">
        <v>517</v>
      </c>
      <c r="AV514" s="136" t="s">
        <v>401</v>
      </c>
      <c r="AW514" s="136" t="s">
        <v>485</v>
      </c>
      <c r="AX514" s="136" t="s">
        <v>455</v>
      </c>
      <c r="AY514" s="132" t="s">
        <v>539</v>
      </c>
    </row>
    <row r="515" spans="2:51" s="6" customFormat="1" ht="15.75" customHeight="1">
      <c r="B515" s="131"/>
      <c r="E515" s="132"/>
      <c r="F515" s="206" t="s">
        <v>835</v>
      </c>
      <c r="G515" s="207"/>
      <c r="H515" s="207"/>
      <c r="I515" s="207"/>
      <c r="K515" s="132"/>
      <c r="N515" s="132"/>
      <c r="R515" s="133"/>
      <c r="T515" s="134"/>
      <c r="AA515" s="135"/>
      <c r="AT515" s="132" t="s">
        <v>546</v>
      </c>
      <c r="AU515" s="132" t="s">
        <v>517</v>
      </c>
      <c r="AV515" s="136" t="s">
        <v>401</v>
      </c>
      <c r="AW515" s="136" t="s">
        <v>485</v>
      </c>
      <c r="AX515" s="136" t="s">
        <v>455</v>
      </c>
      <c r="AY515" s="132" t="s">
        <v>539</v>
      </c>
    </row>
    <row r="516" spans="2:51" s="6" customFormat="1" ht="15.75" customHeight="1">
      <c r="B516" s="137"/>
      <c r="E516" s="138"/>
      <c r="F516" s="204" t="s">
        <v>836</v>
      </c>
      <c r="G516" s="205"/>
      <c r="H516" s="205"/>
      <c r="I516" s="205"/>
      <c r="K516" s="139">
        <v>0.644</v>
      </c>
      <c r="N516" s="138"/>
      <c r="R516" s="140"/>
      <c r="T516" s="141"/>
      <c r="AA516" s="142"/>
      <c r="AT516" s="138" t="s">
        <v>546</v>
      </c>
      <c r="AU516" s="138" t="s">
        <v>517</v>
      </c>
      <c r="AV516" s="143" t="s">
        <v>517</v>
      </c>
      <c r="AW516" s="143" t="s">
        <v>485</v>
      </c>
      <c r="AX516" s="143" t="s">
        <v>455</v>
      </c>
      <c r="AY516" s="138" t="s">
        <v>539</v>
      </c>
    </row>
    <row r="517" spans="2:51" s="6" customFormat="1" ht="15.75" customHeight="1">
      <c r="B517" s="144"/>
      <c r="E517" s="145"/>
      <c r="F517" s="208" t="s">
        <v>548</v>
      </c>
      <c r="G517" s="209"/>
      <c r="H517" s="209"/>
      <c r="I517" s="209"/>
      <c r="K517" s="146">
        <v>0.644</v>
      </c>
      <c r="N517" s="145"/>
      <c r="R517" s="147"/>
      <c r="T517" s="148"/>
      <c r="AA517" s="149"/>
      <c r="AT517" s="145" t="s">
        <v>546</v>
      </c>
      <c r="AU517" s="145" t="s">
        <v>517</v>
      </c>
      <c r="AV517" s="150" t="s">
        <v>544</v>
      </c>
      <c r="AW517" s="150" t="s">
        <v>485</v>
      </c>
      <c r="AX517" s="150" t="s">
        <v>401</v>
      </c>
      <c r="AY517" s="145" t="s">
        <v>539</v>
      </c>
    </row>
    <row r="518" spans="2:64" s="6" customFormat="1" ht="27" customHeight="1">
      <c r="B518" s="22"/>
      <c r="C518" s="123" t="s">
        <v>837</v>
      </c>
      <c r="D518" s="123" t="s">
        <v>540</v>
      </c>
      <c r="E518" s="124" t="s">
        <v>838</v>
      </c>
      <c r="F518" s="212" t="s">
        <v>839</v>
      </c>
      <c r="G518" s="211"/>
      <c r="H518" s="211"/>
      <c r="I518" s="211"/>
      <c r="J518" s="125" t="s">
        <v>597</v>
      </c>
      <c r="K518" s="126">
        <v>2.575</v>
      </c>
      <c r="L518" s="213">
        <v>0</v>
      </c>
      <c r="M518" s="211"/>
      <c r="N518" s="210">
        <f>ROUND($L$518*$K$518,2)</f>
        <v>0</v>
      </c>
      <c r="O518" s="211"/>
      <c r="P518" s="211"/>
      <c r="Q518" s="211"/>
      <c r="R518" s="23"/>
      <c r="T518" s="127"/>
      <c r="U518" s="128" t="s">
        <v>422</v>
      </c>
      <c r="V518" s="129">
        <v>0.819</v>
      </c>
      <c r="W518" s="129">
        <f>$V$518*$K$518</f>
        <v>2.108925</v>
      </c>
      <c r="X518" s="129">
        <v>0.0007726</v>
      </c>
      <c r="Y518" s="129">
        <f>$X$518*$K$518</f>
        <v>0.0019894450000000003</v>
      </c>
      <c r="Z518" s="129">
        <v>0</v>
      </c>
      <c r="AA518" s="130">
        <f>$Z$518*$K$518</f>
        <v>0</v>
      </c>
      <c r="AR518" s="6" t="s">
        <v>544</v>
      </c>
      <c r="AT518" s="6" t="s">
        <v>540</v>
      </c>
      <c r="AU518" s="6" t="s">
        <v>517</v>
      </c>
      <c r="AY518" s="6" t="s">
        <v>539</v>
      </c>
      <c r="BE518" s="80">
        <f>IF($U$518="základní",$N$518,0)</f>
        <v>0</v>
      </c>
      <c r="BF518" s="80">
        <f>IF($U$518="snížená",$N$518,0)</f>
        <v>0</v>
      </c>
      <c r="BG518" s="80">
        <f>IF($U$518="zákl. přenesená",$N$518,0)</f>
        <v>0</v>
      </c>
      <c r="BH518" s="80">
        <f>IF($U$518="sníž. přenesená",$N$518,0)</f>
        <v>0</v>
      </c>
      <c r="BI518" s="80">
        <f>IF($U$518="nulová",$N$518,0)</f>
        <v>0</v>
      </c>
      <c r="BJ518" s="6" t="s">
        <v>517</v>
      </c>
      <c r="BK518" s="80">
        <f>ROUND($L$518*$K$518,2)</f>
        <v>0</v>
      </c>
      <c r="BL518" s="6" t="s">
        <v>544</v>
      </c>
    </row>
    <row r="519" spans="2:51" s="6" customFormat="1" ht="15.75" customHeight="1">
      <c r="B519" s="131"/>
      <c r="E519" s="132"/>
      <c r="F519" s="206" t="s">
        <v>806</v>
      </c>
      <c r="G519" s="207"/>
      <c r="H519" s="207"/>
      <c r="I519" s="207"/>
      <c r="K519" s="132"/>
      <c r="N519" s="132"/>
      <c r="R519" s="133"/>
      <c r="T519" s="134"/>
      <c r="AA519" s="135"/>
      <c r="AT519" s="132" t="s">
        <v>546</v>
      </c>
      <c r="AU519" s="132" t="s">
        <v>517</v>
      </c>
      <c r="AV519" s="136" t="s">
        <v>401</v>
      </c>
      <c r="AW519" s="136" t="s">
        <v>485</v>
      </c>
      <c r="AX519" s="136" t="s">
        <v>455</v>
      </c>
      <c r="AY519" s="132" t="s">
        <v>539</v>
      </c>
    </row>
    <row r="520" spans="2:51" s="6" customFormat="1" ht="15.75" customHeight="1">
      <c r="B520" s="131"/>
      <c r="E520" s="132"/>
      <c r="F520" s="206" t="s">
        <v>835</v>
      </c>
      <c r="G520" s="207"/>
      <c r="H520" s="207"/>
      <c r="I520" s="207"/>
      <c r="K520" s="132"/>
      <c r="N520" s="132"/>
      <c r="R520" s="133"/>
      <c r="T520" s="134"/>
      <c r="AA520" s="135"/>
      <c r="AT520" s="132" t="s">
        <v>546</v>
      </c>
      <c r="AU520" s="132" t="s">
        <v>517</v>
      </c>
      <c r="AV520" s="136" t="s">
        <v>401</v>
      </c>
      <c r="AW520" s="136" t="s">
        <v>485</v>
      </c>
      <c r="AX520" s="136" t="s">
        <v>455</v>
      </c>
      <c r="AY520" s="132" t="s">
        <v>539</v>
      </c>
    </row>
    <row r="521" spans="2:51" s="6" customFormat="1" ht="15.75" customHeight="1">
      <c r="B521" s="137"/>
      <c r="E521" s="138"/>
      <c r="F521" s="204" t="s">
        <v>840</v>
      </c>
      <c r="G521" s="205"/>
      <c r="H521" s="205"/>
      <c r="I521" s="205"/>
      <c r="K521" s="139">
        <v>2.575</v>
      </c>
      <c r="N521" s="138"/>
      <c r="R521" s="140"/>
      <c r="T521" s="141"/>
      <c r="AA521" s="142"/>
      <c r="AT521" s="138" t="s">
        <v>546</v>
      </c>
      <c r="AU521" s="138" t="s">
        <v>517</v>
      </c>
      <c r="AV521" s="143" t="s">
        <v>517</v>
      </c>
      <c r="AW521" s="143" t="s">
        <v>485</v>
      </c>
      <c r="AX521" s="143" t="s">
        <v>455</v>
      </c>
      <c r="AY521" s="138" t="s">
        <v>539</v>
      </c>
    </row>
    <row r="522" spans="2:51" s="6" customFormat="1" ht="15.75" customHeight="1">
      <c r="B522" s="144"/>
      <c r="E522" s="145"/>
      <c r="F522" s="208" t="s">
        <v>548</v>
      </c>
      <c r="G522" s="209"/>
      <c r="H522" s="209"/>
      <c r="I522" s="209"/>
      <c r="K522" s="146">
        <v>2.575</v>
      </c>
      <c r="N522" s="145"/>
      <c r="R522" s="147"/>
      <c r="T522" s="148"/>
      <c r="AA522" s="149"/>
      <c r="AT522" s="145" t="s">
        <v>546</v>
      </c>
      <c r="AU522" s="145" t="s">
        <v>517</v>
      </c>
      <c r="AV522" s="150" t="s">
        <v>544</v>
      </c>
      <c r="AW522" s="150" t="s">
        <v>485</v>
      </c>
      <c r="AX522" s="150" t="s">
        <v>401</v>
      </c>
      <c r="AY522" s="145" t="s">
        <v>539</v>
      </c>
    </row>
    <row r="523" spans="2:64" s="6" customFormat="1" ht="27" customHeight="1">
      <c r="B523" s="22"/>
      <c r="C523" s="123" t="s">
        <v>841</v>
      </c>
      <c r="D523" s="123" t="s">
        <v>540</v>
      </c>
      <c r="E523" s="124" t="s">
        <v>842</v>
      </c>
      <c r="F523" s="212" t="s">
        <v>843</v>
      </c>
      <c r="G523" s="211"/>
      <c r="H523" s="211"/>
      <c r="I523" s="211"/>
      <c r="J523" s="125" t="s">
        <v>597</v>
      </c>
      <c r="K523" s="126">
        <v>2.575</v>
      </c>
      <c r="L523" s="213">
        <v>0</v>
      </c>
      <c r="M523" s="211"/>
      <c r="N523" s="210">
        <f>ROUND($L$523*$K$523,2)</f>
        <v>0</v>
      </c>
      <c r="O523" s="211"/>
      <c r="P523" s="211"/>
      <c r="Q523" s="211"/>
      <c r="R523" s="23"/>
      <c r="T523" s="127"/>
      <c r="U523" s="128" t="s">
        <v>422</v>
      </c>
      <c r="V523" s="129">
        <v>0.329</v>
      </c>
      <c r="W523" s="129">
        <f>$V$523*$K$523</f>
        <v>0.8471750000000001</v>
      </c>
      <c r="X523" s="129">
        <v>0</v>
      </c>
      <c r="Y523" s="129">
        <f>$X$523*$K$523</f>
        <v>0</v>
      </c>
      <c r="Z523" s="129">
        <v>0</v>
      </c>
      <c r="AA523" s="130">
        <f>$Z$523*$K$523</f>
        <v>0</v>
      </c>
      <c r="AR523" s="6" t="s">
        <v>544</v>
      </c>
      <c r="AT523" s="6" t="s">
        <v>540</v>
      </c>
      <c r="AU523" s="6" t="s">
        <v>517</v>
      </c>
      <c r="AY523" s="6" t="s">
        <v>539</v>
      </c>
      <c r="BE523" s="80">
        <f>IF($U$523="základní",$N$523,0)</f>
        <v>0</v>
      </c>
      <c r="BF523" s="80">
        <f>IF($U$523="snížená",$N$523,0)</f>
        <v>0</v>
      </c>
      <c r="BG523" s="80">
        <f>IF($U$523="zákl. přenesená",$N$523,0)</f>
        <v>0</v>
      </c>
      <c r="BH523" s="80">
        <f>IF($U$523="sníž. přenesená",$N$523,0)</f>
        <v>0</v>
      </c>
      <c r="BI523" s="80">
        <f>IF($U$523="nulová",$N$523,0)</f>
        <v>0</v>
      </c>
      <c r="BJ523" s="6" t="s">
        <v>517</v>
      </c>
      <c r="BK523" s="80">
        <f>ROUND($L$523*$K$523,2)</f>
        <v>0</v>
      </c>
      <c r="BL523" s="6" t="s">
        <v>544</v>
      </c>
    </row>
    <row r="524" spans="2:64" s="6" customFormat="1" ht="27" customHeight="1">
      <c r="B524" s="22"/>
      <c r="C524" s="123" t="s">
        <v>844</v>
      </c>
      <c r="D524" s="123" t="s">
        <v>540</v>
      </c>
      <c r="E524" s="124" t="s">
        <v>845</v>
      </c>
      <c r="F524" s="212" t="s">
        <v>846</v>
      </c>
      <c r="G524" s="211"/>
      <c r="H524" s="211"/>
      <c r="I524" s="211"/>
      <c r="J524" s="125" t="s">
        <v>597</v>
      </c>
      <c r="K524" s="126">
        <v>2.575</v>
      </c>
      <c r="L524" s="213">
        <v>0</v>
      </c>
      <c r="M524" s="211"/>
      <c r="N524" s="210">
        <f>ROUND($L$524*$K$524,2)</f>
        <v>0</v>
      </c>
      <c r="O524" s="211"/>
      <c r="P524" s="211"/>
      <c r="Q524" s="211"/>
      <c r="R524" s="23"/>
      <c r="T524" s="127"/>
      <c r="U524" s="128" t="s">
        <v>422</v>
      </c>
      <c r="V524" s="129">
        <v>0.943</v>
      </c>
      <c r="W524" s="129">
        <f>$V$524*$K$524</f>
        <v>2.428225</v>
      </c>
      <c r="X524" s="129">
        <v>0.00819908</v>
      </c>
      <c r="Y524" s="129">
        <f>$X$524*$K$524</f>
        <v>0.021112631</v>
      </c>
      <c r="Z524" s="129">
        <v>0</v>
      </c>
      <c r="AA524" s="130">
        <f>$Z$524*$K$524</f>
        <v>0</v>
      </c>
      <c r="AR524" s="6" t="s">
        <v>544</v>
      </c>
      <c r="AT524" s="6" t="s">
        <v>540</v>
      </c>
      <c r="AU524" s="6" t="s">
        <v>517</v>
      </c>
      <c r="AY524" s="6" t="s">
        <v>539</v>
      </c>
      <c r="BE524" s="80">
        <f>IF($U$524="základní",$N$524,0)</f>
        <v>0</v>
      </c>
      <c r="BF524" s="80">
        <f>IF($U$524="snížená",$N$524,0)</f>
        <v>0</v>
      </c>
      <c r="BG524" s="80">
        <f>IF($U$524="zákl. přenesená",$N$524,0)</f>
        <v>0</v>
      </c>
      <c r="BH524" s="80">
        <f>IF($U$524="sníž. přenesená",$N$524,0)</f>
        <v>0</v>
      </c>
      <c r="BI524" s="80">
        <f>IF($U$524="nulová",$N$524,0)</f>
        <v>0</v>
      </c>
      <c r="BJ524" s="6" t="s">
        <v>517</v>
      </c>
      <c r="BK524" s="80">
        <f>ROUND($L$524*$K$524,2)</f>
        <v>0</v>
      </c>
      <c r="BL524" s="6" t="s">
        <v>544</v>
      </c>
    </row>
    <row r="525" spans="2:51" s="6" customFormat="1" ht="15.75" customHeight="1">
      <c r="B525" s="131"/>
      <c r="E525" s="132"/>
      <c r="F525" s="206" t="s">
        <v>806</v>
      </c>
      <c r="G525" s="207"/>
      <c r="H525" s="207"/>
      <c r="I525" s="207"/>
      <c r="K525" s="132"/>
      <c r="N525" s="132"/>
      <c r="R525" s="133"/>
      <c r="T525" s="134"/>
      <c r="AA525" s="135"/>
      <c r="AT525" s="132" t="s">
        <v>546</v>
      </c>
      <c r="AU525" s="132" t="s">
        <v>517</v>
      </c>
      <c r="AV525" s="136" t="s">
        <v>401</v>
      </c>
      <c r="AW525" s="136" t="s">
        <v>485</v>
      </c>
      <c r="AX525" s="136" t="s">
        <v>455</v>
      </c>
      <c r="AY525" s="132" t="s">
        <v>539</v>
      </c>
    </row>
    <row r="526" spans="2:51" s="6" customFormat="1" ht="15.75" customHeight="1">
      <c r="B526" s="131"/>
      <c r="E526" s="132"/>
      <c r="F526" s="206" t="s">
        <v>835</v>
      </c>
      <c r="G526" s="207"/>
      <c r="H526" s="207"/>
      <c r="I526" s="207"/>
      <c r="K526" s="132"/>
      <c r="N526" s="132"/>
      <c r="R526" s="133"/>
      <c r="T526" s="134"/>
      <c r="AA526" s="135"/>
      <c r="AT526" s="132" t="s">
        <v>546</v>
      </c>
      <c r="AU526" s="132" t="s">
        <v>517</v>
      </c>
      <c r="AV526" s="136" t="s">
        <v>401</v>
      </c>
      <c r="AW526" s="136" t="s">
        <v>485</v>
      </c>
      <c r="AX526" s="136" t="s">
        <v>455</v>
      </c>
      <c r="AY526" s="132" t="s">
        <v>539</v>
      </c>
    </row>
    <row r="527" spans="2:51" s="6" customFormat="1" ht="15.75" customHeight="1">
      <c r="B527" s="137"/>
      <c r="E527" s="138"/>
      <c r="F527" s="204" t="s">
        <v>840</v>
      </c>
      <c r="G527" s="205"/>
      <c r="H527" s="205"/>
      <c r="I527" s="205"/>
      <c r="K527" s="139">
        <v>2.575</v>
      </c>
      <c r="N527" s="138"/>
      <c r="R527" s="140"/>
      <c r="T527" s="141"/>
      <c r="AA527" s="142"/>
      <c r="AT527" s="138" t="s">
        <v>546</v>
      </c>
      <c r="AU527" s="138" t="s">
        <v>517</v>
      </c>
      <c r="AV527" s="143" t="s">
        <v>517</v>
      </c>
      <c r="AW527" s="143" t="s">
        <v>485</v>
      </c>
      <c r="AX527" s="143" t="s">
        <v>455</v>
      </c>
      <c r="AY527" s="138" t="s">
        <v>539</v>
      </c>
    </row>
    <row r="528" spans="2:51" s="6" customFormat="1" ht="15.75" customHeight="1">
      <c r="B528" s="144"/>
      <c r="E528" s="145"/>
      <c r="F528" s="208" t="s">
        <v>548</v>
      </c>
      <c r="G528" s="209"/>
      <c r="H528" s="209"/>
      <c r="I528" s="209"/>
      <c r="K528" s="146">
        <v>2.575</v>
      </c>
      <c r="N528" s="145"/>
      <c r="R528" s="147"/>
      <c r="T528" s="148"/>
      <c r="AA528" s="149"/>
      <c r="AT528" s="145" t="s">
        <v>546</v>
      </c>
      <c r="AU528" s="145" t="s">
        <v>517</v>
      </c>
      <c r="AV528" s="150" t="s">
        <v>544</v>
      </c>
      <c r="AW528" s="150" t="s">
        <v>485</v>
      </c>
      <c r="AX528" s="150" t="s">
        <v>401</v>
      </c>
      <c r="AY528" s="145" t="s">
        <v>539</v>
      </c>
    </row>
    <row r="529" spans="2:64" s="6" customFormat="1" ht="27" customHeight="1">
      <c r="B529" s="22"/>
      <c r="C529" s="123" t="s">
        <v>847</v>
      </c>
      <c r="D529" s="123" t="s">
        <v>540</v>
      </c>
      <c r="E529" s="124" t="s">
        <v>848</v>
      </c>
      <c r="F529" s="212" t="s">
        <v>849</v>
      </c>
      <c r="G529" s="211"/>
      <c r="H529" s="211"/>
      <c r="I529" s="211"/>
      <c r="J529" s="125" t="s">
        <v>597</v>
      </c>
      <c r="K529" s="126">
        <v>2.575</v>
      </c>
      <c r="L529" s="213">
        <v>0</v>
      </c>
      <c r="M529" s="211"/>
      <c r="N529" s="210">
        <f>ROUND($L$529*$K$529,2)</f>
        <v>0</v>
      </c>
      <c r="O529" s="211"/>
      <c r="P529" s="211"/>
      <c r="Q529" s="211"/>
      <c r="R529" s="23"/>
      <c r="T529" s="127"/>
      <c r="U529" s="128" t="s">
        <v>422</v>
      </c>
      <c r="V529" s="129">
        <v>0.33</v>
      </c>
      <c r="W529" s="129">
        <f>$V$529*$K$529</f>
        <v>0.8497500000000001</v>
      </c>
      <c r="X529" s="129">
        <v>0</v>
      </c>
      <c r="Y529" s="129">
        <f>$X$529*$K$529</f>
        <v>0</v>
      </c>
      <c r="Z529" s="129">
        <v>0</v>
      </c>
      <c r="AA529" s="130">
        <f>$Z$529*$K$529</f>
        <v>0</v>
      </c>
      <c r="AR529" s="6" t="s">
        <v>544</v>
      </c>
      <c r="AT529" s="6" t="s">
        <v>540</v>
      </c>
      <c r="AU529" s="6" t="s">
        <v>517</v>
      </c>
      <c r="AY529" s="6" t="s">
        <v>539</v>
      </c>
      <c r="BE529" s="80">
        <f>IF($U$529="základní",$N$529,0)</f>
        <v>0</v>
      </c>
      <c r="BF529" s="80">
        <f>IF($U$529="snížená",$N$529,0)</f>
        <v>0</v>
      </c>
      <c r="BG529" s="80">
        <f>IF($U$529="zákl. přenesená",$N$529,0)</f>
        <v>0</v>
      </c>
      <c r="BH529" s="80">
        <f>IF($U$529="sníž. přenesená",$N$529,0)</f>
        <v>0</v>
      </c>
      <c r="BI529" s="80">
        <f>IF($U$529="nulová",$N$529,0)</f>
        <v>0</v>
      </c>
      <c r="BJ529" s="6" t="s">
        <v>517</v>
      </c>
      <c r="BK529" s="80">
        <f>ROUND($L$529*$K$529,2)</f>
        <v>0</v>
      </c>
      <c r="BL529" s="6" t="s">
        <v>544</v>
      </c>
    </row>
    <row r="530" spans="2:64" s="6" customFormat="1" ht="27" customHeight="1">
      <c r="B530" s="22"/>
      <c r="C530" s="123" t="s">
        <v>850</v>
      </c>
      <c r="D530" s="123" t="s">
        <v>540</v>
      </c>
      <c r="E530" s="124" t="s">
        <v>851</v>
      </c>
      <c r="F530" s="212" t="s">
        <v>852</v>
      </c>
      <c r="G530" s="211"/>
      <c r="H530" s="211"/>
      <c r="I530" s="211"/>
      <c r="J530" s="125" t="s">
        <v>577</v>
      </c>
      <c r="K530" s="126">
        <v>0.013</v>
      </c>
      <c r="L530" s="213">
        <v>0</v>
      </c>
      <c r="M530" s="211"/>
      <c r="N530" s="210">
        <f>ROUND($L$530*$K$530,2)</f>
        <v>0</v>
      </c>
      <c r="O530" s="211"/>
      <c r="P530" s="211"/>
      <c r="Q530" s="211"/>
      <c r="R530" s="23"/>
      <c r="T530" s="127"/>
      <c r="U530" s="128" t="s">
        <v>422</v>
      </c>
      <c r="V530" s="129">
        <v>38.63</v>
      </c>
      <c r="W530" s="129">
        <f>$V$530*$K$530</f>
        <v>0.50219</v>
      </c>
      <c r="X530" s="129">
        <v>1.05213738</v>
      </c>
      <c r="Y530" s="129">
        <f>$X$530*$K$530</f>
        <v>0.01367778594</v>
      </c>
      <c r="Z530" s="129">
        <v>0</v>
      </c>
      <c r="AA530" s="130">
        <f>$Z$530*$K$530</f>
        <v>0</v>
      </c>
      <c r="AR530" s="6" t="s">
        <v>544</v>
      </c>
      <c r="AT530" s="6" t="s">
        <v>540</v>
      </c>
      <c r="AU530" s="6" t="s">
        <v>517</v>
      </c>
      <c r="AY530" s="6" t="s">
        <v>539</v>
      </c>
      <c r="BE530" s="80">
        <f>IF($U$530="základní",$N$530,0)</f>
        <v>0</v>
      </c>
      <c r="BF530" s="80">
        <f>IF($U$530="snížená",$N$530,0)</f>
        <v>0</v>
      </c>
      <c r="BG530" s="80">
        <f>IF($U$530="zákl. přenesená",$N$530,0)</f>
        <v>0</v>
      </c>
      <c r="BH530" s="80">
        <f>IF($U$530="sníž. přenesená",$N$530,0)</f>
        <v>0</v>
      </c>
      <c r="BI530" s="80">
        <f>IF($U$530="nulová",$N$530,0)</f>
        <v>0</v>
      </c>
      <c r="BJ530" s="6" t="s">
        <v>517</v>
      </c>
      <c r="BK530" s="80">
        <f>ROUND($L$530*$K$530,2)</f>
        <v>0</v>
      </c>
      <c r="BL530" s="6" t="s">
        <v>544</v>
      </c>
    </row>
    <row r="531" spans="2:51" s="6" customFormat="1" ht="15.75" customHeight="1">
      <c r="B531" s="131"/>
      <c r="E531" s="132"/>
      <c r="F531" s="206" t="s">
        <v>806</v>
      </c>
      <c r="G531" s="207"/>
      <c r="H531" s="207"/>
      <c r="I531" s="207"/>
      <c r="K531" s="132"/>
      <c r="N531" s="132"/>
      <c r="R531" s="133"/>
      <c r="T531" s="134"/>
      <c r="AA531" s="135"/>
      <c r="AT531" s="132" t="s">
        <v>546</v>
      </c>
      <c r="AU531" s="132" t="s">
        <v>517</v>
      </c>
      <c r="AV531" s="136" t="s">
        <v>401</v>
      </c>
      <c r="AW531" s="136" t="s">
        <v>485</v>
      </c>
      <c r="AX531" s="136" t="s">
        <v>455</v>
      </c>
      <c r="AY531" s="132" t="s">
        <v>539</v>
      </c>
    </row>
    <row r="532" spans="2:51" s="6" customFormat="1" ht="15.75" customHeight="1">
      <c r="B532" s="131"/>
      <c r="E532" s="132"/>
      <c r="F532" s="206" t="s">
        <v>835</v>
      </c>
      <c r="G532" s="207"/>
      <c r="H532" s="207"/>
      <c r="I532" s="207"/>
      <c r="K532" s="132"/>
      <c r="N532" s="132"/>
      <c r="R532" s="133"/>
      <c r="T532" s="134"/>
      <c r="AA532" s="135"/>
      <c r="AT532" s="132" t="s">
        <v>546</v>
      </c>
      <c r="AU532" s="132" t="s">
        <v>517</v>
      </c>
      <c r="AV532" s="136" t="s">
        <v>401</v>
      </c>
      <c r="AW532" s="136" t="s">
        <v>485</v>
      </c>
      <c r="AX532" s="136" t="s">
        <v>455</v>
      </c>
      <c r="AY532" s="132" t="s">
        <v>539</v>
      </c>
    </row>
    <row r="533" spans="2:51" s="6" customFormat="1" ht="15.75" customHeight="1">
      <c r="B533" s="131"/>
      <c r="E533" s="132"/>
      <c r="F533" s="206" t="s">
        <v>853</v>
      </c>
      <c r="G533" s="207"/>
      <c r="H533" s="207"/>
      <c r="I533" s="207"/>
      <c r="K533" s="132"/>
      <c r="N533" s="132"/>
      <c r="R533" s="133"/>
      <c r="T533" s="134"/>
      <c r="AA533" s="135"/>
      <c r="AT533" s="132" t="s">
        <v>546</v>
      </c>
      <c r="AU533" s="132" t="s">
        <v>517</v>
      </c>
      <c r="AV533" s="136" t="s">
        <v>401</v>
      </c>
      <c r="AW533" s="136" t="s">
        <v>485</v>
      </c>
      <c r="AX533" s="136" t="s">
        <v>455</v>
      </c>
      <c r="AY533" s="132" t="s">
        <v>539</v>
      </c>
    </row>
    <row r="534" spans="2:51" s="6" customFormat="1" ht="15.75" customHeight="1">
      <c r="B534" s="137"/>
      <c r="E534" s="138"/>
      <c r="F534" s="204" t="s">
        <v>854</v>
      </c>
      <c r="G534" s="205"/>
      <c r="H534" s="205"/>
      <c r="I534" s="205"/>
      <c r="K534" s="139">
        <v>0.013</v>
      </c>
      <c r="N534" s="138"/>
      <c r="R534" s="140"/>
      <c r="T534" s="141"/>
      <c r="AA534" s="142"/>
      <c r="AT534" s="138" t="s">
        <v>546</v>
      </c>
      <c r="AU534" s="138" t="s">
        <v>517</v>
      </c>
      <c r="AV534" s="143" t="s">
        <v>517</v>
      </c>
      <c r="AW534" s="143" t="s">
        <v>485</v>
      </c>
      <c r="AX534" s="143" t="s">
        <v>455</v>
      </c>
      <c r="AY534" s="138" t="s">
        <v>539</v>
      </c>
    </row>
    <row r="535" spans="2:51" s="6" customFormat="1" ht="15.75" customHeight="1">
      <c r="B535" s="144"/>
      <c r="E535" s="145"/>
      <c r="F535" s="208" t="s">
        <v>548</v>
      </c>
      <c r="G535" s="209"/>
      <c r="H535" s="209"/>
      <c r="I535" s="209"/>
      <c r="K535" s="146">
        <v>0.013</v>
      </c>
      <c r="N535" s="145"/>
      <c r="R535" s="147"/>
      <c r="T535" s="148"/>
      <c r="AA535" s="149"/>
      <c r="AT535" s="145" t="s">
        <v>546</v>
      </c>
      <c r="AU535" s="145" t="s">
        <v>517</v>
      </c>
      <c r="AV535" s="150" t="s">
        <v>544</v>
      </c>
      <c r="AW535" s="150" t="s">
        <v>485</v>
      </c>
      <c r="AX535" s="150" t="s">
        <v>401</v>
      </c>
      <c r="AY535" s="145" t="s">
        <v>539</v>
      </c>
    </row>
    <row r="536" spans="2:64" s="6" customFormat="1" ht="27" customHeight="1">
      <c r="B536" s="22"/>
      <c r="C536" s="123" t="s">
        <v>855</v>
      </c>
      <c r="D536" s="123" t="s">
        <v>540</v>
      </c>
      <c r="E536" s="124" t="s">
        <v>856</v>
      </c>
      <c r="F536" s="212" t="s">
        <v>857</v>
      </c>
      <c r="G536" s="211"/>
      <c r="H536" s="211"/>
      <c r="I536" s="211"/>
      <c r="J536" s="125" t="s">
        <v>577</v>
      </c>
      <c r="K536" s="126">
        <v>0.061</v>
      </c>
      <c r="L536" s="213">
        <v>0</v>
      </c>
      <c r="M536" s="211"/>
      <c r="N536" s="210">
        <f>ROUND($L$536*$K$536,2)</f>
        <v>0</v>
      </c>
      <c r="O536" s="211"/>
      <c r="P536" s="211"/>
      <c r="Q536" s="211"/>
      <c r="R536" s="23"/>
      <c r="T536" s="127"/>
      <c r="U536" s="128" t="s">
        <v>422</v>
      </c>
      <c r="V536" s="129">
        <v>37.673</v>
      </c>
      <c r="W536" s="129">
        <f>$V$536*$K$536</f>
        <v>2.298053</v>
      </c>
      <c r="X536" s="129">
        <v>1.05463738</v>
      </c>
      <c r="Y536" s="129">
        <f>$X$536*$K$536</f>
        <v>0.06433288018</v>
      </c>
      <c r="Z536" s="129">
        <v>0</v>
      </c>
      <c r="AA536" s="130">
        <f>$Z$536*$K$536</f>
        <v>0</v>
      </c>
      <c r="AR536" s="6" t="s">
        <v>544</v>
      </c>
      <c r="AT536" s="6" t="s">
        <v>540</v>
      </c>
      <c r="AU536" s="6" t="s">
        <v>517</v>
      </c>
      <c r="AY536" s="6" t="s">
        <v>539</v>
      </c>
      <c r="BE536" s="80">
        <f>IF($U$536="základní",$N$536,0)</f>
        <v>0</v>
      </c>
      <c r="BF536" s="80">
        <f>IF($U$536="snížená",$N$536,0)</f>
        <v>0</v>
      </c>
      <c r="BG536" s="80">
        <f>IF($U$536="zákl. přenesená",$N$536,0)</f>
        <v>0</v>
      </c>
      <c r="BH536" s="80">
        <f>IF($U$536="sníž. přenesená",$N$536,0)</f>
        <v>0</v>
      </c>
      <c r="BI536" s="80">
        <f>IF($U$536="nulová",$N$536,0)</f>
        <v>0</v>
      </c>
      <c r="BJ536" s="6" t="s">
        <v>517</v>
      </c>
      <c r="BK536" s="80">
        <f>ROUND($L$536*$K$536,2)</f>
        <v>0</v>
      </c>
      <c r="BL536" s="6" t="s">
        <v>544</v>
      </c>
    </row>
    <row r="537" spans="2:51" s="6" customFormat="1" ht="15.75" customHeight="1">
      <c r="B537" s="131"/>
      <c r="E537" s="132"/>
      <c r="F537" s="206" t="s">
        <v>806</v>
      </c>
      <c r="G537" s="207"/>
      <c r="H537" s="207"/>
      <c r="I537" s="207"/>
      <c r="K537" s="132"/>
      <c r="N537" s="132"/>
      <c r="R537" s="133"/>
      <c r="T537" s="134"/>
      <c r="AA537" s="135"/>
      <c r="AT537" s="132" t="s">
        <v>546</v>
      </c>
      <c r="AU537" s="132" t="s">
        <v>517</v>
      </c>
      <c r="AV537" s="136" t="s">
        <v>401</v>
      </c>
      <c r="AW537" s="136" t="s">
        <v>485</v>
      </c>
      <c r="AX537" s="136" t="s">
        <v>455</v>
      </c>
      <c r="AY537" s="132" t="s">
        <v>539</v>
      </c>
    </row>
    <row r="538" spans="2:51" s="6" customFormat="1" ht="15.75" customHeight="1">
      <c r="B538" s="131"/>
      <c r="E538" s="132"/>
      <c r="F538" s="206" t="s">
        <v>835</v>
      </c>
      <c r="G538" s="207"/>
      <c r="H538" s="207"/>
      <c r="I538" s="207"/>
      <c r="K538" s="132"/>
      <c r="N538" s="132"/>
      <c r="R538" s="133"/>
      <c r="T538" s="134"/>
      <c r="AA538" s="135"/>
      <c r="AT538" s="132" t="s">
        <v>546</v>
      </c>
      <c r="AU538" s="132" t="s">
        <v>517</v>
      </c>
      <c r="AV538" s="136" t="s">
        <v>401</v>
      </c>
      <c r="AW538" s="136" t="s">
        <v>485</v>
      </c>
      <c r="AX538" s="136" t="s">
        <v>455</v>
      </c>
      <c r="AY538" s="132" t="s">
        <v>539</v>
      </c>
    </row>
    <row r="539" spans="2:51" s="6" customFormat="1" ht="15.75" customHeight="1">
      <c r="B539" s="131"/>
      <c r="E539" s="132"/>
      <c r="F539" s="206" t="s">
        <v>858</v>
      </c>
      <c r="G539" s="207"/>
      <c r="H539" s="207"/>
      <c r="I539" s="207"/>
      <c r="K539" s="132"/>
      <c r="N539" s="132"/>
      <c r="R539" s="133"/>
      <c r="T539" s="134"/>
      <c r="AA539" s="135"/>
      <c r="AT539" s="132" t="s">
        <v>546</v>
      </c>
      <c r="AU539" s="132" t="s">
        <v>517</v>
      </c>
      <c r="AV539" s="136" t="s">
        <v>401</v>
      </c>
      <c r="AW539" s="136" t="s">
        <v>485</v>
      </c>
      <c r="AX539" s="136" t="s">
        <v>455</v>
      </c>
      <c r="AY539" s="132" t="s">
        <v>539</v>
      </c>
    </row>
    <row r="540" spans="2:51" s="6" customFormat="1" ht="15.75" customHeight="1">
      <c r="B540" s="137"/>
      <c r="E540" s="138"/>
      <c r="F540" s="204" t="s">
        <v>859</v>
      </c>
      <c r="G540" s="205"/>
      <c r="H540" s="205"/>
      <c r="I540" s="205"/>
      <c r="K540" s="139">
        <v>0.061</v>
      </c>
      <c r="N540" s="138"/>
      <c r="R540" s="140"/>
      <c r="T540" s="141"/>
      <c r="AA540" s="142"/>
      <c r="AT540" s="138" t="s">
        <v>546</v>
      </c>
      <c r="AU540" s="138" t="s">
        <v>517</v>
      </c>
      <c r="AV540" s="143" t="s">
        <v>517</v>
      </c>
      <c r="AW540" s="143" t="s">
        <v>485</v>
      </c>
      <c r="AX540" s="143" t="s">
        <v>455</v>
      </c>
      <c r="AY540" s="138" t="s">
        <v>539</v>
      </c>
    </row>
    <row r="541" spans="2:51" s="6" customFormat="1" ht="15.75" customHeight="1">
      <c r="B541" s="144"/>
      <c r="E541" s="145"/>
      <c r="F541" s="208" t="s">
        <v>548</v>
      </c>
      <c r="G541" s="209"/>
      <c r="H541" s="209"/>
      <c r="I541" s="209"/>
      <c r="K541" s="146">
        <v>0.061</v>
      </c>
      <c r="N541" s="145"/>
      <c r="R541" s="147"/>
      <c r="T541" s="148"/>
      <c r="AA541" s="149"/>
      <c r="AT541" s="145" t="s">
        <v>546</v>
      </c>
      <c r="AU541" s="145" t="s">
        <v>517</v>
      </c>
      <c r="AV541" s="150" t="s">
        <v>544</v>
      </c>
      <c r="AW541" s="150" t="s">
        <v>485</v>
      </c>
      <c r="AX541" s="150" t="s">
        <v>401</v>
      </c>
      <c r="AY541" s="145" t="s">
        <v>539</v>
      </c>
    </row>
    <row r="542" spans="2:64" s="6" customFormat="1" ht="39" customHeight="1">
      <c r="B542" s="22"/>
      <c r="C542" s="123" t="s">
        <v>860</v>
      </c>
      <c r="D542" s="123" t="s">
        <v>540</v>
      </c>
      <c r="E542" s="124" t="s">
        <v>861</v>
      </c>
      <c r="F542" s="212" t="s">
        <v>862</v>
      </c>
      <c r="G542" s="211"/>
      <c r="H542" s="211"/>
      <c r="I542" s="211"/>
      <c r="J542" s="125" t="s">
        <v>863</v>
      </c>
      <c r="K542" s="126">
        <v>7.3</v>
      </c>
      <c r="L542" s="213">
        <v>0</v>
      </c>
      <c r="M542" s="211"/>
      <c r="N542" s="210">
        <f>ROUND($L$542*$K$542,2)</f>
        <v>0</v>
      </c>
      <c r="O542" s="211"/>
      <c r="P542" s="211"/>
      <c r="Q542" s="211"/>
      <c r="R542" s="23"/>
      <c r="T542" s="127"/>
      <c r="U542" s="128" t="s">
        <v>422</v>
      </c>
      <c r="V542" s="129">
        <v>0.215</v>
      </c>
      <c r="W542" s="129">
        <f>$V$542*$K$542</f>
        <v>1.5695</v>
      </c>
      <c r="X542" s="129">
        <v>0.02041125</v>
      </c>
      <c r="Y542" s="129">
        <f>$X$542*$K$542</f>
        <v>0.14900212499999999</v>
      </c>
      <c r="Z542" s="129">
        <v>0</v>
      </c>
      <c r="AA542" s="130">
        <f>$Z$542*$K$542</f>
        <v>0</v>
      </c>
      <c r="AR542" s="6" t="s">
        <v>544</v>
      </c>
      <c r="AT542" s="6" t="s">
        <v>540</v>
      </c>
      <c r="AU542" s="6" t="s">
        <v>517</v>
      </c>
      <c r="AY542" s="6" t="s">
        <v>539</v>
      </c>
      <c r="BE542" s="80">
        <f>IF($U$542="základní",$N$542,0)</f>
        <v>0</v>
      </c>
      <c r="BF542" s="80">
        <f>IF($U$542="snížená",$N$542,0)</f>
        <v>0</v>
      </c>
      <c r="BG542" s="80">
        <f>IF($U$542="zákl. přenesená",$N$542,0)</f>
        <v>0</v>
      </c>
      <c r="BH542" s="80">
        <f>IF($U$542="sníž. přenesená",$N$542,0)</f>
        <v>0</v>
      </c>
      <c r="BI542" s="80">
        <f>IF($U$542="nulová",$N$542,0)</f>
        <v>0</v>
      </c>
      <c r="BJ542" s="6" t="s">
        <v>517</v>
      </c>
      <c r="BK542" s="80">
        <f>ROUND($L$542*$K$542,2)</f>
        <v>0</v>
      </c>
      <c r="BL542" s="6" t="s">
        <v>544</v>
      </c>
    </row>
    <row r="543" spans="2:51" s="6" customFormat="1" ht="15.75" customHeight="1">
      <c r="B543" s="131"/>
      <c r="E543" s="132"/>
      <c r="F543" s="206" t="s">
        <v>864</v>
      </c>
      <c r="G543" s="207"/>
      <c r="H543" s="207"/>
      <c r="I543" s="207"/>
      <c r="K543" s="132"/>
      <c r="N543" s="132"/>
      <c r="R543" s="133"/>
      <c r="T543" s="134"/>
      <c r="AA543" s="135"/>
      <c r="AT543" s="132" t="s">
        <v>546</v>
      </c>
      <c r="AU543" s="132" t="s">
        <v>517</v>
      </c>
      <c r="AV543" s="136" t="s">
        <v>401</v>
      </c>
      <c r="AW543" s="136" t="s">
        <v>485</v>
      </c>
      <c r="AX543" s="136" t="s">
        <v>455</v>
      </c>
      <c r="AY543" s="132" t="s">
        <v>539</v>
      </c>
    </row>
    <row r="544" spans="2:51" s="6" customFormat="1" ht="15.75" customHeight="1">
      <c r="B544" s="137"/>
      <c r="E544" s="138"/>
      <c r="F544" s="204" t="s">
        <v>865</v>
      </c>
      <c r="G544" s="205"/>
      <c r="H544" s="205"/>
      <c r="I544" s="205"/>
      <c r="K544" s="139">
        <v>7.3</v>
      </c>
      <c r="N544" s="138"/>
      <c r="R544" s="140"/>
      <c r="T544" s="141"/>
      <c r="AA544" s="142"/>
      <c r="AT544" s="138" t="s">
        <v>546</v>
      </c>
      <c r="AU544" s="138" t="s">
        <v>517</v>
      </c>
      <c r="AV544" s="143" t="s">
        <v>517</v>
      </c>
      <c r="AW544" s="143" t="s">
        <v>485</v>
      </c>
      <c r="AX544" s="143" t="s">
        <v>455</v>
      </c>
      <c r="AY544" s="138" t="s">
        <v>539</v>
      </c>
    </row>
    <row r="545" spans="2:51" s="6" customFormat="1" ht="15.75" customHeight="1">
      <c r="B545" s="144"/>
      <c r="E545" s="145"/>
      <c r="F545" s="208" t="s">
        <v>548</v>
      </c>
      <c r="G545" s="209"/>
      <c r="H545" s="209"/>
      <c r="I545" s="209"/>
      <c r="K545" s="146">
        <v>7.3</v>
      </c>
      <c r="N545" s="145"/>
      <c r="R545" s="147"/>
      <c r="T545" s="148"/>
      <c r="AA545" s="149"/>
      <c r="AT545" s="145" t="s">
        <v>546</v>
      </c>
      <c r="AU545" s="145" t="s">
        <v>517</v>
      </c>
      <c r="AV545" s="150" t="s">
        <v>544</v>
      </c>
      <c r="AW545" s="150" t="s">
        <v>485</v>
      </c>
      <c r="AX545" s="150" t="s">
        <v>401</v>
      </c>
      <c r="AY545" s="145" t="s">
        <v>539</v>
      </c>
    </row>
    <row r="546" spans="2:64" s="6" customFormat="1" ht="39" customHeight="1">
      <c r="B546" s="22"/>
      <c r="C546" s="123" t="s">
        <v>866</v>
      </c>
      <c r="D546" s="123" t="s">
        <v>540</v>
      </c>
      <c r="E546" s="124" t="s">
        <v>867</v>
      </c>
      <c r="F546" s="212" t="s">
        <v>868</v>
      </c>
      <c r="G546" s="211"/>
      <c r="H546" s="211"/>
      <c r="I546" s="211"/>
      <c r="J546" s="125" t="s">
        <v>863</v>
      </c>
      <c r="K546" s="126">
        <v>52.7</v>
      </c>
      <c r="L546" s="213">
        <v>0</v>
      </c>
      <c r="M546" s="211"/>
      <c r="N546" s="210">
        <f>ROUND($L$546*$K$546,2)</f>
        <v>0</v>
      </c>
      <c r="O546" s="211"/>
      <c r="P546" s="211"/>
      <c r="Q546" s="211"/>
      <c r="R546" s="23"/>
      <c r="T546" s="127"/>
      <c r="U546" s="128" t="s">
        <v>422</v>
      </c>
      <c r="V546" s="129">
        <v>0.225</v>
      </c>
      <c r="W546" s="129">
        <f>$V$546*$K$546</f>
        <v>11.857500000000002</v>
      </c>
      <c r="X546" s="129">
        <v>0.0238925</v>
      </c>
      <c r="Y546" s="129">
        <f>$X$546*$K$546</f>
        <v>1.25913475</v>
      </c>
      <c r="Z546" s="129">
        <v>0</v>
      </c>
      <c r="AA546" s="130">
        <f>$Z$546*$K$546</f>
        <v>0</v>
      </c>
      <c r="AR546" s="6" t="s">
        <v>544</v>
      </c>
      <c r="AT546" s="6" t="s">
        <v>540</v>
      </c>
      <c r="AU546" s="6" t="s">
        <v>517</v>
      </c>
      <c r="AY546" s="6" t="s">
        <v>539</v>
      </c>
      <c r="BE546" s="80">
        <f>IF($U$546="základní",$N$546,0)</f>
        <v>0</v>
      </c>
      <c r="BF546" s="80">
        <f>IF($U$546="snížená",$N$546,0)</f>
        <v>0</v>
      </c>
      <c r="BG546" s="80">
        <f>IF($U$546="zákl. přenesená",$N$546,0)</f>
        <v>0</v>
      </c>
      <c r="BH546" s="80">
        <f>IF($U$546="sníž. přenesená",$N$546,0)</f>
        <v>0</v>
      </c>
      <c r="BI546" s="80">
        <f>IF($U$546="nulová",$N$546,0)</f>
        <v>0</v>
      </c>
      <c r="BJ546" s="6" t="s">
        <v>517</v>
      </c>
      <c r="BK546" s="80">
        <f>ROUND($L$546*$K$546,2)</f>
        <v>0</v>
      </c>
      <c r="BL546" s="6" t="s">
        <v>544</v>
      </c>
    </row>
    <row r="547" spans="2:51" s="6" customFormat="1" ht="15.75" customHeight="1">
      <c r="B547" s="131"/>
      <c r="E547" s="132"/>
      <c r="F547" s="206" t="s">
        <v>869</v>
      </c>
      <c r="G547" s="207"/>
      <c r="H547" s="207"/>
      <c r="I547" s="207"/>
      <c r="K547" s="132"/>
      <c r="N547" s="132"/>
      <c r="R547" s="133"/>
      <c r="T547" s="134"/>
      <c r="AA547" s="135"/>
      <c r="AT547" s="132" t="s">
        <v>546</v>
      </c>
      <c r="AU547" s="132" t="s">
        <v>517</v>
      </c>
      <c r="AV547" s="136" t="s">
        <v>401</v>
      </c>
      <c r="AW547" s="136" t="s">
        <v>485</v>
      </c>
      <c r="AX547" s="136" t="s">
        <v>455</v>
      </c>
      <c r="AY547" s="132" t="s">
        <v>539</v>
      </c>
    </row>
    <row r="548" spans="2:51" s="6" customFormat="1" ht="15.75" customHeight="1">
      <c r="B548" s="137"/>
      <c r="E548" s="138"/>
      <c r="F548" s="204" t="s">
        <v>865</v>
      </c>
      <c r="G548" s="205"/>
      <c r="H548" s="205"/>
      <c r="I548" s="205"/>
      <c r="K548" s="139">
        <v>7.3</v>
      </c>
      <c r="N548" s="138"/>
      <c r="R548" s="140"/>
      <c r="T548" s="141"/>
      <c r="AA548" s="142"/>
      <c r="AT548" s="138" t="s">
        <v>546</v>
      </c>
      <c r="AU548" s="138" t="s">
        <v>517</v>
      </c>
      <c r="AV548" s="143" t="s">
        <v>517</v>
      </c>
      <c r="AW548" s="143" t="s">
        <v>485</v>
      </c>
      <c r="AX548" s="143" t="s">
        <v>455</v>
      </c>
      <c r="AY548" s="138" t="s">
        <v>539</v>
      </c>
    </row>
    <row r="549" spans="2:51" s="6" customFormat="1" ht="15.75" customHeight="1">
      <c r="B549" s="131"/>
      <c r="E549" s="132"/>
      <c r="F549" s="206" t="s">
        <v>870</v>
      </c>
      <c r="G549" s="207"/>
      <c r="H549" s="207"/>
      <c r="I549" s="207"/>
      <c r="K549" s="132"/>
      <c r="N549" s="132"/>
      <c r="R549" s="133"/>
      <c r="T549" s="134"/>
      <c r="AA549" s="135"/>
      <c r="AT549" s="132" t="s">
        <v>546</v>
      </c>
      <c r="AU549" s="132" t="s">
        <v>517</v>
      </c>
      <c r="AV549" s="136" t="s">
        <v>401</v>
      </c>
      <c r="AW549" s="136" t="s">
        <v>485</v>
      </c>
      <c r="AX549" s="136" t="s">
        <v>455</v>
      </c>
      <c r="AY549" s="132" t="s">
        <v>539</v>
      </c>
    </row>
    <row r="550" spans="2:51" s="6" customFormat="1" ht="15.75" customHeight="1">
      <c r="B550" s="137"/>
      <c r="E550" s="138"/>
      <c r="F550" s="204" t="s">
        <v>871</v>
      </c>
      <c r="G550" s="205"/>
      <c r="H550" s="205"/>
      <c r="I550" s="205"/>
      <c r="K550" s="139">
        <v>22.6</v>
      </c>
      <c r="N550" s="138"/>
      <c r="R550" s="140"/>
      <c r="T550" s="141"/>
      <c r="AA550" s="142"/>
      <c r="AT550" s="138" t="s">
        <v>546</v>
      </c>
      <c r="AU550" s="138" t="s">
        <v>517</v>
      </c>
      <c r="AV550" s="143" t="s">
        <v>517</v>
      </c>
      <c r="AW550" s="143" t="s">
        <v>485</v>
      </c>
      <c r="AX550" s="143" t="s">
        <v>455</v>
      </c>
      <c r="AY550" s="138" t="s">
        <v>539</v>
      </c>
    </row>
    <row r="551" spans="2:51" s="6" customFormat="1" ht="15.75" customHeight="1">
      <c r="B551" s="131"/>
      <c r="E551" s="132"/>
      <c r="F551" s="206" t="s">
        <v>872</v>
      </c>
      <c r="G551" s="207"/>
      <c r="H551" s="207"/>
      <c r="I551" s="207"/>
      <c r="K551" s="132"/>
      <c r="N551" s="132"/>
      <c r="R551" s="133"/>
      <c r="T551" s="134"/>
      <c r="AA551" s="135"/>
      <c r="AT551" s="132" t="s">
        <v>546</v>
      </c>
      <c r="AU551" s="132" t="s">
        <v>517</v>
      </c>
      <c r="AV551" s="136" t="s">
        <v>401</v>
      </c>
      <c r="AW551" s="136" t="s">
        <v>485</v>
      </c>
      <c r="AX551" s="136" t="s">
        <v>455</v>
      </c>
      <c r="AY551" s="132" t="s">
        <v>539</v>
      </c>
    </row>
    <row r="552" spans="2:51" s="6" customFormat="1" ht="15.75" customHeight="1">
      <c r="B552" s="137"/>
      <c r="E552" s="138"/>
      <c r="F552" s="204" t="s">
        <v>873</v>
      </c>
      <c r="G552" s="205"/>
      <c r="H552" s="205"/>
      <c r="I552" s="205"/>
      <c r="K552" s="139">
        <v>22.8</v>
      </c>
      <c r="N552" s="138"/>
      <c r="R552" s="140"/>
      <c r="T552" s="141"/>
      <c r="AA552" s="142"/>
      <c r="AT552" s="138" t="s">
        <v>546</v>
      </c>
      <c r="AU552" s="138" t="s">
        <v>517</v>
      </c>
      <c r="AV552" s="143" t="s">
        <v>517</v>
      </c>
      <c r="AW552" s="143" t="s">
        <v>485</v>
      </c>
      <c r="AX552" s="143" t="s">
        <v>455</v>
      </c>
      <c r="AY552" s="138" t="s">
        <v>539</v>
      </c>
    </row>
    <row r="553" spans="2:51" s="6" customFormat="1" ht="15.75" customHeight="1">
      <c r="B553" s="144"/>
      <c r="E553" s="145"/>
      <c r="F553" s="208" t="s">
        <v>548</v>
      </c>
      <c r="G553" s="209"/>
      <c r="H553" s="209"/>
      <c r="I553" s="209"/>
      <c r="K553" s="146">
        <v>52.7</v>
      </c>
      <c r="N553" s="145"/>
      <c r="R553" s="147"/>
      <c r="T553" s="148"/>
      <c r="AA553" s="149"/>
      <c r="AT553" s="145" t="s">
        <v>546</v>
      </c>
      <c r="AU553" s="145" t="s">
        <v>517</v>
      </c>
      <c r="AV553" s="150" t="s">
        <v>544</v>
      </c>
      <c r="AW553" s="150" t="s">
        <v>485</v>
      </c>
      <c r="AX553" s="150" t="s">
        <v>401</v>
      </c>
      <c r="AY553" s="145" t="s">
        <v>539</v>
      </c>
    </row>
    <row r="554" spans="2:64" s="6" customFormat="1" ht="15.75" customHeight="1">
      <c r="B554" s="22"/>
      <c r="C554" s="123" t="s">
        <v>874</v>
      </c>
      <c r="D554" s="123" t="s">
        <v>540</v>
      </c>
      <c r="E554" s="124" t="s">
        <v>875</v>
      </c>
      <c r="F554" s="212" t="s">
        <v>876</v>
      </c>
      <c r="G554" s="211"/>
      <c r="H554" s="211"/>
      <c r="I554" s="211"/>
      <c r="J554" s="125" t="s">
        <v>543</v>
      </c>
      <c r="K554" s="126">
        <v>5.369</v>
      </c>
      <c r="L554" s="213">
        <v>0</v>
      </c>
      <c r="M554" s="211"/>
      <c r="N554" s="210">
        <f>ROUND($L$554*$K$554,2)</f>
        <v>0</v>
      </c>
      <c r="O554" s="211"/>
      <c r="P554" s="211"/>
      <c r="Q554" s="211"/>
      <c r="R554" s="23"/>
      <c r="T554" s="127"/>
      <c r="U554" s="128" t="s">
        <v>422</v>
      </c>
      <c r="V554" s="129">
        <v>1.448</v>
      </c>
      <c r="W554" s="129">
        <f>$V$554*$K$554</f>
        <v>7.774311999999999</v>
      </c>
      <c r="X554" s="129">
        <v>2.453395</v>
      </c>
      <c r="Y554" s="129">
        <f>$X$554*$K$554</f>
        <v>13.172277755</v>
      </c>
      <c r="Z554" s="129">
        <v>0</v>
      </c>
      <c r="AA554" s="130">
        <f>$Z$554*$K$554</f>
        <v>0</v>
      </c>
      <c r="AR554" s="6" t="s">
        <v>544</v>
      </c>
      <c r="AT554" s="6" t="s">
        <v>540</v>
      </c>
      <c r="AU554" s="6" t="s">
        <v>517</v>
      </c>
      <c r="AY554" s="6" t="s">
        <v>539</v>
      </c>
      <c r="BE554" s="80">
        <f>IF($U$554="základní",$N$554,0)</f>
        <v>0</v>
      </c>
      <c r="BF554" s="80">
        <f>IF($U$554="snížená",$N$554,0)</f>
        <v>0</v>
      </c>
      <c r="BG554" s="80">
        <f>IF($U$554="zákl. přenesená",$N$554,0)</f>
        <v>0</v>
      </c>
      <c r="BH554" s="80">
        <f>IF($U$554="sníž. přenesená",$N$554,0)</f>
        <v>0</v>
      </c>
      <c r="BI554" s="80">
        <f>IF($U$554="nulová",$N$554,0)</f>
        <v>0</v>
      </c>
      <c r="BJ554" s="6" t="s">
        <v>517</v>
      </c>
      <c r="BK554" s="80">
        <f>ROUND($L$554*$K$554,2)</f>
        <v>0</v>
      </c>
      <c r="BL554" s="6" t="s">
        <v>544</v>
      </c>
    </row>
    <row r="555" spans="2:51" s="6" customFormat="1" ht="15.75" customHeight="1">
      <c r="B555" s="131"/>
      <c r="E555" s="132"/>
      <c r="F555" s="206" t="s">
        <v>864</v>
      </c>
      <c r="G555" s="207"/>
      <c r="H555" s="207"/>
      <c r="I555" s="207"/>
      <c r="K555" s="132"/>
      <c r="N555" s="132"/>
      <c r="R555" s="133"/>
      <c r="T555" s="134"/>
      <c r="AA555" s="135"/>
      <c r="AT555" s="132" t="s">
        <v>546</v>
      </c>
      <c r="AU555" s="132" t="s">
        <v>517</v>
      </c>
      <c r="AV555" s="136" t="s">
        <v>401</v>
      </c>
      <c r="AW555" s="136" t="s">
        <v>485</v>
      </c>
      <c r="AX555" s="136" t="s">
        <v>455</v>
      </c>
      <c r="AY555" s="132" t="s">
        <v>539</v>
      </c>
    </row>
    <row r="556" spans="2:51" s="6" customFormat="1" ht="15.75" customHeight="1">
      <c r="B556" s="137"/>
      <c r="E556" s="138"/>
      <c r="F556" s="204" t="s">
        <v>877</v>
      </c>
      <c r="G556" s="205"/>
      <c r="H556" s="205"/>
      <c r="I556" s="205"/>
      <c r="K556" s="139">
        <v>0.383</v>
      </c>
      <c r="N556" s="138"/>
      <c r="R556" s="140"/>
      <c r="T556" s="141"/>
      <c r="AA556" s="142"/>
      <c r="AT556" s="138" t="s">
        <v>546</v>
      </c>
      <c r="AU556" s="138" t="s">
        <v>517</v>
      </c>
      <c r="AV556" s="143" t="s">
        <v>517</v>
      </c>
      <c r="AW556" s="143" t="s">
        <v>485</v>
      </c>
      <c r="AX556" s="143" t="s">
        <v>455</v>
      </c>
      <c r="AY556" s="138" t="s">
        <v>539</v>
      </c>
    </row>
    <row r="557" spans="2:51" s="6" customFormat="1" ht="15.75" customHeight="1">
      <c r="B557" s="131"/>
      <c r="E557" s="132"/>
      <c r="F557" s="206" t="s">
        <v>869</v>
      </c>
      <c r="G557" s="207"/>
      <c r="H557" s="207"/>
      <c r="I557" s="207"/>
      <c r="K557" s="132"/>
      <c r="N557" s="132"/>
      <c r="R557" s="133"/>
      <c r="T557" s="134"/>
      <c r="AA557" s="135"/>
      <c r="AT557" s="132" t="s">
        <v>546</v>
      </c>
      <c r="AU557" s="132" t="s">
        <v>517</v>
      </c>
      <c r="AV557" s="136" t="s">
        <v>401</v>
      </c>
      <c r="AW557" s="136" t="s">
        <v>485</v>
      </c>
      <c r="AX557" s="136" t="s">
        <v>455</v>
      </c>
      <c r="AY557" s="132" t="s">
        <v>539</v>
      </c>
    </row>
    <row r="558" spans="2:51" s="6" customFormat="1" ht="15.75" customHeight="1">
      <c r="B558" s="137"/>
      <c r="E558" s="138"/>
      <c r="F558" s="204" t="s">
        <v>878</v>
      </c>
      <c r="G558" s="205"/>
      <c r="H558" s="205"/>
      <c r="I558" s="205"/>
      <c r="K558" s="139">
        <v>0.456</v>
      </c>
      <c r="N558" s="138"/>
      <c r="R558" s="140"/>
      <c r="T558" s="141"/>
      <c r="AA558" s="142"/>
      <c r="AT558" s="138" t="s">
        <v>546</v>
      </c>
      <c r="AU558" s="138" t="s">
        <v>517</v>
      </c>
      <c r="AV558" s="143" t="s">
        <v>517</v>
      </c>
      <c r="AW558" s="143" t="s">
        <v>485</v>
      </c>
      <c r="AX558" s="143" t="s">
        <v>455</v>
      </c>
      <c r="AY558" s="138" t="s">
        <v>539</v>
      </c>
    </row>
    <row r="559" spans="2:51" s="6" customFormat="1" ht="15.75" customHeight="1">
      <c r="B559" s="131"/>
      <c r="E559" s="132"/>
      <c r="F559" s="206" t="s">
        <v>879</v>
      </c>
      <c r="G559" s="207"/>
      <c r="H559" s="207"/>
      <c r="I559" s="207"/>
      <c r="K559" s="132"/>
      <c r="N559" s="132"/>
      <c r="R559" s="133"/>
      <c r="T559" s="134"/>
      <c r="AA559" s="135"/>
      <c r="AT559" s="132" t="s">
        <v>546</v>
      </c>
      <c r="AU559" s="132" t="s">
        <v>517</v>
      </c>
      <c r="AV559" s="136" t="s">
        <v>401</v>
      </c>
      <c r="AW559" s="136" t="s">
        <v>485</v>
      </c>
      <c r="AX559" s="136" t="s">
        <v>455</v>
      </c>
      <c r="AY559" s="132" t="s">
        <v>539</v>
      </c>
    </row>
    <row r="560" spans="2:51" s="6" customFormat="1" ht="15.75" customHeight="1">
      <c r="B560" s="137"/>
      <c r="E560" s="138"/>
      <c r="F560" s="204" t="s">
        <v>880</v>
      </c>
      <c r="G560" s="205"/>
      <c r="H560" s="205"/>
      <c r="I560" s="205"/>
      <c r="K560" s="139">
        <v>0.273</v>
      </c>
      <c r="N560" s="138"/>
      <c r="R560" s="140"/>
      <c r="T560" s="141"/>
      <c r="AA560" s="142"/>
      <c r="AT560" s="138" t="s">
        <v>546</v>
      </c>
      <c r="AU560" s="138" t="s">
        <v>517</v>
      </c>
      <c r="AV560" s="143" t="s">
        <v>517</v>
      </c>
      <c r="AW560" s="143" t="s">
        <v>485</v>
      </c>
      <c r="AX560" s="143" t="s">
        <v>455</v>
      </c>
      <c r="AY560" s="138" t="s">
        <v>539</v>
      </c>
    </row>
    <row r="561" spans="2:51" s="6" customFormat="1" ht="15.75" customHeight="1">
      <c r="B561" s="131"/>
      <c r="E561" s="132"/>
      <c r="F561" s="206" t="s">
        <v>870</v>
      </c>
      <c r="G561" s="207"/>
      <c r="H561" s="207"/>
      <c r="I561" s="207"/>
      <c r="K561" s="132"/>
      <c r="N561" s="132"/>
      <c r="R561" s="133"/>
      <c r="T561" s="134"/>
      <c r="AA561" s="135"/>
      <c r="AT561" s="132" t="s">
        <v>546</v>
      </c>
      <c r="AU561" s="132" t="s">
        <v>517</v>
      </c>
      <c r="AV561" s="136" t="s">
        <v>401</v>
      </c>
      <c r="AW561" s="136" t="s">
        <v>485</v>
      </c>
      <c r="AX561" s="136" t="s">
        <v>455</v>
      </c>
      <c r="AY561" s="132" t="s">
        <v>539</v>
      </c>
    </row>
    <row r="562" spans="2:51" s="6" customFormat="1" ht="15.75" customHeight="1">
      <c r="B562" s="137"/>
      <c r="E562" s="138"/>
      <c r="F562" s="204" t="s">
        <v>881</v>
      </c>
      <c r="G562" s="205"/>
      <c r="H562" s="205"/>
      <c r="I562" s="205"/>
      <c r="K562" s="139">
        <v>1.413</v>
      </c>
      <c r="N562" s="138"/>
      <c r="R562" s="140"/>
      <c r="T562" s="141"/>
      <c r="AA562" s="142"/>
      <c r="AT562" s="138" t="s">
        <v>546</v>
      </c>
      <c r="AU562" s="138" t="s">
        <v>517</v>
      </c>
      <c r="AV562" s="143" t="s">
        <v>517</v>
      </c>
      <c r="AW562" s="143" t="s">
        <v>485</v>
      </c>
      <c r="AX562" s="143" t="s">
        <v>455</v>
      </c>
      <c r="AY562" s="138" t="s">
        <v>539</v>
      </c>
    </row>
    <row r="563" spans="2:51" s="6" customFormat="1" ht="15.75" customHeight="1">
      <c r="B563" s="131"/>
      <c r="E563" s="132"/>
      <c r="F563" s="206" t="s">
        <v>872</v>
      </c>
      <c r="G563" s="207"/>
      <c r="H563" s="207"/>
      <c r="I563" s="207"/>
      <c r="K563" s="132"/>
      <c r="N563" s="132"/>
      <c r="R563" s="133"/>
      <c r="T563" s="134"/>
      <c r="AA563" s="135"/>
      <c r="AT563" s="132" t="s">
        <v>546</v>
      </c>
      <c r="AU563" s="132" t="s">
        <v>517</v>
      </c>
      <c r="AV563" s="136" t="s">
        <v>401</v>
      </c>
      <c r="AW563" s="136" t="s">
        <v>485</v>
      </c>
      <c r="AX563" s="136" t="s">
        <v>455</v>
      </c>
      <c r="AY563" s="132" t="s">
        <v>539</v>
      </c>
    </row>
    <row r="564" spans="2:51" s="6" customFormat="1" ht="15.75" customHeight="1">
      <c r="B564" s="137"/>
      <c r="E564" s="138"/>
      <c r="F564" s="204" t="s">
        <v>882</v>
      </c>
      <c r="G564" s="205"/>
      <c r="H564" s="205"/>
      <c r="I564" s="205"/>
      <c r="K564" s="139">
        <v>2.844</v>
      </c>
      <c r="N564" s="138"/>
      <c r="R564" s="140"/>
      <c r="T564" s="141"/>
      <c r="AA564" s="142"/>
      <c r="AT564" s="138" t="s">
        <v>546</v>
      </c>
      <c r="AU564" s="138" t="s">
        <v>517</v>
      </c>
      <c r="AV564" s="143" t="s">
        <v>517</v>
      </c>
      <c r="AW564" s="143" t="s">
        <v>485</v>
      </c>
      <c r="AX564" s="143" t="s">
        <v>455</v>
      </c>
      <c r="AY564" s="138" t="s">
        <v>539</v>
      </c>
    </row>
    <row r="565" spans="2:51" s="6" customFormat="1" ht="15.75" customHeight="1">
      <c r="B565" s="144"/>
      <c r="E565" s="145"/>
      <c r="F565" s="208" t="s">
        <v>548</v>
      </c>
      <c r="G565" s="209"/>
      <c r="H565" s="209"/>
      <c r="I565" s="209"/>
      <c r="K565" s="146">
        <v>5.369</v>
      </c>
      <c r="N565" s="145"/>
      <c r="R565" s="147"/>
      <c r="T565" s="148"/>
      <c r="AA565" s="149"/>
      <c r="AT565" s="145" t="s">
        <v>546</v>
      </c>
      <c r="AU565" s="145" t="s">
        <v>517</v>
      </c>
      <c r="AV565" s="150" t="s">
        <v>544</v>
      </c>
      <c r="AW565" s="150" t="s">
        <v>485</v>
      </c>
      <c r="AX565" s="150" t="s">
        <v>401</v>
      </c>
      <c r="AY565" s="145" t="s">
        <v>539</v>
      </c>
    </row>
    <row r="566" spans="2:64" s="6" customFormat="1" ht="15.75" customHeight="1">
      <c r="B566" s="22"/>
      <c r="C566" s="123" t="s">
        <v>883</v>
      </c>
      <c r="D566" s="123" t="s">
        <v>540</v>
      </c>
      <c r="E566" s="124" t="s">
        <v>884</v>
      </c>
      <c r="F566" s="212" t="s">
        <v>885</v>
      </c>
      <c r="G566" s="211"/>
      <c r="H566" s="211"/>
      <c r="I566" s="211"/>
      <c r="J566" s="125" t="s">
        <v>597</v>
      </c>
      <c r="K566" s="126">
        <v>8.65</v>
      </c>
      <c r="L566" s="213">
        <v>0</v>
      </c>
      <c r="M566" s="211"/>
      <c r="N566" s="210">
        <f>ROUND($L$566*$K$566,2)</f>
        <v>0</v>
      </c>
      <c r="O566" s="211"/>
      <c r="P566" s="211"/>
      <c r="Q566" s="211"/>
      <c r="R566" s="23"/>
      <c r="T566" s="127"/>
      <c r="U566" s="128" t="s">
        <v>422</v>
      </c>
      <c r="V566" s="129">
        <v>0.681</v>
      </c>
      <c r="W566" s="129">
        <f>$V$566*$K$566</f>
        <v>5.890650000000001</v>
      </c>
      <c r="X566" s="129">
        <v>0.00519464</v>
      </c>
      <c r="Y566" s="129">
        <f>$X$566*$K$566</f>
        <v>0.044933636000000006</v>
      </c>
      <c r="Z566" s="129">
        <v>0</v>
      </c>
      <c r="AA566" s="130">
        <f>$Z$566*$K$566</f>
        <v>0</v>
      </c>
      <c r="AR566" s="6" t="s">
        <v>544</v>
      </c>
      <c r="AT566" s="6" t="s">
        <v>540</v>
      </c>
      <c r="AU566" s="6" t="s">
        <v>517</v>
      </c>
      <c r="AY566" s="6" t="s">
        <v>539</v>
      </c>
      <c r="BE566" s="80">
        <f>IF($U$566="základní",$N$566,0)</f>
        <v>0</v>
      </c>
      <c r="BF566" s="80">
        <f>IF($U$566="snížená",$N$566,0)</f>
        <v>0</v>
      </c>
      <c r="BG566" s="80">
        <f>IF($U$566="zákl. přenesená",$N$566,0)</f>
        <v>0</v>
      </c>
      <c r="BH566" s="80">
        <f>IF($U$566="sníž. přenesená",$N$566,0)</f>
        <v>0</v>
      </c>
      <c r="BI566" s="80">
        <f>IF($U$566="nulová",$N$566,0)</f>
        <v>0</v>
      </c>
      <c r="BJ566" s="6" t="s">
        <v>517</v>
      </c>
      <c r="BK566" s="80">
        <f>ROUND($L$566*$K$566,2)</f>
        <v>0</v>
      </c>
      <c r="BL566" s="6" t="s">
        <v>544</v>
      </c>
    </row>
    <row r="567" spans="2:51" s="6" customFormat="1" ht="15.75" customHeight="1">
      <c r="B567" s="131"/>
      <c r="E567" s="132"/>
      <c r="F567" s="206" t="s">
        <v>872</v>
      </c>
      <c r="G567" s="207"/>
      <c r="H567" s="207"/>
      <c r="I567" s="207"/>
      <c r="K567" s="132"/>
      <c r="N567" s="132"/>
      <c r="R567" s="133"/>
      <c r="T567" s="134"/>
      <c r="AA567" s="135"/>
      <c r="AT567" s="132" t="s">
        <v>546</v>
      </c>
      <c r="AU567" s="132" t="s">
        <v>517</v>
      </c>
      <c r="AV567" s="136" t="s">
        <v>401</v>
      </c>
      <c r="AW567" s="136" t="s">
        <v>485</v>
      </c>
      <c r="AX567" s="136" t="s">
        <v>455</v>
      </c>
      <c r="AY567" s="132" t="s">
        <v>539</v>
      </c>
    </row>
    <row r="568" spans="2:51" s="6" customFormat="1" ht="15.75" customHeight="1">
      <c r="B568" s="137"/>
      <c r="E568" s="138"/>
      <c r="F568" s="204" t="s">
        <v>886</v>
      </c>
      <c r="G568" s="205"/>
      <c r="H568" s="205"/>
      <c r="I568" s="205"/>
      <c r="K568" s="139">
        <v>8.65</v>
      </c>
      <c r="N568" s="138"/>
      <c r="R568" s="140"/>
      <c r="T568" s="141"/>
      <c r="AA568" s="142"/>
      <c r="AT568" s="138" t="s">
        <v>546</v>
      </c>
      <c r="AU568" s="138" t="s">
        <v>517</v>
      </c>
      <c r="AV568" s="143" t="s">
        <v>517</v>
      </c>
      <c r="AW568" s="143" t="s">
        <v>485</v>
      </c>
      <c r="AX568" s="143" t="s">
        <v>455</v>
      </c>
      <c r="AY568" s="138" t="s">
        <v>539</v>
      </c>
    </row>
    <row r="569" spans="2:51" s="6" customFormat="1" ht="15.75" customHeight="1">
      <c r="B569" s="144"/>
      <c r="E569" s="145"/>
      <c r="F569" s="208" t="s">
        <v>548</v>
      </c>
      <c r="G569" s="209"/>
      <c r="H569" s="209"/>
      <c r="I569" s="209"/>
      <c r="K569" s="146">
        <v>8.65</v>
      </c>
      <c r="N569" s="145"/>
      <c r="R569" s="147"/>
      <c r="T569" s="148"/>
      <c r="AA569" s="149"/>
      <c r="AT569" s="145" t="s">
        <v>546</v>
      </c>
      <c r="AU569" s="145" t="s">
        <v>517</v>
      </c>
      <c r="AV569" s="150" t="s">
        <v>544</v>
      </c>
      <c r="AW569" s="150" t="s">
        <v>485</v>
      </c>
      <c r="AX569" s="150" t="s">
        <v>401</v>
      </c>
      <c r="AY569" s="145" t="s">
        <v>539</v>
      </c>
    </row>
    <row r="570" spans="2:64" s="6" customFormat="1" ht="15.75" customHeight="1">
      <c r="B570" s="22"/>
      <c r="C570" s="123" t="s">
        <v>887</v>
      </c>
      <c r="D570" s="123" t="s">
        <v>540</v>
      </c>
      <c r="E570" s="124" t="s">
        <v>888</v>
      </c>
      <c r="F570" s="212" t="s">
        <v>889</v>
      </c>
      <c r="G570" s="211"/>
      <c r="H570" s="211"/>
      <c r="I570" s="211"/>
      <c r="J570" s="125" t="s">
        <v>597</v>
      </c>
      <c r="K570" s="126">
        <v>8.65</v>
      </c>
      <c r="L570" s="213">
        <v>0</v>
      </c>
      <c r="M570" s="211"/>
      <c r="N570" s="210">
        <f>ROUND($L$570*$K$570,2)</f>
        <v>0</v>
      </c>
      <c r="O570" s="211"/>
      <c r="P570" s="211"/>
      <c r="Q570" s="211"/>
      <c r="R570" s="23"/>
      <c r="T570" s="127"/>
      <c r="U570" s="128" t="s">
        <v>422</v>
      </c>
      <c r="V570" s="129">
        <v>0.24</v>
      </c>
      <c r="W570" s="129">
        <f>$V$570*$K$570</f>
        <v>2.076</v>
      </c>
      <c r="X570" s="129">
        <v>0</v>
      </c>
      <c r="Y570" s="129">
        <f>$X$570*$K$570</f>
        <v>0</v>
      </c>
      <c r="Z570" s="129">
        <v>0</v>
      </c>
      <c r="AA570" s="130">
        <f>$Z$570*$K$570</f>
        <v>0</v>
      </c>
      <c r="AR570" s="6" t="s">
        <v>544</v>
      </c>
      <c r="AT570" s="6" t="s">
        <v>540</v>
      </c>
      <c r="AU570" s="6" t="s">
        <v>517</v>
      </c>
      <c r="AY570" s="6" t="s">
        <v>539</v>
      </c>
      <c r="BE570" s="80">
        <f>IF($U$570="základní",$N$570,0)</f>
        <v>0</v>
      </c>
      <c r="BF570" s="80">
        <f>IF($U$570="snížená",$N$570,0)</f>
        <v>0</v>
      </c>
      <c r="BG570" s="80">
        <f>IF($U$570="zákl. přenesená",$N$570,0)</f>
        <v>0</v>
      </c>
      <c r="BH570" s="80">
        <f>IF($U$570="sníž. přenesená",$N$570,0)</f>
        <v>0</v>
      </c>
      <c r="BI570" s="80">
        <f>IF($U$570="nulová",$N$570,0)</f>
        <v>0</v>
      </c>
      <c r="BJ570" s="6" t="s">
        <v>517</v>
      </c>
      <c r="BK570" s="80">
        <f>ROUND($L$570*$K$570,2)</f>
        <v>0</v>
      </c>
      <c r="BL570" s="6" t="s">
        <v>544</v>
      </c>
    </row>
    <row r="571" spans="2:64" s="6" customFormat="1" ht="27" customHeight="1">
      <c r="B571" s="22"/>
      <c r="C571" s="123" t="s">
        <v>890</v>
      </c>
      <c r="D571" s="123" t="s">
        <v>540</v>
      </c>
      <c r="E571" s="124" t="s">
        <v>891</v>
      </c>
      <c r="F571" s="212" t="s">
        <v>892</v>
      </c>
      <c r="G571" s="211"/>
      <c r="H571" s="211"/>
      <c r="I571" s="211"/>
      <c r="J571" s="125" t="s">
        <v>577</v>
      </c>
      <c r="K571" s="126">
        <v>0.11</v>
      </c>
      <c r="L571" s="213">
        <v>0</v>
      </c>
      <c r="M571" s="211"/>
      <c r="N571" s="210">
        <f>ROUND($L$571*$K$571,2)</f>
        <v>0</v>
      </c>
      <c r="O571" s="211"/>
      <c r="P571" s="211"/>
      <c r="Q571" s="211"/>
      <c r="R571" s="23"/>
      <c r="T571" s="127"/>
      <c r="U571" s="128" t="s">
        <v>422</v>
      </c>
      <c r="V571" s="129">
        <v>39</v>
      </c>
      <c r="W571" s="129">
        <f>$V$571*$K$571</f>
        <v>4.29</v>
      </c>
      <c r="X571" s="129">
        <v>1.05155814</v>
      </c>
      <c r="Y571" s="129">
        <f>$X$571*$K$571</f>
        <v>0.1156713954</v>
      </c>
      <c r="Z571" s="129">
        <v>0</v>
      </c>
      <c r="AA571" s="130">
        <f>$Z$571*$K$571</f>
        <v>0</v>
      </c>
      <c r="AR571" s="6" t="s">
        <v>544</v>
      </c>
      <c r="AT571" s="6" t="s">
        <v>540</v>
      </c>
      <c r="AU571" s="6" t="s">
        <v>517</v>
      </c>
      <c r="AY571" s="6" t="s">
        <v>539</v>
      </c>
      <c r="BE571" s="80">
        <f>IF($U$571="základní",$N$571,0)</f>
        <v>0</v>
      </c>
      <c r="BF571" s="80">
        <f>IF($U$571="snížená",$N$571,0)</f>
        <v>0</v>
      </c>
      <c r="BG571" s="80">
        <f>IF($U$571="zákl. přenesená",$N$571,0)</f>
        <v>0</v>
      </c>
      <c r="BH571" s="80">
        <f>IF($U$571="sníž. přenesená",$N$571,0)</f>
        <v>0</v>
      </c>
      <c r="BI571" s="80">
        <f>IF($U$571="nulová",$N$571,0)</f>
        <v>0</v>
      </c>
      <c r="BJ571" s="6" t="s">
        <v>517</v>
      </c>
      <c r="BK571" s="80">
        <f>ROUND($L$571*$K$571,2)</f>
        <v>0</v>
      </c>
      <c r="BL571" s="6" t="s">
        <v>544</v>
      </c>
    </row>
    <row r="572" spans="2:51" s="6" customFormat="1" ht="15.75" customHeight="1">
      <c r="B572" s="131"/>
      <c r="E572" s="132"/>
      <c r="F572" s="206" t="s">
        <v>893</v>
      </c>
      <c r="G572" s="207"/>
      <c r="H572" s="207"/>
      <c r="I572" s="207"/>
      <c r="K572" s="132"/>
      <c r="N572" s="132"/>
      <c r="R572" s="133"/>
      <c r="T572" s="134"/>
      <c r="AA572" s="135"/>
      <c r="AT572" s="132" t="s">
        <v>546</v>
      </c>
      <c r="AU572" s="132" t="s">
        <v>517</v>
      </c>
      <c r="AV572" s="136" t="s">
        <v>401</v>
      </c>
      <c r="AW572" s="136" t="s">
        <v>485</v>
      </c>
      <c r="AX572" s="136" t="s">
        <v>455</v>
      </c>
      <c r="AY572" s="132" t="s">
        <v>539</v>
      </c>
    </row>
    <row r="573" spans="2:51" s="6" customFormat="1" ht="15.75" customHeight="1">
      <c r="B573" s="137"/>
      <c r="E573" s="138"/>
      <c r="F573" s="204" t="s">
        <v>894</v>
      </c>
      <c r="G573" s="205"/>
      <c r="H573" s="205"/>
      <c r="I573" s="205"/>
      <c r="K573" s="139">
        <v>0.008</v>
      </c>
      <c r="N573" s="138"/>
      <c r="R573" s="140"/>
      <c r="T573" s="141"/>
      <c r="AA573" s="142"/>
      <c r="AT573" s="138" t="s">
        <v>546</v>
      </c>
      <c r="AU573" s="138" t="s">
        <v>517</v>
      </c>
      <c r="AV573" s="143" t="s">
        <v>517</v>
      </c>
      <c r="AW573" s="143" t="s">
        <v>485</v>
      </c>
      <c r="AX573" s="143" t="s">
        <v>455</v>
      </c>
      <c r="AY573" s="138" t="s">
        <v>539</v>
      </c>
    </row>
    <row r="574" spans="2:51" s="6" customFormat="1" ht="15.75" customHeight="1">
      <c r="B574" s="131"/>
      <c r="E574" s="132"/>
      <c r="F574" s="206" t="s">
        <v>895</v>
      </c>
      <c r="G574" s="207"/>
      <c r="H574" s="207"/>
      <c r="I574" s="207"/>
      <c r="K574" s="132"/>
      <c r="N574" s="132"/>
      <c r="R574" s="133"/>
      <c r="T574" s="134"/>
      <c r="AA574" s="135"/>
      <c r="AT574" s="132" t="s">
        <v>546</v>
      </c>
      <c r="AU574" s="132" t="s">
        <v>517</v>
      </c>
      <c r="AV574" s="136" t="s">
        <v>401</v>
      </c>
      <c r="AW574" s="136" t="s">
        <v>485</v>
      </c>
      <c r="AX574" s="136" t="s">
        <v>455</v>
      </c>
      <c r="AY574" s="132" t="s">
        <v>539</v>
      </c>
    </row>
    <row r="575" spans="2:51" s="6" customFormat="1" ht="15.75" customHeight="1">
      <c r="B575" s="137"/>
      <c r="E575" s="138"/>
      <c r="F575" s="204" t="s">
        <v>896</v>
      </c>
      <c r="G575" s="205"/>
      <c r="H575" s="205"/>
      <c r="I575" s="205"/>
      <c r="K575" s="139">
        <v>0.009</v>
      </c>
      <c r="N575" s="138"/>
      <c r="R575" s="140"/>
      <c r="T575" s="141"/>
      <c r="AA575" s="142"/>
      <c r="AT575" s="138" t="s">
        <v>546</v>
      </c>
      <c r="AU575" s="138" t="s">
        <v>517</v>
      </c>
      <c r="AV575" s="143" t="s">
        <v>517</v>
      </c>
      <c r="AW575" s="143" t="s">
        <v>485</v>
      </c>
      <c r="AX575" s="143" t="s">
        <v>455</v>
      </c>
      <c r="AY575" s="138" t="s">
        <v>539</v>
      </c>
    </row>
    <row r="576" spans="2:51" s="6" customFormat="1" ht="15.75" customHeight="1">
      <c r="B576" s="131"/>
      <c r="E576" s="132"/>
      <c r="F576" s="206" t="s">
        <v>897</v>
      </c>
      <c r="G576" s="207"/>
      <c r="H576" s="207"/>
      <c r="I576" s="207"/>
      <c r="K576" s="132"/>
      <c r="N576" s="132"/>
      <c r="R576" s="133"/>
      <c r="T576" s="134"/>
      <c r="AA576" s="135"/>
      <c r="AT576" s="132" t="s">
        <v>546</v>
      </c>
      <c r="AU576" s="132" t="s">
        <v>517</v>
      </c>
      <c r="AV576" s="136" t="s">
        <v>401</v>
      </c>
      <c r="AW576" s="136" t="s">
        <v>485</v>
      </c>
      <c r="AX576" s="136" t="s">
        <v>455</v>
      </c>
      <c r="AY576" s="132" t="s">
        <v>539</v>
      </c>
    </row>
    <row r="577" spans="2:51" s="6" customFormat="1" ht="15.75" customHeight="1">
      <c r="B577" s="137"/>
      <c r="E577" s="138"/>
      <c r="F577" s="204" t="s">
        <v>898</v>
      </c>
      <c r="G577" s="205"/>
      <c r="H577" s="205"/>
      <c r="I577" s="205"/>
      <c r="K577" s="139">
        <v>0.006</v>
      </c>
      <c r="N577" s="138"/>
      <c r="R577" s="140"/>
      <c r="T577" s="141"/>
      <c r="AA577" s="142"/>
      <c r="AT577" s="138" t="s">
        <v>546</v>
      </c>
      <c r="AU577" s="138" t="s">
        <v>517</v>
      </c>
      <c r="AV577" s="143" t="s">
        <v>517</v>
      </c>
      <c r="AW577" s="143" t="s">
        <v>485</v>
      </c>
      <c r="AX577" s="143" t="s">
        <v>455</v>
      </c>
      <c r="AY577" s="138" t="s">
        <v>539</v>
      </c>
    </row>
    <row r="578" spans="2:51" s="6" customFormat="1" ht="15.75" customHeight="1">
      <c r="B578" s="131"/>
      <c r="E578" s="132"/>
      <c r="F578" s="206" t="s">
        <v>899</v>
      </c>
      <c r="G578" s="207"/>
      <c r="H578" s="207"/>
      <c r="I578" s="207"/>
      <c r="K578" s="132"/>
      <c r="N578" s="132"/>
      <c r="R578" s="133"/>
      <c r="T578" s="134"/>
      <c r="AA578" s="135"/>
      <c r="AT578" s="132" t="s">
        <v>546</v>
      </c>
      <c r="AU578" s="132" t="s">
        <v>517</v>
      </c>
      <c r="AV578" s="136" t="s">
        <v>401</v>
      </c>
      <c r="AW578" s="136" t="s">
        <v>485</v>
      </c>
      <c r="AX578" s="136" t="s">
        <v>455</v>
      </c>
      <c r="AY578" s="132" t="s">
        <v>539</v>
      </c>
    </row>
    <row r="579" spans="2:51" s="6" customFormat="1" ht="15.75" customHeight="1">
      <c r="B579" s="137"/>
      <c r="E579" s="138"/>
      <c r="F579" s="204" t="s">
        <v>900</v>
      </c>
      <c r="G579" s="205"/>
      <c r="H579" s="205"/>
      <c r="I579" s="205"/>
      <c r="K579" s="139">
        <v>0.029</v>
      </c>
      <c r="N579" s="138"/>
      <c r="R579" s="140"/>
      <c r="T579" s="141"/>
      <c r="AA579" s="142"/>
      <c r="AT579" s="138" t="s">
        <v>546</v>
      </c>
      <c r="AU579" s="138" t="s">
        <v>517</v>
      </c>
      <c r="AV579" s="143" t="s">
        <v>517</v>
      </c>
      <c r="AW579" s="143" t="s">
        <v>485</v>
      </c>
      <c r="AX579" s="143" t="s">
        <v>455</v>
      </c>
      <c r="AY579" s="138" t="s">
        <v>539</v>
      </c>
    </row>
    <row r="580" spans="2:51" s="6" customFormat="1" ht="15.75" customHeight="1">
      <c r="B580" s="131"/>
      <c r="E580" s="132"/>
      <c r="F580" s="206" t="s">
        <v>901</v>
      </c>
      <c r="G580" s="207"/>
      <c r="H580" s="207"/>
      <c r="I580" s="207"/>
      <c r="K580" s="132"/>
      <c r="N580" s="132"/>
      <c r="R580" s="133"/>
      <c r="T580" s="134"/>
      <c r="AA580" s="135"/>
      <c r="AT580" s="132" t="s">
        <v>546</v>
      </c>
      <c r="AU580" s="132" t="s">
        <v>517</v>
      </c>
      <c r="AV580" s="136" t="s">
        <v>401</v>
      </c>
      <c r="AW580" s="136" t="s">
        <v>485</v>
      </c>
      <c r="AX580" s="136" t="s">
        <v>455</v>
      </c>
      <c r="AY580" s="132" t="s">
        <v>539</v>
      </c>
    </row>
    <row r="581" spans="2:51" s="6" customFormat="1" ht="15.75" customHeight="1">
      <c r="B581" s="137"/>
      <c r="E581" s="138"/>
      <c r="F581" s="204" t="s">
        <v>902</v>
      </c>
      <c r="G581" s="205"/>
      <c r="H581" s="205"/>
      <c r="I581" s="205"/>
      <c r="K581" s="139">
        <v>0.058</v>
      </c>
      <c r="N581" s="138"/>
      <c r="R581" s="140"/>
      <c r="T581" s="141"/>
      <c r="AA581" s="142"/>
      <c r="AT581" s="138" t="s">
        <v>546</v>
      </c>
      <c r="AU581" s="138" t="s">
        <v>517</v>
      </c>
      <c r="AV581" s="143" t="s">
        <v>517</v>
      </c>
      <c r="AW581" s="143" t="s">
        <v>485</v>
      </c>
      <c r="AX581" s="143" t="s">
        <v>455</v>
      </c>
      <c r="AY581" s="138" t="s">
        <v>539</v>
      </c>
    </row>
    <row r="582" spans="2:51" s="6" customFormat="1" ht="15.75" customHeight="1">
      <c r="B582" s="144"/>
      <c r="E582" s="145"/>
      <c r="F582" s="208" t="s">
        <v>548</v>
      </c>
      <c r="G582" s="209"/>
      <c r="H582" s="209"/>
      <c r="I582" s="209"/>
      <c r="K582" s="146">
        <v>0.11</v>
      </c>
      <c r="N582" s="145"/>
      <c r="R582" s="147"/>
      <c r="T582" s="148"/>
      <c r="AA582" s="149"/>
      <c r="AT582" s="145" t="s">
        <v>546</v>
      </c>
      <c r="AU582" s="145" t="s">
        <v>517</v>
      </c>
      <c r="AV582" s="150" t="s">
        <v>544</v>
      </c>
      <c r="AW582" s="150" t="s">
        <v>485</v>
      </c>
      <c r="AX582" s="150" t="s">
        <v>401</v>
      </c>
      <c r="AY582" s="145" t="s">
        <v>539</v>
      </c>
    </row>
    <row r="583" spans="2:64" s="6" customFormat="1" ht="27" customHeight="1">
      <c r="B583" s="22"/>
      <c r="C583" s="123" t="s">
        <v>903</v>
      </c>
      <c r="D583" s="123" t="s">
        <v>540</v>
      </c>
      <c r="E583" s="124" t="s">
        <v>904</v>
      </c>
      <c r="F583" s="212" t="s">
        <v>905</v>
      </c>
      <c r="G583" s="211"/>
      <c r="H583" s="211"/>
      <c r="I583" s="211"/>
      <c r="J583" s="125" t="s">
        <v>577</v>
      </c>
      <c r="K583" s="126">
        <v>0.349</v>
      </c>
      <c r="L583" s="213">
        <v>0</v>
      </c>
      <c r="M583" s="211"/>
      <c r="N583" s="210">
        <f>ROUND($L$583*$K$583,2)</f>
        <v>0</v>
      </c>
      <c r="O583" s="211"/>
      <c r="P583" s="211"/>
      <c r="Q583" s="211"/>
      <c r="R583" s="23"/>
      <c r="T583" s="127"/>
      <c r="U583" s="128" t="s">
        <v>422</v>
      </c>
      <c r="V583" s="129">
        <v>37.704</v>
      </c>
      <c r="W583" s="129">
        <f>$V$583*$K$583</f>
        <v>13.158695999999999</v>
      </c>
      <c r="X583" s="129">
        <v>1.05255814</v>
      </c>
      <c r="Y583" s="129">
        <f>$X$583*$K$583</f>
        <v>0.36734279085999993</v>
      </c>
      <c r="Z583" s="129">
        <v>0</v>
      </c>
      <c r="AA583" s="130">
        <f>$Z$583*$K$583</f>
        <v>0</v>
      </c>
      <c r="AR583" s="6" t="s">
        <v>544</v>
      </c>
      <c r="AT583" s="6" t="s">
        <v>540</v>
      </c>
      <c r="AU583" s="6" t="s">
        <v>517</v>
      </c>
      <c r="AY583" s="6" t="s">
        <v>539</v>
      </c>
      <c r="BE583" s="80">
        <f>IF($U$583="základní",$N$583,0)</f>
        <v>0</v>
      </c>
      <c r="BF583" s="80">
        <f>IF($U$583="snížená",$N$583,0)</f>
        <v>0</v>
      </c>
      <c r="BG583" s="80">
        <f>IF($U$583="zákl. přenesená",$N$583,0)</f>
        <v>0</v>
      </c>
      <c r="BH583" s="80">
        <f>IF($U$583="sníž. přenesená",$N$583,0)</f>
        <v>0</v>
      </c>
      <c r="BI583" s="80">
        <f>IF($U$583="nulová",$N$583,0)</f>
        <v>0</v>
      </c>
      <c r="BJ583" s="6" t="s">
        <v>517</v>
      </c>
      <c r="BK583" s="80">
        <f>ROUND($L$583*$K$583,2)</f>
        <v>0</v>
      </c>
      <c r="BL583" s="6" t="s">
        <v>544</v>
      </c>
    </row>
    <row r="584" spans="2:51" s="6" customFormat="1" ht="15.75" customHeight="1">
      <c r="B584" s="131"/>
      <c r="E584" s="132"/>
      <c r="F584" s="206" t="s">
        <v>906</v>
      </c>
      <c r="G584" s="207"/>
      <c r="H584" s="207"/>
      <c r="I584" s="207"/>
      <c r="K584" s="132"/>
      <c r="N584" s="132"/>
      <c r="R584" s="133"/>
      <c r="T584" s="134"/>
      <c r="AA584" s="135"/>
      <c r="AT584" s="132" t="s">
        <v>546</v>
      </c>
      <c r="AU584" s="132" t="s">
        <v>517</v>
      </c>
      <c r="AV584" s="136" t="s">
        <v>401</v>
      </c>
      <c r="AW584" s="136" t="s">
        <v>485</v>
      </c>
      <c r="AX584" s="136" t="s">
        <v>455</v>
      </c>
      <c r="AY584" s="132" t="s">
        <v>539</v>
      </c>
    </row>
    <row r="585" spans="2:51" s="6" customFormat="1" ht="15.75" customHeight="1">
      <c r="B585" s="137"/>
      <c r="E585" s="138"/>
      <c r="F585" s="204" t="s">
        <v>907</v>
      </c>
      <c r="G585" s="205"/>
      <c r="H585" s="205"/>
      <c r="I585" s="205"/>
      <c r="K585" s="139">
        <v>0.029</v>
      </c>
      <c r="N585" s="138"/>
      <c r="R585" s="140"/>
      <c r="T585" s="141"/>
      <c r="AA585" s="142"/>
      <c r="AT585" s="138" t="s">
        <v>546</v>
      </c>
      <c r="AU585" s="138" t="s">
        <v>517</v>
      </c>
      <c r="AV585" s="143" t="s">
        <v>517</v>
      </c>
      <c r="AW585" s="143" t="s">
        <v>485</v>
      </c>
      <c r="AX585" s="143" t="s">
        <v>455</v>
      </c>
      <c r="AY585" s="138" t="s">
        <v>539</v>
      </c>
    </row>
    <row r="586" spans="2:51" s="6" customFormat="1" ht="15.75" customHeight="1">
      <c r="B586" s="131"/>
      <c r="E586" s="132"/>
      <c r="F586" s="206" t="s">
        <v>908</v>
      </c>
      <c r="G586" s="207"/>
      <c r="H586" s="207"/>
      <c r="I586" s="207"/>
      <c r="K586" s="132"/>
      <c r="N586" s="132"/>
      <c r="R586" s="133"/>
      <c r="T586" s="134"/>
      <c r="AA586" s="135"/>
      <c r="AT586" s="132" t="s">
        <v>546</v>
      </c>
      <c r="AU586" s="132" t="s">
        <v>517</v>
      </c>
      <c r="AV586" s="136" t="s">
        <v>401</v>
      </c>
      <c r="AW586" s="136" t="s">
        <v>485</v>
      </c>
      <c r="AX586" s="136" t="s">
        <v>455</v>
      </c>
      <c r="AY586" s="132" t="s">
        <v>539</v>
      </c>
    </row>
    <row r="587" spans="2:51" s="6" customFormat="1" ht="15.75" customHeight="1">
      <c r="B587" s="137"/>
      <c r="E587" s="138"/>
      <c r="F587" s="204" t="s">
        <v>907</v>
      </c>
      <c r="G587" s="205"/>
      <c r="H587" s="205"/>
      <c r="I587" s="205"/>
      <c r="K587" s="139">
        <v>0.029</v>
      </c>
      <c r="N587" s="138"/>
      <c r="R587" s="140"/>
      <c r="T587" s="141"/>
      <c r="AA587" s="142"/>
      <c r="AT587" s="138" t="s">
        <v>546</v>
      </c>
      <c r="AU587" s="138" t="s">
        <v>517</v>
      </c>
      <c r="AV587" s="143" t="s">
        <v>517</v>
      </c>
      <c r="AW587" s="143" t="s">
        <v>485</v>
      </c>
      <c r="AX587" s="143" t="s">
        <v>455</v>
      </c>
      <c r="AY587" s="138" t="s">
        <v>539</v>
      </c>
    </row>
    <row r="588" spans="2:51" s="6" customFormat="1" ht="15.75" customHeight="1">
      <c r="B588" s="131"/>
      <c r="E588" s="132"/>
      <c r="F588" s="206" t="s">
        <v>909</v>
      </c>
      <c r="G588" s="207"/>
      <c r="H588" s="207"/>
      <c r="I588" s="207"/>
      <c r="K588" s="132"/>
      <c r="N588" s="132"/>
      <c r="R588" s="133"/>
      <c r="T588" s="134"/>
      <c r="AA588" s="135"/>
      <c r="AT588" s="132" t="s">
        <v>546</v>
      </c>
      <c r="AU588" s="132" t="s">
        <v>517</v>
      </c>
      <c r="AV588" s="136" t="s">
        <v>401</v>
      </c>
      <c r="AW588" s="136" t="s">
        <v>485</v>
      </c>
      <c r="AX588" s="136" t="s">
        <v>455</v>
      </c>
      <c r="AY588" s="132" t="s">
        <v>539</v>
      </c>
    </row>
    <row r="589" spans="2:51" s="6" customFormat="1" ht="15.75" customHeight="1">
      <c r="B589" s="137"/>
      <c r="E589" s="138"/>
      <c r="F589" s="204" t="s">
        <v>910</v>
      </c>
      <c r="G589" s="205"/>
      <c r="H589" s="205"/>
      <c r="I589" s="205"/>
      <c r="K589" s="139">
        <v>0.022</v>
      </c>
      <c r="N589" s="138"/>
      <c r="R589" s="140"/>
      <c r="T589" s="141"/>
      <c r="AA589" s="142"/>
      <c r="AT589" s="138" t="s">
        <v>546</v>
      </c>
      <c r="AU589" s="138" t="s">
        <v>517</v>
      </c>
      <c r="AV589" s="143" t="s">
        <v>517</v>
      </c>
      <c r="AW589" s="143" t="s">
        <v>485</v>
      </c>
      <c r="AX589" s="143" t="s">
        <v>455</v>
      </c>
      <c r="AY589" s="138" t="s">
        <v>539</v>
      </c>
    </row>
    <row r="590" spans="2:51" s="6" customFormat="1" ht="15.75" customHeight="1">
      <c r="B590" s="131"/>
      <c r="E590" s="132"/>
      <c r="F590" s="206" t="s">
        <v>911</v>
      </c>
      <c r="G590" s="207"/>
      <c r="H590" s="207"/>
      <c r="I590" s="207"/>
      <c r="K590" s="132"/>
      <c r="N590" s="132"/>
      <c r="R590" s="133"/>
      <c r="T590" s="134"/>
      <c r="AA590" s="135"/>
      <c r="AT590" s="132" t="s">
        <v>546</v>
      </c>
      <c r="AU590" s="132" t="s">
        <v>517</v>
      </c>
      <c r="AV590" s="136" t="s">
        <v>401</v>
      </c>
      <c r="AW590" s="136" t="s">
        <v>485</v>
      </c>
      <c r="AX590" s="136" t="s">
        <v>455</v>
      </c>
      <c r="AY590" s="132" t="s">
        <v>539</v>
      </c>
    </row>
    <row r="591" spans="2:51" s="6" customFormat="1" ht="15.75" customHeight="1">
      <c r="B591" s="137"/>
      <c r="E591" s="138"/>
      <c r="F591" s="204" t="s">
        <v>912</v>
      </c>
      <c r="G591" s="205"/>
      <c r="H591" s="205"/>
      <c r="I591" s="205"/>
      <c r="K591" s="139">
        <v>0.089</v>
      </c>
      <c r="N591" s="138"/>
      <c r="R591" s="140"/>
      <c r="T591" s="141"/>
      <c r="AA591" s="142"/>
      <c r="AT591" s="138" t="s">
        <v>546</v>
      </c>
      <c r="AU591" s="138" t="s">
        <v>517</v>
      </c>
      <c r="AV591" s="143" t="s">
        <v>517</v>
      </c>
      <c r="AW591" s="143" t="s">
        <v>485</v>
      </c>
      <c r="AX591" s="143" t="s">
        <v>455</v>
      </c>
      <c r="AY591" s="138" t="s">
        <v>539</v>
      </c>
    </row>
    <row r="592" spans="2:51" s="6" customFormat="1" ht="15.75" customHeight="1">
      <c r="B592" s="131"/>
      <c r="E592" s="132"/>
      <c r="F592" s="206" t="s">
        <v>913</v>
      </c>
      <c r="G592" s="207"/>
      <c r="H592" s="207"/>
      <c r="I592" s="207"/>
      <c r="K592" s="132"/>
      <c r="N592" s="132"/>
      <c r="R592" s="133"/>
      <c r="T592" s="134"/>
      <c r="AA592" s="135"/>
      <c r="AT592" s="132" t="s">
        <v>546</v>
      </c>
      <c r="AU592" s="132" t="s">
        <v>517</v>
      </c>
      <c r="AV592" s="136" t="s">
        <v>401</v>
      </c>
      <c r="AW592" s="136" t="s">
        <v>485</v>
      </c>
      <c r="AX592" s="136" t="s">
        <v>455</v>
      </c>
      <c r="AY592" s="132" t="s">
        <v>539</v>
      </c>
    </row>
    <row r="593" spans="2:51" s="6" customFormat="1" ht="15.75" customHeight="1">
      <c r="B593" s="137"/>
      <c r="E593" s="138"/>
      <c r="F593" s="204" t="s">
        <v>914</v>
      </c>
      <c r="G593" s="205"/>
      <c r="H593" s="205"/>
      <c r="I593" s="205"/>
      <c r="K593" s="139">
        <v>0.18</v>
      </c>
      <c r="N593" s="138"/>
      <c r="R593" s="140"/>
      <c r="T593" s="141"/>
      <c r="AA593" s="142"/>
      <c r="AT593" s="138" t="s">
        <v>546</v>
      </c>
      <c r="AU593" s="138" t="s">
        <v>517</v>
      </c>
      <c r="AV593" s="143" t="s">
        <v>517</v>
      </c>
      <c r="AW593" s="143" t="s">
        <v>485</v>
      </c>
      <c r="AX593" s="143" t="s">
        <v>455</v>
      </c>
      <c r="AY593" s="138" t="s">
        <v>539</v>
      </c>
    </row>
    <row r="594" spans="2:51" s="6" customFormat="1" ht="15.75" customHeight="1">
      <c r="B594" s="144"/>
      <c r="E594" s="145"/>
      <c r="F594" s="208" t="s">
        <v>548</v>
      </c>
      <c r="G594" s="209"/>
      <c r="H594" s="209"/>
      <c r="I594" s="209"/>
      <c r="K594" s="146">
        <v>0.349</v>
      </c>
      <c r="N594" s="145"/>
      <c r="R594" s="147"/>
      <c r="T594" s="148"/>
      <c r="AA594" s="149"/>
      <c r="AT594" s="145" t="s">
        <v>546</v>
      </c>
      <c r="AU594" s="145" t="s">
        <v>517</v>
      </c>
      <c r="AV594" s="150" t="s">
        <v>544</v>
      </c>
      <c r="AW594" s="150" t="s">
        <v>485</v>
      </c>
      <c r="AX594" s="150" t="s">
        <v>401</v>
      </c>
      <c r="AY594" s="145" t="s">
        <v>539</v>
      </c>
    </row>
    <row r="595" spans="2:64" s="6" customFormat="1" ht="27" customHeight="1">
      <c r="B595" s="22"/>
      <c r="C595" s="123" t="s">
        <v>915</v>
      </c>
      <c r="D595" s="123" t="s">
        <v>540</v>
      </c>
      <c r="E595" s="124" t="s">
        <v>916</v>
      </c>
      <c r="F595" s="212" t="s">
        <v>917</v>
      </c>
      <c r="G595" s="211"/>
      <c r="H595" s="211"/>
      <c r="I595" s="211"/>
      <c r="J595" s="125" t="s">
        <v>918</v>
      </c>
      <c r="K595" s="126">
        <v>1</v>
      </c>
      <c r="L595" s="213">
        <v>0</v>
      </c>
      <c r="M595" s="211"/>
      <c r="N595" s="210">
        <f>ROUND($L$595*$K$595,2)</f>
        <v>0</v>
      </c>
      <c r="O595" s="211"/>
      <c r="P595" s="211"/>
      <c r="Q595" s="211"/>
      <c r="R595" s="23"/>
      <c r="T595" s="127"/>
      <c r="U595" s="128" t="s">
        <v>422</v>
      </c>
      <c r="V595" s="129">
        <v>0</v>
      </c>
      <c r="W595" s="129">
        <f>$V$595*$K$595</f>
        <v>0</v>
      </c>
      <c r="X595" s="129">
        <v>0</v>
      </c>
      <c r="Y595" s="129">
        <f>$X$595*$K$595</f>
        <v>0</v>
      </c>
      <c r="Z595" s="129">
        <v>0</v>
      </c>
      <c r="AA595" s="130">
        <f>$Z$595*$K$595</f>
        <v>0</v>
      </c>
      <c r="AR595" s="6" t="s">
        <v>544</v>
      </c>
      <c r="AT595" s="6" t="s">
        <v>540</v>
      </c>
      <c r="AU595" s="6" t="s">
        <v>517</v>
      </c>
      <c r="AY595" s="6" t="s">
        <v>539</v>
      </c>
      <c r="BE595" s="80">
        <f>IF($U$595="základní",$N$595,0)</f>
        <v>0</v>
      </c>
      <c r="BF595" s="80">
        <f>IF($U$595="snížená",$N$595,0)</f>
        <v>0</v>
      </c>
      <c r="BG595" s="80">
        <f>IF($U$595="zákl. přenesená",$N$595,0)</f>
        <v>0</v>
      </c>
      <c r="BH595" s="80">
        <f>IF($U$595="sníž. přenesená",$N$595,0)</f>
        <v>0</v>
      </c>
      <c r="BI595" s="80">
        <f>IF($U$595="nulová",$N$595,0)</f>
        <v>0</v>
      </c>
      <c r="BJ595" s="6" t="s">
        <v>517</v>
      </c>
      <c r="BK595" s="80">
        <f>ROUND($L$595*$K$595,2)</f>
        <v>0</v>
      </c>
      <c r="BL595" s="6" t="s">
        <v>544</v>
      </c>
    </row>
    <row r="596" spans="2:64" s="6" customFormat="1" ht="27" customHeight="1">
      <c r="B596" s="22"/>
      <c r="C596" s="123" t="s">
        <v>919</v>
      </c>
      <c r="D596" s="123" t="s">
        <v>540</v>
      </c>
      <c r="E596" s="124" t="s">
        <v>920</v>
      </c>
      <c r="F596" s="212" t="s">
        <v>921</v>
      </c>
      <c r="G596" s="211"/>
      <c r="H596" s="211"/>
      <c r="I596" s="211"/>
      <c r="J596" s="125" t="s">
        <v>918</v>
      </c>
      <c r="K596" s="126">
        <v>1</v>
      </c>
      <c r="L596" s="213">
        <v>0</v>
      </c>
      <c r="M596" s="211"/>
      <c r="N596" s="210">
        <f>ROUND($L$596*$K$596,2)</f>
        <v>0</v>
      </c>
      <c r="O596" s="211"/>
      <c r="P596" s="211"/>
      <c r="Q596" s="211"/>
      <c r="R596" s="23"/>
      <c r="T596" s="127"/>
      <c r="U596" s="128" t="s">
        <v>422</v>
      </c>
      <c r="V596" s="129">
        <v>0</v>
      </c>
      <c r="W596" s="129">
        <f>$V$596*$K$596</f>
        <v>0</v>
      </c>
      <c r="X596" s="129">
        <v>0</v>
      </c>
      <c r="Y596" s="129">
        <f>$X$596*$K$596</f>
        <v>0</v>
      </c>
      <c r="Z596" s="129">
        <v>0</v>
      </c>
      <c r="AA596" s="130">
        <f>$Z$596*$K$596</f>
        <v>0</v>
      </c>
      <c r="AR596" s="6" t="s">
        <v>544</v>
      </c>
      <c r="AT596" s="6" t="s">
        <v>540</v>
      </c>
      <c r="AU596" s="6" t="s">
        <v>517</v>
      </c>
      <c r="AY596" s="6" t="s">
        <v>539</v>
      </c>
      <c r="BE596" s="80">
        <f>IF($U$596="základní",$N$596,0)</f>
        <v>0</v>
      </c>
      <c r="BF596" s="80">
        <f>IF($U$596="snížená",$N$596,0)</f>
        <v>0</v>
      </c>
      <c r="BG596" s="80">
        <f>IF($U$596="zákl. přenesená",$N$596,0)</f>
        <v>0</v>
      </c>
      <c r="BH596" s="80">
        <f>IF($U$596="sníž. přenesená",$N$596,0)</f>
        <v>0</v>
      </c>
      <c r="BI596" s="80">
        <f>IF($U$596="nulová",$N$596,0)</f>
        <v>0</v>
      </c>
      <c r="BJ596" s="6" t="s">
        <v>517</v>
      </c>
      <c r="BK596" s="80">
        <f>ROUND($L$596*$K$596,2)</f>
        <v>0</v>
      </c>
      <c r="BL596" s="6" t="s">
        <v>544</v>
      </c>
    </row>
    <row r="597" spans="2:63" s="113" customFormat="1" ht="30.75" customHeight="1">
      <c r="B597" s="114"/>
      <c r="D597" s="122" t="s">
        <v>491</v>
      </c>
      <c r="N597" s="200">
        <f>$BK$597</f>
        <v>0</v>
      </c>
      <c r="O597" s="201"/>
      <c r="P597" s="201"/>
      <c r="Q597" s="201"/>
      <c r="R597" s="117"/>
      <c r="T597" s="118"/>
      <c r="W597" s="119">
        <f>SUM($W$598:$W$813)</f>
        <v>788.6516829999999</v>
      </c>
      <c r="Y597" s="119">
        <f>SUM($Y$598:$Y$813)</f>
        <v>58.65703120854239</v>
      </c>
      <c r="AA597" s="120">
        <f>SUM($AA$598:$AA$813)</f>
        <v>0</v>
      </c>
      <c r="AR597" s="116" t="s">
        <v>401</v>
      </c>
      <c r="AT597" s="116" t="s">
        <v>454</v>
      </c>
      <c r="AU597" s="116" t="s">
        <v>401</v>
      </c>
      <c r="AY597" s="116" t="s">
        <v>539</v>
      </c>
      <c r="BK597" s="121">
        <f>SUM($BK$598:$BK$813)</f>
        <v>0</v>
      </c>
    </row>
    <row r="598" spans="2:64" s="6" customFormat="1" ht="15.75" customHeight="1">
      <c r="B598" s="22"/>
      <c r="C598" s="123" t="s">
        <v>922</v>
      </c>
      <c r="D598" s="123" t="s">
        <v>540</v>
      </c>
      <c r="E598" s="124" t="s">
        <v>923</v>
      </c>
      <c r="F598" s="212" t="s">
        <v>924</v>
      </c>
      <c r="G598" s="211"/>
      <c r="H598" s="211"/>
      <c r="I598" s="211"/>
      <c r="J598" s="125" t="s">
        <v>597</v>
      </c>
      <c r="K598" s="126">
        <v>130.21</v>
      </c>
      <c r="L598" s="213">
        <v>0</v>
      </c>
      <c r="M598" s="211"/>
      <c r="N598" s="210">
        <f>ROUND($L$598*$K$598,2)</f>
        <v>0</v>
      </c>
      <c r="O598" s="211"/>
      <c r="P598" s="211"/>
      <c r="Q598" s="211"/>
      <c r="R598" s="23"/>
      <c r="T598" s="127"/>
      <c r="U598" s="128" t="s">
        <v>422</v>
      </c>
      <c r="V598" s="129">
        <v>0.27</v>
      </c>
      <c r="W598" s="129">
        <f>$V$598*$K$598</f>
        <v>35.15670000000001</v>
      </c>
      <c r="X598" s="129">
        <v>0.0009405</v>
      </c>
      <c r="Y598" s="129">
        <f>$X$598*$K$598</f>
        <v>0.12246250500000001</v>
      </c>
      <c r="Z598" s="129">
        <v>0</v>
      </c>
      <c r="AA598" s="130">
        <f>$Z$598*$K$598</f>
        <v>0</v>
      </c>
      <c r="AR598" s="6" t="s">
        <v>544</v>
      </c>
      <c r="AT598" s="6" t="s">
        <v>540</v>
      </c>
      <c r="AU598" s="6" t="s">
        <v>517</v>
      </c>
      <c r="AY598" s="6" t="s">
        <v>539</v>
      </c>
      <c r="BE598" s="80">
        <f>IF($U$598="základní",$N$598,0)</f>
        <v>0</v>
      </c>
      <c r="BF598" s="80">
        <f>IF($U$598="snížená",$N$598,0)</f>
        <v>0</v>
      </c>
      <c r="BG598" s="80">
        <f>IF($U$598="zákl. přenesená",$N$598,0)</f>
        <v>0</v>
      </c>
      <c r="BH598" s="80">
        <f>IF($U$598="sníž. přenesená",$N$598,0)</f>
        <v>0</v>
      </c>
      <c r="BI598" s="80">
        <f>IF($U$598="nulová",$N$598,0)</f>
        <v>0</v>
      </c>
      <c r="BJ598" s="6" t="s">
        <v>517</v>
      </c>
      <c r="BK598" s="80">
        <f>ROUND($L$598*$K$598,2)</f>
        <v>0</v>
      </c>
      <c r="BL598" s="6" t="s">
        <v>544</v>
      </c>
    </row>
    <row r="599" spans="2:51" s="6" customFormat="1" ht="15.75" customHeight="1">
      <c r="B599" s="131"/>
      <c r="E599" s="132"/>
      <c r="F599" s="206" t="s">
        <v>925</v>
      </c>
      <c r="G599" s="207"/>
      <c r="H599" s="207"/>
      <c r="I599" s="207"/>
      <c r="K599" s="132"/>
      <c r="N599" s="132"/>
      <c r="R599" s="133"/>
      <c r="T599" s="134"/>
      <c r="AA599" s="135"/>
      <c r="AT599" s="132" t="s">
        <v>546</v>
      </c>
      <c r="AU599" s="132" t="s">
        <v>517</v>
      </c>
      <c r="AV599" s="136" t="s">
        <v>401</v>
      </c>
      <c r="AW599" s="136" t="s">
        <v>485</v>
      </c>
      <c r="AX599" s="136" t="s">
        <v>455</v>
      </c>
      <c r="AY599" s="132" t="s">
        <v>539</v>
      </c>
    </row>
    <row r="600" spans="2:51" s="6" customFormat="1" ht="15.75" customHeight="1">
      <c r="B600" s="137"/>
      <c r="E600" s="138"/>
      <c r="F600" s="204" t="s">
        <v>926</v>
      </c>
      <c r="G600" s="205"/>
      <c r="H600" s="205"/>
      <c r="I600" s="205"/>
      <c r="K600" s="139">
        <v>80.22</v>
      </c>
      <c r="N600" s="138"/>
      <c r="R600" s="140"/>
      <c r="T600" s="141"/>
      <c r="AA600" s="142"/>
      <c r="AT600" s="138" t="s">
        <v>546</v>
      </c>
      <c r="AU600" s="138" t="s">
        <v>517</v>
      </c>
      <c r="AV600" s="143" t="s">
        <v>517</v>
      </c>
      <c r="AW600" s="143" t="s">
        <v>485</v>
      </c>
      <c r="AX600" s="143" t="s">
        <v>455</v>
      </c>
      <c r="AY600" s="138" t="s">
        <v>539</v>
      </c>
    </row>
    <row r="601" spans="2:51" s="6" customFormat="1" ht="15.75" customHeight="1">
      <c r="B601" s="131"/>
      <c r="E601" s="132"/>
      <c r="F601" s="206" t="s">
        <v>927</v>
      </c>
      <c r="G601" s="207"/>
      <c r="H601" s="207"/>
      <c r="I601" s="207"/>
      <c r="K601" s="132"/>
      <c r="N601" s="132"/>
      <c r="R601" s="133"/>
      <c r="T601" s="134"/>
      <c r="AA601" s="135"/>
      <c r="AT601" s="132" t="s">
        <v>546</v>
      </c>
      <c r="AU601" s="132" t="s">
        <v>517</v>
      </c>
      <c r="AV601" s="136" t="s">
        <v>401</v>
      </c>
      <c r="AW601" s="136" t="s">
        <v>485</v>
      </c>
      <c r="AX601" s="136" t="s">
        <v>455</v>
      </c>
      <c r="AY601" s="132" t="s">
        <v>539</v>
      </c>
    </row>
    <row r="602" spans="2:51" s="6" customFormat="1" ht="15.75" customHeight="1">
      <c r="B602" s="137"/>
      <c r="E602" s="138"/>
      <c r="F602" s="204" t="s">
        <v>928</v>
      </c>
      <c r="G602" s="205"/>
      <c r="H602" s="205"/>
      <c r="I602" s="205"/>
      <c r="K602" s="139">
        <v>49.99</v>
      </c>
      <c r="N602" s="138"/>
      <c r="R602" s="140"/>
      <c r="T602" s="141"/>
      <c r="AA602" s="142"/>
      <c r="AT602" s="138" t="s">
        <v>546</v>
      </c>
      <c r="AU602" s="138" t="s">
        <v>517</v>
      </c>
      <c r="AV602" s="143" t="s">
        <v>517</v>
      </c>
      <c r="AW602" s="143" t="s">
        <v>485</v>
      </c>
      <c r="AX602" s="143" t="s">
        <v>455</v>
      </c>
      <c r="AY602" s="138" t="s">
        <v>539</v>
      </c>
    </row>
    <row r="603" spans="2:51" s="6" customFormat="1" ht="15.75" customHeight="1">
      <c r="B603" s="144"/>
      <c r="E603" s="145"/>
      <c r="F603" s="208" t="s">
        <v>548</v>
      </c>
      <c r="G603" s="209"/>
      <c r="H603" s="209"/>
      <c r="I603" s="209"/>
      <c r="K603" s="146">
        <v>130.21</v>
      </c>
      <c r="N603" s="145"/>
      <c r="R603" s="147"/>
      <c r="T603" s="148"/>
      <c r="AA603" s="149"/>
      <c r="AT603" s="145" t="s">
        <v>546</v>
      </c>
      <c r="AU603" s="145" t="s">
        <v>517</v>
      </c>
      <c r="AV603" s="150" t="s">
        <v>544</v>
      </c>
      <c r="AW603" s="150" t="s">
        <v>485</v>
      </c>
      <c r="AX603" s="150" t="s">
        <v>401</v>
      </c>
      <c r="AY603" s="145" t="s">
        <v>539</v>
      </c>
    </row>
    <row r="604" spans="2:64" s="6" customFormat="1" ht="27" customHeight="1">
      <c r="B604" s="22"/>
      <c r="C604" s="123" t="s">
        <v>929</v>
      </c>
      <c r="D604" s="123" t="s">
        <v>540</v>
      </c>
      <c r="E604" s="124" t="s">
        <v>930</v>
      </c>
      <c r="F604" s="212" t="s">
        <v>931</v>
      </c>
      <c r="G604" s="211"/>
      <c r="H604" s="211"/>
      <c r="I604" s="211"/>
      <c r="J604" s="125" t="s">
        <v>597</v>
      </c>
      <c r="K604" s="126">
        <v>254.67</v>
      </c>
      <c r="L604" s="213">
        <v>0</v>
      </c>
      <c r="M604" s="211"/>
      <c r="N604" s="210">
        <f>ROUND($L$604*$K$604,2)</f>
        <v>0</v>
      </c>
      <c r="O604" s="211"/>
      <c r="P604" s="211"/>
      <c r="Q604" s="211"/>
      <c r="R604" s="23"/>
      <c r="T604" s="127"/>
      <c r="U604" s="128" t="s">
        <v>422</v>
      </c>
      <c r="V604" s="129">
        <v>0.57</v>
      </c>
      <c r="W604" s="129">
        <f>$V$604*$K$604</f>
        <v>145.16189999999997</v>
      </c>
      <c r="X604" s="129">
        <v>0.01838</v>
      </c>
      <c r="Y604" s="129">
        <f>$X$604*$K$604</f>
        <v>4.6808346</v>
      </c>
      <c r="Z604" s="129">
        <v>0</v>
      </c>
      <c r="AA604" s="130">
        <f>$Z$604*$K$604</f>
        <v>0</v>
      </c>
      <c r="AR604" s="6" t="s">
        <v>544</v>
      </c>
      <c r="AT604" s="6" t="s">
        <v>540</v>
      </c>
      <c r="AU604" s="6" t="s">
        <v>517</v>
      </c>
      <c r="AY604" s="6" t="s">
        <v>539</v>
      </c>
      <c r="BE604" s="80">
        <f>IF($U$604="základní",$N$604,0)</f>
        <v>0</v>
      </c>
      <c r="BF604" s="80">
        <f>IF($U$604="snížená",$N$604,0)</f>
        <v>0</v>
      </c>
      <c r="BG604" s="80">
        <f>IF($U$604="zákl. přenesená",$N$604,0)</f>
        <v>0</v>
      </c>
      <c r="BH604" s="80">
        <f>IF($U$604="sníž. přenesená",$N$604,0)</f>
        <v>0</v>
      </c>
      <c r="BI604" s="80">
        <f>IF($U$604="nulová",$N$604,0)</f>
        <v>0</v>
      </c>
      <c r="BJ604" s="6" t="s">
        <v>517</v>
      </c>
      <c r="BK604" s="80">
        <f>ROUND($L$604*$K$604,2)</f>
        <v>0</v>
      </c>
      <c r="BL604" s="6" t="s">
        <v>544</v>
      </c>
    </row>
    <row r="605" spans="2:51" s="6" customFormat="1" ht="15.75" customHeight="1">
      <c r="B605" s="131"/>
      <c r="E605" s="132"/>
      <c r="F605" s="206" t="s">
        <v>932</v>
      </c>
      <c r="G605" s="207"/>
      <c r="H605" s="207"/>
      <c r="I605" s="207"/>
      <c r="K605" s="132"/>
      <c r="N605" s="132"/>
      <c r="R605" s="133"/>
      <c r="T605" s="134"/>
      <c r="AA605" s="135"/>
      <c r="AT605" s="132" t="s">
        <v>546</v>
      </c>
      <c r="AU605" s="132" t="s">
        <v>517</v>
      </c>
      <c r="AV605" s="136" t="s">
        <v>401</v>
      </c>
      <c r="AW605" s="136" t="s">
        <v>485</v>
      </c>
      <c r="AX605" s="136" t="s">
        <v>455</v>
      </c>
      <c r="AY605" s="132" t="s">
        <v>539</v>
      </c>
    </row>
    <row r="606" spans="2:51" s="6" customFormat="1" ht="15.75" customHeight="1">
      <c r="B606" s="137"/>
      <c r="E606" s="138"/>
      <c r="F606" s="204" t="s">
        <v>933</v>
      </c>
      <c r="G606" s="205"/>
      <c r="H606" s="205"/>
      <c r="I606" s="205"/>
      <c r="K606" s="139">
        <v>83.05</v>
      </c>
      <c r="N606" s="138"/>
      <c r="R606" s="140"/>
      <c r="T606" s="141"/>
      <c r="AA606" s="142"/>
      <c r="AT606" s="138" t="s">
        <v>546</v>
      </c>
      <c r="AU606" s="138" t="s">
        <v>517</v>
      </c>
      <c r="AV606" s="143" t="s">
        <v>517</v>
      </c>
      <c r="AW606" s="143" t="s">
        <v>485</v>
      </c>
      <c r="AX606" s="143" t="s">
        <v>455</v>
      </c>
      <c r="AY606" s="138" t="s">
        <v>539</v>
      </c>
    </row>
    <row r="607" spans="2:51" s="6" customFormat="1" ht="15.75" customHeight="1">
      <c r="B607" s="131"/>
      <c r="E607" s="132"/>
      <c r="F607" s="206" t="s">
        <v>934</v>
      </c>
      <c r="G607" s="207"/>
      <c r="H607" s="207"/>
      <c r="I607" s="207"/>
      <c r="K607" s="132"/>
      <c r="N607" s="132"/>
      <c r="R607" s="133"/>
      <c r="T607" s="134"/>
      <c r="AA607" s="135"/>
      <c r="AT607" s="132" t="s">
        <v>546</v>
      </c>
      <c r="AU607" s="132" t="s">
        <v>517</v>
      </c>
      <c r="AV607" s="136" t="s">
        <v>401</v>
      </c>
      <c r="AW607" s="136" t="s">
        <v>485</v>
      </c>
      <c r="AX607" s="136" t="s">
        <v>455</v>
      </c>
      <c r="AY607" s="132" t="s">
        <v>539</v>
      </c>
    </row>
    <row r="608" spans="2:51" s="6" customFormat="1" ht="15.75" customHeight="1">
      <c r="B608" s="137"/>
      <c r="E608" s="138"/>
      <c r="F608" s="204" t="s">
        <v>935</v>
      </c>
      <c r="G608" s="205"/>
      <c r="H608" s="205"/>
      <c r="I608" s="205"/>
      <c r="K608" s="139">
        <v>-18.43</v>
      </c>
      <c r="N608" s="138"/>
      <c r="R608" s="140"/>
      <c r="T608" s="141"/>
      <c r="AA608" s="142"/>
      <c r="AT608" s="138" t="s">
        <v>546</v>
      </c>
      <c r="AU608" s="138" t="s">
        <v>517</v>
      </c>
      <c r="AV608" s="143" t="s">
        <v>517</v>
      </c>
      <c r="AW608" s="143" t="s">
        <v>485</v>
      </c>
      <c r="AX608" s="143" t="s">
        <v>455</v>
      </c>
      <c r="AY608" s="138" t="s">
        <v>539</v>
      </c>
    </row>
    <row r="609" spans="2:51" s="6" customFormat="1" ht="15.75" customHeight="1">
      <c r="B609" s="131"/>
      <c r="E609" s="132"/>
      <c r="F609" s="206" t="s">
        <v>925</v>
      </c>
      <c r="G609" s="207"/>
      <c r="H609" s="207"/>
      <c r="I609" s="207"/>
      <c r="K609" s="132"/>
      <c r="N609" s="132"/>
      <c r="R609" s="133"/>
      <c r="T609" s="134"/>
      <c r="AA609" s="135"/>
      <c r="AT609" s="132" t="s">
        <v>546</v>
      </c>
      <c r="AU609" s="132" t="s">
        <v>517</v>
      </c>
      <c r="AV609" s="136" t="s">
        <v>401</v>
      </c>
      <c r="AW609" s="136" t="s">
        <v>485</v>
      </c>
      <c r="AX609" s="136" t="s">
        <v>455</v>
      </c>
      <c r="AY609" s="132" t="s">
        <v>539</v>
      </c>
    </row>
    <row r="610" spans="2:51" s="6" customFormat="1" ht="15.75" customHeight="1">
      <c r="B610" s="137"/>
      <c r="E610" s="138"/>
      <c r="F610" s="204" t="s">
        <v>936</v>
      </c>
      <c r="G610" s="205"/>
      <c r="H610" s="205"/>
      <c r="I610" s="205"/>
      <c r="K610" s="139">
        <v>95.24</v>
      </c>
      <c r="N610" s="138"/>
      <c r="R610" s="140"/>
      <c r="T610" s="141"/>
      <c r="AA610" s="142"/>
      <c r="AT610" s="138" t="s">
        <v>546</v>
      </c>
      <c r="AU610" s="138" t="s">
        <v>517</v>
      </c>
      <c r="AV610" s="143" t="s">
        <v>517</v>
      </c>
      <c r="AW610" s="143" t="s">
        <v>485</v>
      </c>
      <c r="AX610" s="143" t="s">
        <v>455</v>
      </c>
      <c r="AY610" s="138" t="s">
        <v>539</v>
      </c>
    </row>
    <row r="611" spans="2:51" s="6" customFormat="1" ht="15.75" customHeight="1">
      <c r="B611" s="131"/>
      <c r="E611" s="132"/>
      <c r="F611" s="206" t="s">
        <v>927</v>
      </c>
      <c r="G611" s="207"/>
      <c r="H611" s="207"/>
      <c r="I611" s="207"/>
      <c r="K611" s="132"/>
      <c r="N611" s="132"/>
      <c r="R611" s="133"/>
      <c r="T611" s="134"/>
      <c r="AA611" s="135"/>
      <c r="AT611" s="132" t="s">
        <v>546</v>
      </c>
      <c r="AU611" s="132" t="s">
        <v>517</v>
      </c>
      <c r="AV611" s="136" t="s">
        <v>401</v>
      </c>
      <c r="AW611" s="136" t="s">
        <v>485</v>
      </c>
      <c r="AX611" s="136" t="s">
        <v>455</v>
      </c>
      <c r="AY611" s="132" t="s">
        <v>539</v>
      </c>
    </row>
    <row r="612" spans="2:51" s="6" customFormat="1" ht="15.75" customHeight="1">
      <c r="B612" s="137"/>
      <c r="E612" s="138"/>
      <c r="F612" s="204" t="s">
        <v>937</v>
      </c>
      <c r="G612" s="205"/>
      <c r="H612" s="205"/>
      <c r="I612" s="205"/>
      <c r="K612" s="139">
        <v>94.81</v>
      </c>
      <c r="N612" s="138"/>
      <c r="R612" s="140"/>
      <c r="T612" s="141"/>
      <c r="AA612" s="142"/>
      <c r="AT612" s="138" t="s">
        <v>546</v>
      </c>
      <c r="AU612" s="138" t="s">
        <v>517</v>
      </c>
      <c r="AV612" s="143" t="s">
        <v>517</v>
      </c>
      <c r="AW612" s="143" t="s">
        <v>485</v>
      </c>
      <c r="AX612" s="143" t="s">
        <v>455</v>
      </c>
      <c r="AY612" s="138" t="s">
        <v>539</v>
      </c>
    </row>
    <row r="613" spans="2:51" s="6" customFormat="1" ht="15.75" customHeight="1">
      <c r="B613" s="144"/>
      <c r="E613" s="145"/>
      <c r="F613" s="208" t="s">
        <v>548</v>
      </c>
      <c r="G613" s="209"/>
      <c r="H613" s="209"/>
      <c r="I613" s="209"/>
      <c r="K613" s="146">
        <v>254.67</v>
      </c>
      <c r="N613" s="145"/>
      <c r="R613" s="147"/>
      <c r="T613" s="148"/>
      <c r="AA613" s="149"/>
      <c r="AT613" s="145" t="s">
        <v>546</v>
      </c>
      <c r="AU613" s="145" t="s">
        <v>517</v>
      </c>
      <c r="AV613" s="150" t="s">
        <v>544</v>
      </c>
      <c r="AW613" s="150" t="s">
        <v>485</v>
      </c>
      <c r="AX613" s="150" t="s">
        <v>401</v>
      </c>
      <c r="AY613" s="145" t="s">
        <v>539</v>
      </c>
    </row>
    <row r="614" spans="2:64" s="6" customFormat="1" ht="27" customHeight="1">
      <c r="B614" s="22"/>
      <c r="C614" s="123" t="s">
        <v>938</v>
      </c>
      <c r="D614" s="123" t="s">
        <v>540</v>
      </c>
      <c r="E614" s="124" t="s">
        <v>939</v>
      </c>
      <c r="F614" s="212" t="s">
        <v>940</v>
      </c>
      <c r="G614" s="211"/>
      <c r="H614" s="211"/>
      <c r="I614" s="211"/>
      <c r="J614" s="125" t="s">
        <v>597</v>
      </c>
      <c r="K614" s="126">
        <v>82.825</v>
      </c>
      <c r="L614" s="213">
        <v>0</v>
      </c>
      <c r="M614" s="211"/>
      <c r="N614" s="210">
        <f>ROUND($L$614*$K$614,2)</f>
        <v>0</v>
      </c>
      <c r="O614" s="211"/>
      <c r="P614" s="211"/>
      <c r="Q614" s="211"/>
      <c r="R614" s="23"/>
      <c r="T614" s="127"/>
      <c r="U614" s="128" t="s">
        <v>422</v>
      </c>
      <c r="V614" s="129">
        <v>0.39</v>
      </c>
      <c r="W614" s="129">
        <f>$V$614*$K$614</f>
        <v>32.301750000000006</v>
      </c>
      <c r="X614" s="129">
        <v>0.0154</v>
      </c>
      <c r="Y614" s="129">
        <f>$X$614*$K$614</f>
        <v>1.275505</v>
      </c>
      <c r="Z614" s="129">
        <v>0</v>
      </c>
      <c r="AA614" s="130">
        <f>$Z$614*$K$614</f>
        <v>0</v>
      </c>
      <c r="AR614" s="6" t="s">
        <v>544</v>
      </c>
      <c r="AT614" s="6" t="s">
        <v>540</v>
      </c>
      <c r="AU614" s="6" t="s">
        <v>517</v>
      </c>
      <c r="AY614" s="6" t="s">
        <v>539</v>
      </c>
      <c r="BE614" s="80">
        <f>IF($U$614="základní",$N$614,0)</f>
        <v>0</v>
      </c>
      <c r="BF614" s="80">
        <f>IF($U$614="snížená",$N$614,0)</f>
        <v>0</v>
      </c>
      <c r="BG614" s="80">
        <f>IF($U$614="zákl. přenesená",$N$614,0)</f>
        <v>0</v>
      </c>
      <c r="BH614" s="80">
        <f>IF($U$614="sníž. přenesená",$N$614,0)</f>
        <v>0</v>
      </c>
      <c r="BI614" s="80">
        <f>IF($U$614="nulová",$N$614,0)</f>
        <v>0</v>
      </c>
      <c r="BJ614" s="6" t="s">
        <v>517</v>
      </c>
      <c r="BK614" s="80">
        <f>ROUND($L$614*$K$614,2)</f>
        <v>0</v>
      </c>
      <c r="BL614" s="6" t="s">
        <v>544</v>
      </c>
    </row>
    <row r="615" spans="2:51" s="6" customFormat="1" ht="15.75" customHeight="1">
      <c r="B615" s="131"/>
      <c r="E615" s="132"/>
      <c r="F615" s="206" t="s">
        <v>941</v>
      </c>
      <c r="G615" s="207"/>
      <c r="H615" s="207"/>
      <c r="I615" s="207"/>
      <c r="K615" s="132"/>
      <c r="N615" s="132"/>
      <c r="R615" s="133"/>
      <c r="T615" s="134"/>
      <c r="AA615" s="135"/>
      <c r="AT615" s="132" t="s">
        <v>546</v>
      </c>
      <c r="AU615" s="132" t="s">
        <v>517</v>
      </c>
      <c r="AV615" s="136" t="s">
        <v>401</v>
      </c>
      <c r="AW615" s="136" t="s">
        <v>485</v>
      </c>
      <c r="AX615" s="136" t="s">
        <v>455</v>
      </c>
      <c r="AY615" s="132" t="s">
        <v>539</v>
      </c>
    </row>
    <row r="616" spans="2:51" s="6" customFormat="1" ht="15.75" customHeight="1">
      <c r="B616" s="131"/>
      <c r="E616" s="132"/>
      <c r="F616" s="206" t="s">
        <v>586</v>
      </c>
      <c r="G616" s="207"/>
      <c r="H616" s="207"/>
      <c r="I616" s="207"/>
      <c r="K616" s="132"/>
      <c r="N616" s="132"/>
      <c r="R616" s="133"/>
      <c r="T616" s="134"/>
      <c r="AA616" s="135"/>
      <c r="AT616" s="132" t="s">
        <v>546</v>
      </c>
      <c r="AU616" s="132" t="s">
        <v>517</v>
      </c>
      <c r="AV616" s="136" t="s">
        <v>401</v>
      </c>
      <c r="AW616" s="136" t="s">
        <v>485</v>
      </c>
      <c r="AX616" s="136" t="s">
        <v>455</v>
      </c>
      <c r="AY616" s="132" t="s">
        <v>539</v>
      </c>
    </row>
    <row r="617" spans="2:51" s="6" customFormat="1" ht="15.75" customHeight="1">
      <c r="B617" s="137"/>
      <c r="E617" s="138"/>
      <c r="F617" s="204" t="s">
        <v>942</v>
      </c>
      <c r="G617" s="205"/>
      <c r="H617" s="205"/>
      <c r="I617" s="205"/>
      <c r="K617" s="139">
        <v>19.015</v>
      </c>
      <c r="N617" s="138"/>
      <c r="R617" s="140"/>
      <c r="T617" s="141"/>
      <c r="AA617" s="142"/>
      <c r="AT617" s="138" t="s">
        <v>546</v>
      </c>
      <c r="AU617" s="138" t="s">
        <v>517</v>
      </c>
      <c r="AV617" s="143" t="s">
        <v>517</v>
      </c>
      <c r="AW617" s="143" t="s">
        <v>485</v>
      </c>
      <c r="AX617" s="143" t="s">
        <v>455</v>
      </c>
      <c r="AY617" s="138" t="s">
        <v>539</v>
      </c>
    </row>
    <row r="618" spans="2:51" s="6" customFormat="1" ht="15.75" customHeight="1">
      <c r="B618" s="131"/>
      <c r="E618" s="132"/>
      <c r="F618" s="206" t="s">
        <v>615</v>
      </c>
      <c r="G618" s="207"/>
      <c r="H618" s="207"/>
      <c r="I618" s="207"/>
      <c r="K618" s="132"/>
      <c r="N618" s="132"/>
      <c r="R618" s="133"/>
      <c r="T618" s="134"/>
      <c r="AA618" s="135"/>
      <c r="AT618" s="132" t="s">
        <v>546</v>
      </c>
      <c r="AU618" s="132" t="s">
        <v>517</v>
      </c>
      <c r="AV618" s="136" t="s">
        <v>401</v>
      </c>
      <c r="AW618" s="136" t="s">
        <v>485</v>
      </c>
      <c r="AX618" s="136" t="s">
        <v>455</v>
      </c>
      <c r="AY618" s="132" t="s">
        <v>539</v>
      </c>
    </row>
    <row r="619" spans="2:51" s="6" customFormat="1" ht="15.75" customHeight="1">
      <c r="B619" s="137"/>
      <c r="E619" s="138"/>
      <c r="F619" s="204" t="s">
        <v>943</v>
      </c>
      <c r="G619" s="205"/>
      <c r="H619" s="205"/>
      <c r="I619" s="205"/>
      <c r="K619" s="139">
        <v>22.88</v>
      </c>
      <c r="N619" s="138"/>
      <c r="R619" s="140"/>
      <c r="T619" s="141"/>
      <c r="AA619" s="142"/>
      <c r="AT619" s="138" t="s">
        <v>546</v>
      </c>
      <c r="AU619" s="138" t="s">
        <v>517</v>
      </c>
      <c r="AV619" s="143" t="s">
        <v>517</v>
      </c>
      <c r="AW619" s="143" t="s">
        <v>485</v>
      </c>
      <c r="AX619" s="143" t="s">
        <v>455</v>
      </c>
      <c r="AY619" s="138" t="s">
        <v>539</v>
      </c>
    </row>
    <row r="620" spans="2:51" s="6" customFormat="1" ht="15.75" customHeight="1">
      <c r="B620" s="131"/>
      <c r="E620" s="132"/>
      <c r="F620" s="206" t="s">
        <v>618</v>
      </c>
      <c r="G620" s="207"/>
      <c r="H620" s="207"/>
      <c r="I620" s="207"/>
      <c r="K620" s="132"/>
      <c r="N620" s="132"/>
      <c r="R620" s="133"/>
      <c r="T620" s="134"/>
      <c r="AA620" s="135"/>
      <c r="AT620" s="132" t="s">
        <v>546</v>
      </c>
      <c r="AU620" s="132" t="s">
        <v>517</v>
      </c>
      <c r="AV620" s="136" t="s">
        <v>401</v>
      </c>
      <c r="AW620" s="136" t="s">
        <v>485</v>
      </c>
      <c r="AX620" s="136" t="s">
        <v>455</v>
      </c>
      <c r="AY620" s="132" t="s">
        <v>539</v>
      </c>
    </row>
    <row r="621" spans="2:51" s="6" customFormat="1" ht="15.75" customHeight="1">
      <c r="B621" s="137"/>
      <c r="E621" s="138"/>
      <c r="F621" s="204" t="s">
        <v>944</v>
      </c>
      <c r="G621" s="205"/>
      <c r="H621" s="205"/>
      <c r="I621" s="205"/>
      <c r="K621" s="139">
        <v>40.93</v>
      </c>
      <c r="N621" s="138"/>
      <c r="R621" s="140"/>
      <c r="T621" s="141"/>
      <c r="AA621" s="142"/>
      <c r="AT621" s="138" t="s">
        <v>546</v>
      </c>
      <c r="AU621" s="138" t="s">
        <v>517</v>
      </c>
      <c r="AV621" s="143" t="s">
        <v>517</v>
      </c>
      <c r="AW621" s="143" t="s">
        <v>485</v>
      </c>
      <c r="AX621" s="143" t="s">
        <v>455</v>
      </c>
      <c r="AY621" s="138" t="s">
        <v>539</v>
      </c>
    </row>
    <row r="622" spans="2:51" s="6" customFormat="1" ht="15.75" customHeight="1">
      <c r="B622" s="144"/>
      <c r="E622" s="145"/>
      <c r="F622" s="208" t="s">
        <v>548</v>
      </c>
      <c r="G622" s="209"/>
      <c r="H622" s="209"/>
      <c r="I622" s="209"/>
      <c r="K622" s="146">
        <v>82.825</v>
      </c>
      <c r="N622" s="145"/>
      <c r="R622" s="147"/>
      <c r="T622" s="148"/>
      <c r="AA622" s="149"/>
      <c r="AT622" s="145" t="s">
        <v>546</v>
      </c>
      <c r="AU622" s="145" t="s">
        <v>517</v>
      </c>
      <c r="AV622" s="150" t="s">
        <v>544</v>
      </c>
      <c r="AW622" s="150" t="s">
        <v>485</v>
      </c>
      <c r="AX622" s="150" t="s">
        <v>401</v>
      </c>
      <c r="AY622" s="145" t="s">
        <v>539</v>
      </c>
    </row>
    <row r="623" spans="2:64" s="6" customFormat="1" ht="27" customHeight="1">
      <c r="B623" s="22"/>
      <c r="C623" s="123" t="s">
        <v>945</v>
      </c>
      <c r="D623" s="123" t="s">
        <v>540</v>
      </c>
      <c r="E623" s="124" t="s">
        <v>946</v>
      </c>
      <c r="F623" s="212" t="s">
        <v>947</v>
      </c>
      <c r="G623" s="211"/>
      <c r="H623" s="211"/>
      <c r="I623" s="211"/>
      <c r="J623" s="125" t="s">
        <v>597</v>
      </c>
      <c r="K623" s="126">
        <v>794.27</v>
      </c>
      <c r="L623" s="213">
        <v>0</v>
      </c>
      <c r="M623" s="211"/>
      <c r="N623" s="210">
        <f>ROUND($L$623*$K$623,2)</f>
        <v>0</v>
      </c>
      <c r="O623" s="211"/>
      <c r="P623" s="211"/>
      <c r="Q623" s="211"/>
      <c r="R623" s="23"/>
      <c r="T623" s="127"/>
      <c r="U623" s="128" t="s">
        <v>422</v>
      </c>
      <c r="V623" s="129">
        <v>0.47</v>
      </c>
      <c r="W623" s="129">
        <f>$V$623*$K$623</f>
        <v>373.3069</v>
      </c>
      <c r="X623" s="129">
        <v>0.01838</v>
      </c>
      <c r="Y623" s="129">
        <f>$X$623*$K$623</f>
        <v>14.5986826</v>
      </c>
      <c r="Z623" s="129">
        <v>0</v>
      </c>
      <c r="AA623" s="130">
        <f>$Z$623*$K$623</f>
        <v>0</v>
      </c>
      <c r="AR623" s="6" t="s">
        <v>544</v>
      </c>
      <c r="AT623" s="6" t="s">
        <v>540</v>
      </c>
      <c r="AU623" s="6" t="s">
        <v>517</v>
      </c>
      <c r="AY623" s="6" t="s">
        <v>539</v>
      </c>
      <c r="BE623" s="80">
        <f>IF($U$623="základní",$N$623,0)</f>
        <v>0</v>
      </c>
      <c r="BF623" s="80">
        <f>IF($U$623="snížená",$N$623,0)</f>
        <v>0</v>
      </c>
      <c r="BG623" s="80">
        <f>IF($U$623="zákl. přenesená",$N$623,0)</f>
        <v>0</v>
      </c>
      <c r="BH623" s="80">
        <f>IF($U$623="sníž. přenesená",$N$623,0)</f>
        <v>0</v>
      </c>
      <c r="BI623" s="80">
        <f>IF($U$623="nulová",$N$623,0)</f>
        <v>0</v>
      </c>
      <c r="BJ623" s="6" t="s">
        <v>517</v>
      </c>
      <c r="BK623" s="80">
        <f>ROUND($L$623*$K$623,2)</f>
        <v>0</v>
      </c>
      <c r="BL623" s="6" t="s">
        <v>544</v>
      </c>
    </row>
    <row r="624" spans="2:51" s="6" customFormat="1" ht="15.75" customHeight="1">
      <c r="B624" s="131"/>
      <c r="E624" s="132"/>
      <c r="F624" s="206" t="s">
        <v>948</v>
      </c>
      <c r="G624" s="207"/>
      <c r="H624" s="207"/>
      <c r="I624" s="207"/>
      <c r="K624" s="132"/>
      <c r="N624" s="132"/>
      <c r="R624" s="133"/>
      <c r="T624" s="134"/>
      <c r="AA624" s="135"/>
      <c r="AT624" s="132" t="s">
        <v>546</v>
      </c>
      <c r="AU624" s="132" t="s">
        <v>517</v>
      </c>
      <c r="AV624" s="136" t="s">
        <v>401</v>
      </c>
      <c r="AW624" s="136" t="s">
        <v>485</v>
      </c>
      <c r="AX624" s="136" t="s">
        <v>455</v>
      </c>
      <c r="AY624" s="132" t="s">
        <v>539</v>
      </c>
    </row>
    <row r="625" spans="2:51" s="6" customFormat="1" ht="27" customHeight="1">
      <c r="B625" s="137"/>
      <c r="E625" s="138"/>
      <c r="F625" s="204" t="s">
        <v>949</v>
      </c>
      <c r="G625" s="205"/>
      <c r="H625" s="205"/>
      <c r="I625" s="205"/>
      <c r="K625" s="139">
        <v>301.305</v>
      </c>
      <c r="N625" s="138"/>
      <c r="R625" s="140"/>
      <c r="T625" s="141"/>
      <c r="AA625" s="142"/>
      <c r="AT625" s="138" t="s">
        <v>546</v>
      </c>
      <c r="AU625" s="138" t="s">
        <v>517</v>
      </c>
      <c r="AV625" s="143" t="s">
        <v>517</v>
      </c>
      <c r="AW625" s="143" t="s">
        <v>485</v>
      </c>
      <c r="AX625" s="143" t="s">
        <v>455</v>
      </c>
      <c r="AY625" s="138" t="s">
        <v>539</v>
      </c>
    </row>
    <row r="626" spans="2:51" s="6" customFormat="1" ht="15.75" customHeight="1">
      <c r="B626" s="131"/>
      <c r="E626" s="132"/>
      <c r="F626" s="206" t="s">
        <v>950</v>
      </c>
      <c r="G626" s="207"/>
      <c r="H626" s="207"/>
      <c r="I626" s="207"/>
      <c r="K626" s="132"/>
      <c r="N626" s="132"/>
      <c r="R626" s="133"/>
      <c r="T626" s="134"/>
      <c r="AA626" s="135"/>
      <c r="AT626" s="132" t="s">
        <v>546</v>
      </c>
      <c r="AU626" s="132" t="s">
        <v>517</v>
      </c>
      <c r="AV626" s="136" t="s">
        <v>401</v>
      </c>
      <c r="AW626" s="136" t="s">
        <v>485</v>
      </c>
      <c r="AX626" s="136" t="s">
        <v>455</v>
      </c>
      <c r="AY626" s="132" t="s">
        <v>539</v>
      </c>
    </row>
    <row r="627" spans="2:51" s="6" customFormat="1" ht="15.75" customHeight="1">
      <c r="B627" s="137"/>
      <c r="E627" s="138"/>
      <c r="F627" s="204" t="s">
        <v>951</v>
      </c>
      <c r="G627" s="205"/>
      <c r="H627" s="205"/>
      <c r="I627" s="205"/>
      <c r="K627" s="139">
        <v>-12.18</v>
      </c>
      <c r="N627" s="138"/>
      <c r="R627" s="140"/>
      <c r="T627" s="141"/>
      <c r="AA627" s="142"/>
      <c r="AT627" s="138" t="s">
        <v>546</v>
      </c>
      <c r="AU627" s="138" t="s">
        <v>517</v>
      </c>
      <c r="AV627" s="143" t="s">
        <v>517</v>
      </c>
      <c r="AW627" s="143" t="s">
        <v>485</v>
      </c>
      <c r="AX627" s="143" t="s">
        <v>455</v>
      </c>
      <c r="AY627" s="138" t="s">
        <v>539</v>
      </c>
    </row>
    <row r="628" spans="2:51" s="6" customFormat="1" ht="15.75" customHeight="1">
      <c r="B628" s="131"/>
      <c r="E628" s="132"/>
      <c r="F628" s="206" t="s">
        <v>952</v>
      </c>
      <c r="G628" s="207"/>
      <c r="H628" s="207"/>
      <c r="I628" s="207"/>
      <c r="K628" s="132"/>
      <c r="N628" s="132"/>
      <c r="R628" s="133"/>
      <c r="T628" s="134"/>
      <c r="AA628" s="135"/>
      <c r="AT628" s="132" t="s">
        <v>546</v>
      </c>
      <c r="AU628" s="132" t="s">
        <v>517</v>
      </c>
      <c r="AV628" s="136" t="s">
        <v>401</v>
      </c>
      <c r="AW628" s="136" t="s">
        <v>485</v>
      </c>
      <c r="AX628" s="136" t="s">
        <v>455</v>
      </c>
      <c r="AY628" s="132" t="s">
        <v>539</v>
      </c>
    </row>
    <row r="629" spans="2:51" s="6" customFormat="1" ht="15.75" customHeight="1">
      <c r="B629" s="131"/>
      <c r="E629" s="132"/>
      <c r="F629" s="206" t="s">
        <v>586</v>
      </c>
      <c r="G629" s="207"/>
      <c r="H629" s="207"/>
      <c r="I629" s="207"/>
      <c r="K629" s="132"/>
      <c r="N629" s="132"/>
      <c r="R629" s="133"/>
      <c r="T629" s="134"/>
      <c r="AA629" s="135"/>
      <c r="AT629" s="132" t="s">
        <v>546</v>
      </c>
      <c r="AU629" s="132" t="s">
        <v>517</v>
      </c>
      <c r="AV629" s="136" t="s">
        <v>401</v>
      </c>
      <c r="AW629" s="136" t="s">
        <v>485</v>
      </c>
      <c r="AX629" s="136" t="s">
        <v>455</v>
      </c>
      <c r="AY629" s="132" t="s">
        <v>539</v>
      </c>
    </row>
    <row r="630" spans="2:51" s="6" customFormat="1" ht="15.75" customHeight="1">
      <c r="B630" s="137"/>
      <c r="E630" s="138"/>
      <c r="F630" s="204" t="s">
        <v>953</v>
      </c>
      <c r="G630" s="205"/>
      <c r="H630" s="205"/>
      <c r="I630" s="205"/>
      <c r="K630" s="139">
        <v>-19.015</v>
      </c>
      <c r="N630" s="138"/>
      <c r="R630" s="140"/>
      <c r="T630" s="141"/>
      <c r="AA630" s="142"/>
      <c r="AT630" s="138" t="s">
        <v>546</v>
      </c>
      <c r="AU630" s="138" t="s">
        <v>517</v>
      </c>
      <c r="AV630" s="143" t="s">
        <v>517</v>
      </c>
      <c r="AW630" s="143" t="s">
        <v>485</v>
      </c>
      <c r="AX630" s="143" t="s">
        <v>455</v>
      </c>
      <c r="AY630" s="138" t="s">
        <v>539</v>
      </c>
    </row>
    <row r="631" spans="2:51" s="6" customFormat="1" ht="15.75" customHeight="1">
      <c r="B631" s="131"/>
      <c r="E631" s="132"/>
      <c r="F631" s="206" t="s">
        <v>954</v>
      </c>
      <c r="G631" s="207"/>
      <c r="H631" s="207"/>
      <c r="I631" s="207"/>
      <c r="K631" s="132"/>
      <c r="N631" s="132"/>
      <c r="R631" s="133"/>
      <c r="T631" s="134"/>
      <c r="AA631" s="135"/>
      <c r="AT631" s="132" t="s">
        <v>546</v>
      </c>
      <c r="AU631" s="132" t="s">
        <v>517</v>
      </c>
      <c r="AV631" s="136" t="s">
        <v>401</v>
      </c>
      <c r="AW631" s="136" t="s">
        <v>485</v>
      </c>
      <c r="AX631" s="136" t="s">
        <v>455</v>
      </c>
      <c r="AY631" s="132" t="s">
        <v>539</v>
      </c>
    </row>
    <row r="632" spans="2:51" s="6" customFormat="1" ht="27" customHeight="1">
      <c r="B632" s="137"/>
      <c r="E632" s="138"/>
      <c r="F632" s="204" t="s">
        <v>955</v>
      </c>
      <c r="G632" s="205"/>
      <c r="H632" s="205"/>
      <c r="I632" s="205"/>
      <c r="K632" s="139">
        <v>308.34</v>
      </c>
      <c r="N632" s="138"/>
      <c r="R632" s="140"/>
      <c r="T632" s="141"/>
      <c r="AA632" s="142"/>
      <c r="AT632" s="138" t="s">
        <v>546</v>
      </c>
      <c r="AU632" s="138" t="s">
        <v>517</v>
      </c>
      <c r="AV632" s="143" t="s">
        <v>517</v>
      </c>
      <c r="AW632" s="143" t="s">
        <v>485</v>
      </c>
      <c r="AX632" s="143" t="s">
        <v>455</v>
      </c>
      <c r="AY632" s="138" t="s">
        <v>539</v>
      </c>
    </row>
    <row r="633" spans="2:51" s="6" customFormat="1" ht="15.75" customHeight="1">
      <c r="B633" s="131"/>
      <c r="E633" s="132"/>
      <c r="F633" s="206" t="s">
        <v>956</v>
      </c>
      <c r="G633" s="207"/>
      <c r="H633" s="207"/>
      <c r="I633" s="207"/>
      <c r="K633" s="132"/>
      <c r="N633" s="132"/>
      <c r="R633" s="133"/>
      <c r="T633" s="134"/>
      <c r="AA633" s="135"/>
      <c r="AT633" s="132" t="s">
        <v>546</v>
      </c>
      <c r="AU633" s="132" t="s">
        <v>517</v>
      </c>
      <c r="AV633" s="136" t="s">
        <v>401</v>
      </c>
      <c r="AW633" s="136" t="s">
        <v>485</v>
      </c>
      <c r="AX633" s="136" t="s">
        <v>455</v>
      </c>
      <c r="AY633" s="132" t="s">
        <v>539</v>
      </c>
    </row>
    <row r="634" spans="2:51" s="6" customFormat="1" ht="15.75" customHeight="1">
      <c r="B634" s="137"/>
      <c r="E634" s="138"/>
      <c r="F634" s="204" t="s">
        <v>957</v>
      </c>
      <c r="G634" s="205"/>
      <c r="H634" s="205"/>
      <c r="I634" s="205"/>
      <c r="K634" s="139">
        <v>-11.437</v>
      </c>
      <c r="N634" s="138"/>
      <c r="R634" s="140"/>
      <c r="T634" s="141"/>
      <c r="AA634" s="142"/>
      <c r="AT634" s="138" t="s">
        <v>546</v>
      </c>
      <c r="AU634" s="138" t="s">
        <v>517</v>
      </c>
      <c r="AV634" s="143" t="s">
        <v>517</v>
      </c>
      <c r="AW634" s="143" t="s">
        <v>485</v>
      </c>
      <c r="AX634" s="143" t="s">
        <v>455</v>
      </c>
      <c r="AY634" s="138" t="s">
        <v>539</v>
      </c>
    </row>
    <row r="635" spans="2:51" s="6" customFormat="1" ht="15.75" customHeight="1">
      <c r="B635" s="131"/>
      <c r="E635" s="132"/>
      <c r="F635" s="206" t="s">
        <v>950</v>
      </c>
      <c r="G635" s="207"/>
      <c r="H635" s="207"/>
      <c r="I635" s="207"/>
      <c r="K635" s="132"/>
      <c r="N635" s="132"/>
      <c r="R635" s="133"/>
      <c r="T635" s="134"/>
      <c r="AA635" s="135"/>
      <c r="AT635" s="132" t="s">
        <v>546</v>
      </c>
      <c r="AU635" s="132" t="s">
        <v>517</v>
      </c>
      <c r="AV635" s="136" t="s">
        <v>401</v>
      </c>
      <c r="AW635" s="136" t="s">
        <v>485</v>
      </c>
      <c r="AX635" s="136" t="s">
        <v>455</v>
      </c>
      <c r="AY635" s="132" t="s">
        <v>539</v>
      </c>
    </row>
    <row r="636" spans="2:51" s="6" customFormat="1" ht="15.75" customHeight="1">
      <c r="B636" s="137"/>
      <c r="E636" s="138"/>
      <c r="F636" s="204" t="s">
        <v>958</v>
      </c>
      <c r="G636" s="205"/>
      <c r="H636" s="205"/>
      <c r="I636" s="205"/>
      <c r="K636" s="139">
        <v>-12.6</v>
      </c>
      <c r="N636" s="138"/>
      <c r="R636" s="140"/>
      <c r="T636" s="141"/>
      <c r="AA636" s="142"/>
      <c r="AT636" s="138" t="s">
        <v>546</v>
      </c>
      <c r="AU636" s="138" t="s">
        <v>517</v>
      </c>
      <c r="AV636" s="143" t="s">
        <v>517</v>
      </c>
      <c r="AW636" s="143" t="s">
        <v>485</v>
      </c>
      <c r="AX636" s="143" t="s">
        <v>455</v>
      </c>
      <c r="AY636" s="138" t="s">
        <v>539</v>
      </c>
    </row>
    <row r="637" spans="2:51" s="6" customFormat="1" ht="15.75" customHeight="1">
      <c r="B637" s="131"/>
      <c r="E637" s="132"/>
      <c r="F637" s="206" t="s">
        <v>952</v>
      </c>
      <c r="G637" s="207"/>
      <c r="H637" s="207"/>
      <c r="I637" s="207"/>
      <c r="K637" s="132"/>
      <c r="N637" s="132"/>
      <c r="R637" s="133"/>
      <c r="T637" s="134"/>
      <c r="AA637" s="135"/>
      <c r="AT637" s="132" t="s">
        <v>546</v>
      </c>
      <c r="AU637" s="132" t="s">
        <v>517</v>
      </c>
      <c r="AV637" s="136" t="s">
        <v>401</v>
      </c>
      <c r="AW637" s="136" t="s">
        <v>485</v>
      </c>
      <c r="AX637" s="136" t="s">
        <v>455</v>
      </c>
      <c r="AY637" s="132" t="s">
        <v>539</v>
      </c>
    </row>
    <row r="638" spans="2:51" s="6" customFormat="1" ht="15.75" customHeight="1">
      <c r="B638" s="131"/>
      <c r="E638" s="132"/>
      <c r="F638" s="206" t="s">
        <v>615</v>
      </c>
      <c r="G638" s="207"/>
      <c r="H638" s="207"/>
      <c r="I638" s="207"/>
      <c r="K638" s="132"/>
      <c r="N638" s="132"/>
      <c r="R638" s="133"/>
      <c r="T638" s="134"/>
      <c r="AA638" s="135"/>
      <c r="AT638" s="132" t="s">
        <v>546</v>
      </c>
      <c r="AU638" s="132" t="s">
        <v>517</v>
      </c>
      <c r="AV638" s="136" t="s">
        <v>401</v>
      </c>
      <c r="AW638" s="136" t="s">
        <v>485</v>
      </c>
      <c r="AX638" s="136" t="s">
        <v>455</v>
      </c>
      <c r="AY638" s="132" t="s">
        <v>539</v>
      </c>
    </row>
    <row r="639" spans="2:51" s="6" customFormat="1" ht="15.75" customHeight="1">
      <c r="B639" s="137"/>
      <c r="E639" s="138"/>
      <c r="F639" s="204" t="s">
        <v>959</v>
      </c>
      <c r="G639" s="205"/>
      <c r="H639" s="205"/>
      <c r="I639" s="205"/>
      <c r="K639" s="139">
        <v>-22.88</v>
      </c>
      <c r="N639" s="138"/>
      <c r="R639" s="140"/>
      <c r="T639" s="141"/>
      <c r="AA639" s="142"/>
      <c r="AT639" s="138" t="s">
        <v>546</v>
      </c>
      <c r="AU639" s="138" t="s">
        <v>517</v>
      </c>
      <c r="AV639" s="143" t="s">
        <v>517</v>
      </c>
      <c r="AW639" s="143" t="s">
        <v>485</v>
      </c>
      <c r="AX639" s="143" t="s">
        <v>455</v>
      </c>
      <c r="AY639" s="138" t="s">
        <v>539</v>
      </c>
    </row>
    <row r="640" spans="2:51" s="6" customFormat="1" ht="15.75" customHeight="1">
      <c r="B640" s="131"/>
      <c r="E640" s="132"/>
      <c r="F640" s="206" t="s">
        <v>960</v>
      </c>
      <c r="G640" s="207"/>
      <c r="H640" s="207"/>
      <c r="I640" s="207"/>
      <c r="K640" s="132"/>
      <c r="N640" s="132"/>
      <c r="R640" s="133"/>
      <c r="T640" s="134"/>
      <c r="AA640" s="135"/>
      <c r="AT640" s="132" t="s">
        <v>546</v>
      </c>
      <c r="AU640" s="132" t="s">
        <v>517</v>
      </c>
      <c r="AV640" s="136" t="s">
        <v>401</v>
      </c>
      <c r="AW640" s="136" t="s">
        <v>485</v>
      </c>
      <c r="AX640" s="136" t="s">
        <v>455</v>
      </c>
      <c r="AY640" s="132" t="s">
        <v>539</v>
      </c>
    </row>
    <row r="641" spans="2:51" s="6" customFormat="1" ht="27" customHeight="1">
      <c r="B641" s="137"/>
      <c r="E641" s="138"/>
      <c r="F641" s="204" t="s">
        <v>961</v>
      </c>
      <c r="G641" s="205"/>
      <c r="H641" s="205"/>
      <c r="I641" s="205"/>
      <c r="K641" s="139">
        <v>285.662</v>
      </c>
      <c r="N641" s="138"/>
      <c r="R641" s="140"/>
      <c r="T641" s="141"/>
      <c r="AA641" s="142"/>
      <c r="AT641" s="138" t="s">
        <v>546</v>
      </c>
      <c r="AU641" s="138" t="s">
        <v>517</v>
      </c>
      <c r="AV641" s="143" t="s">
        <v>517</v>
      </c>
      <c r="AW641" s="143" t="s">
        <v>485</v>
      </c>
      <c r="AX641" s="143" t="s">
        <v>455</v>
      </c>
      <c r="AY641" s="138" t="s">
        <v>539</v>
      </c>
    </row>
    <row r="642" spans="2:51" s="6" customFormat="1" ht="15.75" customHeight="1">
      <c r="B642" s="131"/>
      <c r="E642" s="132"/>
      <c r="F642" s="206" t="s">
        <v>956</v>
      </c>
      <c r="G642" s="207"/>
      <c r="H642" s="207"/>
      <c r="I642" s="207"/>
      <c r="K642" s="132"/>
      <c r="N642" s="132"/>
      <c r="R642" s="133"/>
      <c r="T642" s="134"/>
      <c r="AA642" s="135"/>
      <c r="AT642" s="132" t="s">
        <v>546</v>
      </c>
      <c r="AU642" s="132" t="s">
        <v>517</v>
      </c>
      <c r="AV642" s="136" t="s">
        <v>401</v>
      </c>
      <c r="AW642" s="136" t="s">
        <v>485</v>
      </c>
      <c r="AX642" s="136" t="s">
        <v>455</v>
      </c>
      <c r="AY642" s="132" t="s">
        <v>539</v>
      </c>
    </row>
    <row r="643" spans="2:51" s="6" customFormat="1" ht="15.75" customHeight="1">
      <c r="B643" s="137"/>
      <c r="E643" s="138"/>
      <c r="F643" s="204" t="s">
        <v>962</v>
      </c>
      <c r="G643" s="205"/>
      <c r="H643" s="205"/>
      <c r="I643" s="205"/>
      <c r="K643" s="139">
        <v>-6.65</v>
      </c>
      <c r="N643" s="138"/>
      <c r="R643" s="140"/>
      <c r="T643" s="141"/>
      <c r="AA643" s="142"/>
      <c r="AT643" s="138" t="s">
        <v>546</v>
      </c>
      <c r="AU643" s="138" t="s">
        <v>517</v>
      </c>
      <c r="AV643" s="143" t="s">
        <v>517</v>
      </c>
      <c r="AW643" s="143" t="s">
        <v>485</v>
      </c>
      <c r="AX643" s="143" t="s">
        <v>455</v>
      </c>
      <c r="AY643" s="138" t="s">
        <v>539</v>
      </c>
    </row>
    <row r="644" spans="2:51" s="6" customFormat="1" ht="15.75" customHeight="1">
      <c r="B644" s="131"/>
      <c r="E644" s="132"/>
      <c r="F644" s="206" t="s">
        <v>950</v>
      </c>
      <c r="G644" s="207"/>
      <c r="H644" s="207"/>
      <c r="I644" s="207"/>
      <c r="K644" s="132"/>
      <c r="N644" s="132"/>
      <c r="R644" s="133"/>
      <c r="T644" s="134"/>
      <c r="AA644" s="135"/>
      <c r="AT644" s="132" t="s">
        <v>546</v>
      </c>
      <c r="AU644" s="132" t="s">
        <v>517</v>
      </c>
      <c r="AV644" s="136" t="s">
        <v>401</v>
      </c>
      <c r="AW644" s="136" t="s">
        <v>485</v>
      </c>
      <c r="AX644" s="136" t="s">
        <v>455</v>
      </c>
      <c r="AY644" s="132" t="s">
        <v>539</v>
      </c>
    </row>
    <row r="645" spans="2:51" s="6" customFormat="1" ht="15.75" customHeight="1">
      <c r="B645" s="137"/>
      <c r="E645" s="138"/>
      <c r="F645" s="204" t="s">
        <v>963</v>
      </c>
      <c r="G645" s="205"/>
      <c r="H645" s="205"/>
      <c r="I645" s="205"/>
      <c r="K645" s="139">
        <v>-8.4</v>
      </c>
      <c r="N645" s="138"/>
      <c r="R645" s="140"/>
      <c r="T645" s="141"/>
      <c r="AA645" s="142"/>
      <c r="AT645" s="138" t="s">
        <v>546</v>
      </c>
      <c r="AU645" s="138" t="s">
        <v>517</v>
      </c>
      <c r="AV645" s="143" t="s">
        <v>517</v>
      </c>
      <c r="AW645" s="143" t="s">
        <v>485</v>
      </c>
      <c r="AX645" s="143" t="s">
        <v>455</v>
      </c>
      <c r="AY645" s="138" t="s">
        <v>539</v>
      </c>
    </row>
    <row r="646" spans="2:51" s="6" customFormat="1" ht="15.75" customHeight="1">
      <c r="B646" s="131"/>
      <c r="E646" s="132"/>
      <c r="F646" s="206" t="s">
        <v>952</v>
      </c>
      <c r="G646" s="207"/>
      <c r="H646" s="207"/>
      <c r="I646" s="207"/>
      <c r="K646" s="132"/>
      <c r="N646" s="132"/>
      <c r="R646" s="133"/>
      <c r="T646" s="134"/>
      <c r="AA646" s="135"/>
      <c r="AT646" s="132" t="s">
        <v>546</v>
      </c>
      <c r="AU646" s="132" t="s">
        <v>517</v>
      </c>
      <c r="AV646" s="136" t="s">
        <v>401</v>
      </c>
      <c r="AW646" s="136" t="s">
        <v>485</v>
      </c>
      <c r="AX646" s="136" t="s">
        <v>455</v>
      </c>
      <c r="AY646" s="132" t="s">
        <v>539</v>
      </c>
    </row>
    <row r="647" spans="2:51" s="6" customFormat="1" ht="15.75" customHeight="1">
      <c r="B647" s="131"/>
      <c r="E647" s="132"/>
      <c r="F647" s="206" t="s">
        <v>618</v>
      </c>
      <c r="G647" s="207"/>
      <c r="H647" s="207"/>
      <c r="I647" s="207"/>
      <c r="K647" s="132"/>
      <c r="N647" s="132"/>
      <c r="R647" s="133"/>
      <c r="T647" s="134"/>
      <c r="AA647" s="135"/>
      <c r="AT647" s="132" t="s">
        <v>546</v>
      </c>
      <c r="AU647" s="132" t="s">
        <v>517</v>
      </c>
      <c r="AV647" s="136" t="s">
        <v>401</v>
      </c>
      <c r="AW647" s="136" t="s">
        <v>485</v>
      </c>
      <c r="AX647" s="136" t="s">
        <v>455</v>
      </c>
      <c r="AY647" s="132" t="s">
        <v>539</v>
      </c>
    </row>
    <row r="648" spans="2:51" s="6" customFormat="1" ht="15.75" customHeight="1">
      <c r="B648" s="137"/>
      <c r="E648" s="138"/>
      <c r="F648" s="204" t="s">
        <v>964</v>
      </c>
      <c r="G648" s="205"/>
      <c r="H648" s="205"/>
      <c r="I648" s="205"/>
      <c r="K648" s="139">
        <v>-40.93</v>
      </c>
      <c r="N648" s="138"/>
      <c r="R648" s="140"/>
      <c r="T648" s="141"/>
      <c r="AA648" s="142"/>
      <c r="AT648" s="138" t="s">
        <v>546</v>
      </c>
      <c r="AU648" s="138" t="s">
        <v>517</v>
      </c>
      <c r="AV648" s="143" t="s">
        <v>517</v>
      </c>
      <c r="AW648" s="143" t="s">
        <v>485</v>
      </c>
      <c r="AX648" s="143" t="s">
        <v>455</v>
      </c>
      <c r="AY648" s="138" t="s">
        <v>539</v>
      </c>
    </row>
    <row r="649" spans="2:51" s="6" customFormat="1" ht="15.75" customHeight="1">
      <c r="B649" s="131"/>
      <c r="E649" s="132"/>
      <c r="F649" s="206" t="s">
        <v>631</v>
      </c>
      <c r="G649" s="207"/>
      <c r="H649" s="207"/>
      <c r="I649" s="207"/>
      <c r="K649" s="132"/>
      <c r="N649" s="132"/>
      <c r="R649" s="133"/>
      <c r="T649" s="134"/>
      <c r="AA649" s="135"/>
      <c r="AT649" s="132" t="s">
        <v>546</v>
      </c>
      <c r="AU649" s="132" t="s">
        <v>517</v>
      </c>
      <c r="AV649" s="136" t="s">
        <v>401</v>
      </c>
      <c r="AW649" s="136" t="s">
        <v>485</v>
      </c>
      <c r="AX649" s="136" t="s">
        <v>455</v>
      </c>
      <c r="AY649" s="132" t="s">
        <v>539</v>
      </c>
    </row>
    <row r="650" spans="2:51" s="6" customFormat="1" ht="15.75" customHeight="1">
      <c r="B650" s="137"/>
      <c r="E650" s="138"/>
      <c r="F650" s="204" t="s">
        <v>632</v>
      </c>
      <c r="G650" s="205"/>
      <c r="H650" s="205"/>
      <c r="I650" s="205"/>
      <c r="K650" s="139">
        <v>12.251</v>
      </c>
      <c r="N650" s="138"/>
      <c r="R650" s="140"/>
      <c r="T650" s="141"/>
      <c r="AA650" s="142"/>
      <c r="AT650" s="138" t="s">
        <v>546</v>
      </c>
      <c r="AU650" s="138" t="s">
        <v>517</v>
      </c>
      <c r="AV650" s="143" t="s">
        <v>517</v>
      </c>
      <c r="AW650" s="143" t="s">
        <v>485</v>
      </c>
      <c r="AX650" s="143" t="s">
        <v>455</v>
      </c>
      <c r="AY650" s="138" t="s">
        <v>539</v>
      </c>
    </row>
    <row r="651" spans="2:51" s="6" customFormat="1" ht="15.75" customHeight="1">
      <c r="B651" s="131"/>
      <c r="E651" s="132"/>
      <c r="F651" s="206" t="s">
        <v>633</v>
      </c>
      <c r="G651" s="207"/>
      <c r="H651" s="207"/>
      <c r="I651" s="207"/>
      <c r="K651" s="132"/>
      <c r="N651" s="132"/>
      <c r="R651" s="133"/>
      <c r="T651" s="134"/>
      <c r="AA651" s="135"/>
      <c r="AT651" s="132" t="s">
        <v>546</v>
      </c>
      <c r="AU651" s="132" t="s">
        <v>517</v>
      </c>
      <c r="AV651" s="136" t="s">
        <v>401</v>
      </c>
      <c r="AW651" s="136" t="s">
        <v>485</v>
      </c>
      <c r="AX651" s="136" t="s">
        <v>455</v>
      </c>
      <c r="AY651" s="132" t="s">
        <v>539</v>
      </c>
    </row>
    <row r="652" spans="2:51" s="6" customFormat="1" ht="15.75" customHeight="1">
      <c r="B652" s="137"/>
      <c r="E652" s="138"/>
      <c r="F652" s="204" t="s">
        <v>634</v>
      </c>
      <c r="G652" s="205"/>
      <c r="H652" s="205"/>
      <c r="I652" s="205"/>
      <c r="K652" s="139">
        <v>8.747</v>
      </c>
      <c r="N652" s="138"/>
      <c r="R652" s="140"/>
      <c r="T652" s="141"/>
      <c r="AA652" s="142"/>
      <c r="AT652" s="138" t="s">
        <v>546</v>
      </c>
      <c r="AU652" s="138" t="s">
        <v>517</v>
      </c>
      <c r="AV652" s="143" t="s">
        <v>517</v>
      </c>
      <c r="AW652" s="143" t="s">
        <v>485</v>
      </c>
      <c r="AX652" s="143" t="s">
        <v>455</v>
      </c>
      <c r="AY652" s="138" t="s">
        <v>539</v>
      </c>
    </row>
    <row r="653" spans="2:51" s="6" customFormat="1" ht="15.75" customHeight="1">
      <c r="B653" s="131"/>
      <c r="E653" s="132"/>
      <c r="F653" s="206" t="s">
        <v>635</v>
      </c>
      <c r="G653" s="207"/>
      <c r="H653" s="207"/>
      <c r="I653" s="207"/>
      <c r="K653" s="132"/>
      <c r="N653" s="132"/>
      <c r="R653" s="133"/>
      <c r="T653" s="134"/>
      <c r="AA653" s="135"/>
      <c r="AT653" s="132" t="s">
        <v>546</v>
      </c>
      <c r="AU653" s="132" t="s">
        <v>517</v>
      </c>
      <c r="AV653" s="136" t="s">
        <v>401</v>
      </c>
      <c r="AW653" s="136" t="s">
        <v>485</v>
      </c>
      <c r="AX653" s="136" t="s">
        <v>455</v>
      </c>
      <c r="AY653" s="132" t="s">
        <v>539</v>
      </c>
    </row>
    <row r="654" spans="2:51" s="6" customFormat="1" ht="15.75" customHeight="1">
      <c r="B654" s="137"/>
      <c r="E654" s="138"/>
      <c r="F654" s="204" t="s">
        <v>636</v>
      </c>
      <c r="G654" s="205"/>
      <c r="H654" s="205"/>
      <c r="I654" s="205"/>
      <c r="K654" s="139">
        <v>5.487</v>
      </c>
      <c r="N654" s="138"/>
      <c r="R654" s="140"/>
      <c r="T654" s="141"/>
      <c r="AA654" s="142"/>
      <c r="AT654" s="138" t="s">
        <v>546</v>
      </c>
      <c r="AU654" s="138" t="s">
        <v>517</v>
      </c>
      <c r="AV654" s="143" t="s">
        <v>517</v>
      </c>
      <c r="AW654" s="143" t="s">
        <v>485</v>
      </c>
      <c r="AX654" s="143" t="s">
        <v>455</v>
      </c>
      <c r="AY654" s="138" t="s">
        <v>539</v>
      </c>
    </row>
    <row r="655" spans="2:51" s="6" customFormat="1" ht="15.75" customHeight="1">
      <c r="B655" s="131"/>
      <c r="E655" s="132"/>
      <c r="F655" s="206" t="s">
        <v>637</v>
      </c>
      <c r="G655" s="207"/>
      <c r="H655" s="207"/>
      <c r="I655" s="207"/>
      <c r="K655" s="132"/>
      <c r="N655" s="132"/>
      <c r="R655" s="133"/>
      <c r="T655" s="134"/>
      <c r="AA655" s="135"/>
      <c r="AT655" s="132" t="s">
        <v>546</v>
      </c>
      <c r="AU655" s="132" t="s">
        <v>517</v>
      </c>
      <c r="AV655" s="136" t="s">
        <v>401</v>
      </c>
      <c r="AW655" s="136" t="s">
        <v>485</v>
      </c>
      <c r="AX655" s="136" t="s">
        <v>455</v>
      </c>
      <c r="AY655" s="132" t="s">
        <v>539</v>
      </c>
    </row>
    <row r="656" spans="2:51" s="6" customFormat="1" ht="15.75" customHeight="1">
      <c r="B656" s="137"/>
      <c r="E656" s="138"/>
      <c r="F656" s="204" t="s">
        <v>638</v>
      </c>
      <c r="G656" s="205"/>
      <c r="H656" s="205"/>
      <c r="I656" s="205"/>
      <c r="K656" s="139">
        <v>6.57</v>
      </c>
      <c r="N656" s="138"/>
      <c r="R656" s="140"/>
      <c r="T656" s="141"/>
      <c r="AA656" s="142"/>
      <c r="AT656" s="138" t="s">
        <v>546</v>
      </c>
      <c r="AU656" s="138" t="s">
        <v>517</v>
      </c>
      <c r="AV656" s="143" t="s">
        <v>517</v>
      </c>
      <c r="AW656" s="143" t="s">
        <v>485</v>
      </c>
      <c r="AX656" s="143" t="s">
        <v>455</v>
      </c>
      <c r="AY656" s="138" t="s">
        <v>539</v>
      </c>
    </row>
    <row r="657" spans="2:51" s="6" customFormat="1" ht="15.75" customHeight="1">
      <c r="B657" s="144"/>
      <c r="E657" s="145"/>
      <c r="F657" s="208" t="s">
        <v>548</v>
      </c>
      <c r="G657" s="209"/>
      <c r="H657" s="209"/>
      <c r="I657" s="209"/>
      <c r="K657" s="146">
        <v>794.27</v>
      </c>
      <c r="N657" s="145"/>
      <c r="R657" s="147"/>
      <c r="T657" s="148"/>
      <c r="AA657" s="149"/>
      <c r="AT657" s="145" t="s">
        <v>546</v>
      </c>
      <c r="AU657" s="145" t="s">
        <v>517</v>
      </c>
      <c r="AV657" s="150" t="s">
        <v>544</v>
      </c>
      <c r="AW657" s="150" t="s">
        <v>485</v>
      </c>
      <c r="AX657" s="150" t="s">
        <v>401</v>
      </c>
      <c r="AY657" s="145" t="s">
        <v>539</v>
      </c>
    </row>
    <row r="658" spans="2:64" s="6" customFormat="1" ht="27" customHeight="1">
      <c r="B658" s="22"/>
      <c r="C658" s="123" t="s">
        <v>965</v>
      </c>
      <c r="D658" s="123" t="s">
        <v>540</v>
      </c>
      <c r="E658" s="124" t="s">
        <v>966</v>
      </c>
      <c r="F658" s="212" t="s">
        <v>967</v>
      </c>
      <c r="G658" s="211"/>
      <c r="H658" s="211"/>
      <c r="I658" s="211"/>
      <c r="J658" s="125" t="s">
        <v>863</v>
      </c>
      <c r="K658" s="126">
        <v>170.17</v>
      </c>
      <c r="L658" s="213">
        <v>0</v>
      </c>
      <c r="M658" s="211"/>
      <c r="N658" s="210">
        <f>ROUND($L$658*$K$658,2)</f>
        <v>0</v>
      </c>
      <c r="O658" s="211"/>
      <c r="P658" s="211"/>
      <c r="Q658" s="211"/>
      <c r="R658" s="23"/>
      <c r="T658" s="127"/>
      <c r="U658" s="128" t="s">
        <v>422</v>
      </c>
      <c r="V658" s="129">
        <v>0.37</v>
      </c>
      <c r="W658" s="129">
        <f>$V$658*$K$658</f>
        <v>62.9629</v>
      </c>
      <c r="X658" s="129">
        <v>0.0015</v>
      </c>
      <c r="Y658" s="129">
        <f>$X$658*$K$658</f>
        <v>0.255255</v>
      </c>
      <c r="Z658" s="129">
        <v>0</v>
      </c>
      <c r="AA658" s="130">
        <f>$Z$658*$K$658</f>
        <v>0</v>
      </c>
      <c r="AR658" s="6" t="s">
        <v>544</v>
      </c>
      <c r="AT658" s="6" t="s">
        <v>540</v>
      </c>
      <c r="AU658" s="6" t="s">
        <v>517</v>
      </c>
      <c r="AY658" s="6" t="s">
        <v>539</v>
      </c>
      <c r="BE658" s="80">
        <f>IF($U$658="základní",$N$658,0)</f>
        <v>0</v>
      </c>
      <c r="BF658" s="80">
        <f>IF($U$658="snížená",$N$658,0)</f>
        <v>0</v>
      </c>
      <c r="BG658" s="80">
        <f>IF($U$658="zákl. přenesená",$N$658,0)</f>
        <v>0</v>
      </c>
      <c r="BH658" s="80">
        <f>IF($U$658="sníž. přenesená",$N$658,0)</f>
        <v>0</v>
      </c>
      <c r="BI658" s="80">
        <f>IF($U$658="nulová",$N$658,0)</f>
        <v>0</v>
      </c>
      <c r="BJ658" s="6" t="s">
        <v>517</v>
      </c>
      <c r="BK658" s="80">
        <f>ROUND($L$658*$K$658,2)</f>
        <v>0</v>
      </c>
      <c r="BL658" s="6" t="s">
        <v>544</v>
      </c>
    </row>
    <row r="659" spans="2:51" s="6" customFormat="1" ht="15.75" customHeight="1">
      <c r="B659" s="131"/>
      <c r="E659" s="132"/>
      <c r="F659" s="206" t="s">
        <v>968</v>
      </c>
      <c r="G659" s="207"/>
      <c r="H659" s="207"/>
      <c r="I659" s="207"/>
      <c r="K659" s="132"/>
      <c r="N659" s="132"/>
      <c r="R659" s="133"/>
      <c r="T659" s="134"/>
      <c r="AA659" s="135"/>
      <c r="AT659" s="132" t="s">
        <v>546</v>
      </c>
      <c r="AU659" s="132" t="s">
        <v>517</v>
      </c>
      <c r="AV659" s="136" t="s">
        <v>401</v>
      </c>
      <c r="AW659" s="136" t="s">
        <v>485</v>
      </c>
      <c r="AX659" s="136" t="s">
        <v>455</v>
      </c>
      <c r="AY659" s="132" t="s">
        <v>539</v>
      </c>
    </row>
    <row r="660" spans="2:51" s="6" customFormat="1" ht="15.75" customHeight="1">
      <c r="B660" s="131"/>
      <c r="E660" s="132"/>
      <c r="F660" s="206" t="s">
        <v>969</v>
      </c>
      <c r="G660" s="207"/>
      <c r="H660" s="207"/>
      <c r="I660" s="207"/>
      <c r="K660" s="132"/>
      <c r="N660" s="132"/>
      <c r="R660" s="133"/>
      <c r="T660" s="134"/>
      <c r="AA660" s="135"/>
      <c r="AT660" s="132" t="s">
        <v>546</v>
      </c>
      <c r="AU660" s="132" t="s">
        <v>517</v>
      </c>
      <c r="AV660" s="136" t="s">
        <v>401</v>
      </c>
      <c r="AW660" s="136" t="s">
        <v>485</v>
      </c>
      <c r="AX660" s="136" t="s">
        <v>455</v>
      </c>
      <c r="AY660" s="132" t="s">
        <v>539</v>
      </c>
    </row>
    <row r="661" spans="2:51" s="6" customFormat="1" ht="15.75" customHeight="1">
      <c r="B661" s="131"/>
      <c r="E661" s="132"/>
      <c r="F661" s="206" t="s">
        <v>586</v>
      </c>
      <c r="G661" s="207"/>
      <c r="H661" s="207"/>
      <c r="I661" s="207"/>
      <c r="K661" s="132"/>
      <c r="N661" s="132"/>
      <c r="R661" s="133"/>
      <c r="T661" s="134"/>
      <c r="AA661" s="135"/>
      <c r="AT661" s="132" t="s">
        <v>546</v>
      </c>
      <c r="AU661" s="132" t="s">
        <v>517</v>
      </c>
      <c r="AV661" s="136" t="s">
        <v>401</v>
      </c>
      <c r="AW661" s="136" t="s">
        <v>485</v>
      </c>
      <c r="AX661" s="136" t="s">
        <v>455</v>
      </c>
      <c r="AY661" s="132" t="s">
        <v>539</v>
      </c>
    </row>
    <row r="662" spans="2:51" s="6" customFormat="1" ht="15.75" customHeight="1">
      <c r="B662" s="137"/>
      <c r="E662" s="138"/>
      <c r="F662" s="204" t="s">
        <v>970</v>
      </c>
      <c r="G662" s="205"/>
      <c r="H662" s="205"/>
      <c r="I662" s="205"/>
      <c r="K662" s="139">
        <v>41.1</v>
      </c>
      <c r="N662" s="138"/>
      <c r="R662" s="140"/>
      <c r="T662" s="141"/>
      <c r="AA662" s="142"/>
      <c r="AT662" s="138" t="s">
        <v>546</v>
      </c>
      <c r="AU662" s="138" t="s">
        <v>517</v>
      </c>
      <c r="AV662" s="143" t="s">
        <v>517</v>
      </c>
      <c r="AW662" s="143" t="s">
        <v>485</v>
      </c>
      <c r="AX662" s="143" t="s">
        <v>455</v>
      </c>
      <c r="AY662" s="138" t="s">
        <v>539</v>
      </c>
    </row>
    <row r="663" spans="2:51" s="6" customFormat="1" ht="15.75" customHeight="1">
      <c r="B663" s="131"/>
      <c r="E663" s="132"/>
      <c r="F663" s="206" t="s">
        <v>971</v>
      </c>
      <c r="G663" s="207"/>
      <c r="H663" s="207"/>
      <c r="I663" s="207"/>
      <c r="K663" s="132"/>
      <c r="N663" s="132"/>
      <c r="R663" s="133"/>
      <c r="T663" s="134"/>
      <c r="AA663" s="135"/>
      <c r="AT663" s="132" t="s">
        <v>546</v>
      </c>
      <c r="AU663" s="132" t="s">
        <v>517</v>
      </c>
      <c r="AV663" s="136" t="s">
        <v>401</v>
      </c>
      <c r="AW663" s="136" t="s">
        <v>485</v>
      </c>
      <c r="AX663" s="136" t="s">
        <v>455</v>
      </c>
      <c r="AY663" s="132" t="s">
        <v>539</v>
      </c>
    </row>
    <row r="664" spans="2:51" s="6" customFormat="1" ht="15.75" customHeight="1">
      <c r="B664" s="131"/>
      <c r="E664" s="132"/>
      <c r="F664" s="206" t="s">
        <v>615</v>
      </c>
      <c r="G664" s="207"/>
      <c r="H664" s="207"/>
      <c r="I664" s="207"/>
      <c r="K664" s="132"/>
      <c r="N664" s="132"/>
      <c r="R664" s="133"/>
      <c r="T664" s="134"/>
      <c r="AA664" s="135"/>
      <c r="AT664" s="132" t="s">
        <v>546</v>
      </c>
      <c r="AU664" s="132" t="s">
        <v>517</v>
      </c>
      <c r="AV664" s="136" t="s">
        <v>401</v>
      </c>
      <c r="AW664" s="136" t="s">
        <v>485</v>
      </c>
      <c r="AX664" s="136" t="s">
        <v>455</v>
      </c>
      <c r="AY664" s="132" t="s">
        <v>539</v>
      </c>
    </row>
    <row r="665" spans="2:51" s="6" customFormat="1" ht="15.75" customHeight="1">
      <c r="B665" s="137"/>
      <c r="E665" s="138"/>
      <c r="F665" s="204" t="s">
        <v>972</v>
      </c>
      <c r="G665" s="205"/>
      <c r="H665" s="205"/>
      <c r="I665" s="205"/>
      <c r="K665" s="139">
        <v>21.84</v>
      </c>
      <c r="N665" s="138"/>
      <c r="R665" s="140"/>
      <c r="T665" s="141"/>
      <c r="AA665" s="142"/>
      <c r="AT665" s="138" t="s">
        <v>546</v>
      </c>
      <c r="AU665" s="138" t="s">
        <v>517</v>
      </c>
      <c r="AV665" s="143" t="s">
        <v>517</v>
      </c>
      <c r="AW665" s="143" t="s">
        <v>485</v>
      </c>
      <c r="AX665" s="143" t="s">
        <v>455</v>
      </c>
      <c r="AY665" s="138" t="s">
        <v>539</v>
      </c>
    </row>
    <row r="666" spans="2:51" s="6" customFormat="1" ht="15.75" customHeight="1">
      <c r="B666" s="131"/>
      <c r="E666" s="132"/>
      <c r="F666" s="206" t="s">
        <v>973</v>
      </c>
      <c r="G666" s="207"/>
      <c r="H666" s="207"/>
      <c r="I666" s="207"/>
      <c r="K666" s="132"/>
      <c r="N666" s="132"/>
      <c r="R666" s="133"/>
      <c r="T666" s="134"/>
      <c r="AA666" s="135"/>
      <c r="AT666" s="132" t="s">
        <v>546</v>
      </c>
      <c r="AU666" s="132" t="s">
        <v>517</v>
      </c>
      <c r="AV666" s="136" t="s">
        <v>401</v>
      </c>
      <c r="AW666" s="136" t="s">
        <v>485</v>
      </c>
      <c r="AX666" s="136" t="s">
        <v>455</v>
      </c>
      <c r="AY666" s="132" t="s">
        <v>539</v>
      </c>
    </row>
    <row r="667" spans="2:51" s="6" customFormat="1" ht="15.75" customHeight="1">
      <c r="B667" s="131"/>
      <c r="E667" s="132"/>
      <c r="F667" s="206" t="s">
        <v>615</v>
      </c>
      <c r="G667" s="207"/>
      <c r="H667" s="207"/>
      <c r="I667" s="207"/>
      <c r="K667" s="132"/>
      <c r="N667" s="132"/>
      <c r="R667" s="133"/>
      <c r="T667" s="134"/>
      <c r="AA667" s="135"/>
      <c r="AT667" s="132" t="s">
        <v>546</v>
      </c>
      <c r="AU667" s="132" t="s">
        <v>517</v>
      </c>
      <c r="AV667" s="136" t="s">
        <v>401</v>
      </c>
      <c r="AW667" s="136" t="s">
        <v>485</v>
      </c>
      <c r="AX667" s="136" t="s">
        <v>455</v>
      </c>
      <c r="AY667" s="132" t="s">
        <v>539</v>
      </c>
    </row>
    <row r="668" spans="2:51" s="6" customFormat="1" ht="15.75" customHeight="1">
      <c r="B668" s="137"/>
      <c r="E668" s="138"/>
      <c r="F668" s="204" t="s">
        <v>974</v>
      </c>
      <c r="G668" s="205"/>
      <c r="H668" s="205"/>
      <c r="I668" s="205"/>
      <c r="K668" s="139">
        <v>16.44</v>
      </c>
      <c r="N668" s="138"/>
      <c r="R668" s="140"/>
      <c r="T668" s="141"/>
      <c r="AA668" s="142"/>
      <c r="AT668" s="138" t="s">
        <v>546</v>
      </c>
      <c r="AU668" s="138" t="s">
        <v>517</v>
      </c>
      <c r="AV668" s="143" t="s">
        <v>517</v>
      </c>
      <c r="AW668" s="143" t="s">
        <v>485</v>
      </c>
      <c r="AX668" s="143" t="s">
        <v>455</v>
      </c>
      <c r="AY668" s="138" t="s">
        <v>539</v>
      </c>
    </row>
    <row r="669" spans="2:51" s="6" customFormat="1" ht="15.75" customHeight="1">
      <c r="B669" s="131"/>
      <c r="E669" s="132"/>
      <c r="F669" s="206" t="s">
        <v>975</v>
      </c>
      <c r="G669" s="207"/>
      <c r="H669" s="207"/>
      <c r="I669" s="207"/>
      <c r="K669" s="132"/>
      <c r="N669" s="132"/>
      <c r="R669" s="133"/>
      <c r="T669" s="134"/>
      <c r="AA669" s="135"/>
      <c r="AT669" s="132" t="s">
        <v>546</v>
      </c>
      <c r="AU669" s="132" t="s">
        <v>517</v>
      </c>
      <c r="AV669" s="136" t="s">
        <v>401</v>
      </c>
      <c r="AW669" s="136" t="s">
        <v>485</v>
      </c>
      <c r="AX669" s="136" t="s">
        <v>455</v>
      </c>
      <c r="AY669" s="132" t="s">
        <v>539</v>
      </c>
    </row>
    <row r="670" spans="2:51" s="6" customFormat="1" ht="15.75" customHeight="1">
      <c r="B670" s="137"/>
      <c r="E670" s="138"/>
      <c r="F670" s="204" t="s">
        <v>976</v>
      </c>
      <c r="G670" s="205"/>
      <c r="H670" s="205"/>
      <c r="I670" s="205"/>
      <c r="K670" s="139">
        <v>8</v>
      </c>
      <c r="N670" s="138"/>
      <c r="R670" s="140"/>
      <c r="T670" s="141"/>
      <c r="AA670" s="142"/>
      <c r="AT670" s="138" t="s">
        <v>546</v>
      </c>
      <c r="AU670" s="138" t="s">
        <v>517</v>
      </c>
      <c r="AV670" s="143" t="s">
        <v>517</v>
      </c>
      <c r="AW670" s="143" t="s">
        <v>485</v>
      </c>
      <c r="AX670" s="143" t="s">
        <v>455</v>
      </c>
      <c r="AY670" s="138" t="s">
        <v>539</v>
      </c>
    </row>
    <row r="671" spans="2:51" s="6" customFormat="1" ht="15.75" customHeight="1">
      <c r="B671" s="131"/>
      <c r="E671" s="132"/>
      <c r="F671" s="206" t="s">
        <v>977</v>
      </c>
      <c r="G671" s="207"/>
      <c r="H671" s="207"/>
      <c r="I671" s="207"/>
      <c r="K671" s="132"/>
      <c r="N671" s="132"/>
      <c r="R671" s="133"/>
      <c r="T671" s="134"/>
      <c r="AA671" s="135"/>
      <c r="AT671" s="132" t="s">
        <v>546</v>
      </c>
      <c r="AU671" s="132" t="s">
        <v>517</v>
      </c>
      <c r="AV671" s="136" t="s">
        <v>401</v>
      </c>
      <c r="AW671" s="136" t="s">
        <v>485</v>
      </c>
      <c r="AX671" s="136" t="s">
        <v>455</v>
      </c>
      <c r="AY671" s="132" t="s">
        <v>539</v>
      </c>
    </row>
    <row r="672" spans="2:51" s="6" customFormat="1" ht="15.75" customHeight="1">
      <c r="B672" s="137"/>
      <c r="E672" s="138"/>
      <c r="F672" s="204" t="s">
        <v>976</v>
      </c>
      <c r="G672" s="205"/>
      <c r="H672" s="205"/>
      <c r="I672" s="205"/>
      <c r="K672" s="139">
        <v>8</v>
      </c>
      <c r="N672" s="138"/>
      <c r="R672" s="140"/>
      <c r="T672" s="141"/>
      <c r="AA672" s="142"/>
      <c r="AT672" s="138" t="s">
        <v>546</v>
      </c>
      <c r="AU672" s="138" t="s">
        <v>517</v>
      </c>
      <c r="AV672" s="143" t="s">
        <v>517</v>
      </c>
      <c r="AW672" s="143" t="s">
        <v>485</v>
      </c>
      <c r="AX672" s="143" t="s">
        <v>455</v>
      </c>
      <c r="AY672" s="138" t="s">
        <v>539</v>
      </c>
    </row>
    <row r="673" spans="2:51" s="6" customFormat="1" ht="15.75" customHeight="1">
      <c r="B673" s="131"/>
      <c r="E673" s="132"/>
      <c r="F673" s="206" t="s">
        <v>978</v>
      </c>
      <c r="G673" s="207"/>
      <c r="H673" s="207"/>
      <c r="I673" s="207"/>
      <c r="K673" s="132"/>
      <c r="N673" s="132"/>
      <c r="R673" s="133"/>
      <c r="T673" s="134"/>
      <c r="AA673" s="135"/>
      <c r="AT673" s="132" t="s">
        <v>546</v>
      </c>
      <c r="AU673" s="132" t="s">
        <v>517</v>
      </c>
      <c r="AV673" s="136" t="s">
        <v>401</v>
      </c>
      <c r="AW673" s="136" t="s">
        <v>485</v>
      </c>
      <c r="AX673" s="136" t="s">
        <v>455</v>
      </c>
      <c r="AY673" s="132" t="s">
        <v>539</v>
      </c>
    </row>
    <row r="674" spans="2:51" s="6" customFormat="1" ht="15.75" customHeight="1">
      <c r="B674" s="131"/>
      <c r="E674" s="132"/>
      <c r="F674" s="206" t="s">
        <v>586</v>
      </c>
      <c r="G674" s="207"/>
      <c r="H674" s="207"/>
      <c r="I674" s="207"/>
      <c r="K674" s="132"/>
      <c r="N674" s="132"/>
      <c r="R674" s="133"/>
      <c r="T674" s="134"/>
      <c r="AA674" s="135"/>
      <c r="AT674" s="132" t="s">
        <v>546</v>
      </c>
      <c r="AU674" s="132" t="s">
        <v>517</v>
      </c>
      <c r="AV674" s="136" t="s">
        <v>401</v>
      </c>
      <c r="AW674" s="136" t="s">
        <v>485</v>
      </c>
      <c r="AX674" s="136" t="s">
        <v>455</v>
      </c>
      <c r="AY674" s="132" t="s">
        <v>539</v>
      </c>
    </row>
    <row r="675" spans="2:51" s="6" customFormat="1" ht="15.75" customHeight="1">
      <c r="B675" s="137"/>
      <c r="E675" s="138"/>
      <c r="F675" s="204" t="s">
        <v>979</v>
      </c>
      <c r="G675" s="205"/>
      <c r="H675" s="205"/>
      <c r="I675" s="205"/>
      <c r="K675" s="139">
        <v>25.4</v>
      </c>
      <c r="N675" s="138"/>
      <c r="R675" s="140"/>
      <c r="T675" s="141"/>
      <c r="AA675" s="142"/>
      <c r="AT675" s="138" t="s">
        <v>546</v>
      </c>
      <c r="AU675" s="138" t="s">
        <v>517</v>
      </c>
      <c r="AV675" s="143" t="s">
        <v>517</v>
      </c>
      <c r="AW675" s="143" t="s">
        <v>485</v>
      </c>
      <c r="AX675" s="143" t="s">
        <v>455</v>
      </c>
      <c r="AY675" s="138" t="s">
        <v>539</v>
      </c>
    </row>
    <row r="676" spans="2:51" s="6" customFormat="1" ht="15.75" customHeight="1">
      <c r="B676" s="131"/>
      <c r="E676" s="132"/>
      <c r="F676" s="206" t="s">
        <v>615</v>
      </c>
      <c r="G676" s="207"/>
      <c r="H676" s="207"/>
      <c r="I676" s="207"/>
      <c r="K676" s="132"/>
      <c r="N676" s="132"/>
      <c r="R676" s="133"/>
      <c r="T676" s="134"/>
      <c r="AA676" s="135"/>
      <c r="AT676" s="132" t="s">
        <v>546</v>
      </c>
      <c r="AU676" s="132" t="s">
        <v>517</v>
      </c>
      <c r="AV676" s="136" t="s">
        <v>401</v>
      </c>
      <c r="AW676" s="136" t="s">
        <v>485</v>
      </c>
      <c r="AX676" s="136" t="s">
        <v>455</v>
      </c>
      <c r="AY676" s="132" t="s">
        <v>539</v>
      </c>
    </row>
    <row r="677" spans="2:51" s="6" customFormat="1" ht="15.75" customHeight="1">
      <c r="B677" s="137"/>
      <c r="E677" s="138"/>
      <c r="F677" s="204" t="s">
        <v>980</v>
      </c>
      <c r="G677" s="205"/>
      <c r="H677" s="205"/>
      <c r="I677" s="205"/>
      <c r="K677" s="139">
        <v>24.69</v>
      </c>
      <c r="N677" s="138"/>
      <c r="R677" s="140"/>
      <c r="T677" s="141"/>
      <c r="AA677" s="142"/>
      <c r="AT677" s="138" t="s">
        <v>546</v>
      </c>
      <c r="AU677" s="138" t="s">
        <v>517</v>
      </c>
      <c r="AV677" s="143" t="s">
        <v>517</v>
      </c>
      <c r="AW677" s="143" t="s">
        <v>485</v>
      </c>
      <c r="AX677" s="143" t="s">
        <v>455</v>
      </c>
      <c r="AY677" s="138" t="s">
        <v>539</v>
      </c>
    </row>
    <row r="678" spans="2:51" s="6" customFormat="1" ht="15.75" customHeight="1">
      <c r="B678" s="131"/>
      <c r="E678" s="132"/>
      <c r="F678" s="206" t="s">
        <v>618</v>
      </c>
      <c r="G678" s="207"/>
      <c r="H678" s="207"/>
      <c r="I678" s="207"/>
      <c r="K678" s="132"/>
      <c r="N678" s="132"/>
      <c r="R678" s="133"/>
      <c r="T678" s="134"/>
      <c r="AA678" s="135"/>
      <c r="AT678" s="132" t="s">
        <v>546</v>
      </c>
      <c r="AU678" s="132" t="s">
        <v>517</v>
      </c>
      <c r="AV678" s="136" t="s">
        <v>401</v>
      </c>
      <c r="AW678" s="136" t="s">
        <v>485</v>
      </c>
      <c r="AX678" s="136" t="s">
        <v>455</v>
      </c>
      <c r="AY678" s="132" t="s">
        <v>539</v>
      </c>
    </row>
    <row r="679" spans="2:51" s="6" customFormat="1" ht="15.75" customHeight="1">
      <c r="B679" s="137"/>
      <c r="E679" s="138"/>
      <c r="F679" s="204" t="s">
        <v>981</v>
      </c>
      <c r="G679" s="205"/>
      <c r="H679" s="205"/>
      <c r="I679" s="205"/>
      <c r="K679" s="139">
        <v>24.7</v>
      </c>
      <c r="N679" s="138"/>
      <c r="R679" s="140"/>
      <c r="T679" s="141"/>
      <c r="AA679" s="142"/>
      <c r="AT679" s="138" t="s">
        <v>546</v>
      </c>
      <c r="AU679" s="138" t="s">
        <v>517</v>
      </c>
      <c r="AV679" s="143" t="s">
        <v>517</v>
      </c>
      <c r="AW679" s="143" t="s">
        <v>485</v>
      </c>
      <c r="AX679" s="143" t="s">
        <v>455</v>
      </c>
      <c r="AY679" s="138" t="s">
        <v>539</v>
      </c>
    </row>
    <row r="680" spans="2:51" s="6" customFormat="1" ht="15.75" customHeight="1">
      <c r="B680" s="144"/>
      <c r="E680" s="145"/>
      <c r="F680" s="208" t="s">
        <v>548</v>
      </c>
      <c r="G680" s="209"/>
      <c r="H680" s="209"/>
      <c r="I680" s="209"/>
      <c r="K680" s="146">
        <v>170.17</v>
      </c>
      <c r="N680" s="145"/>
      <c r="R680" s="147"/>
      <c r="T680" s="148"/>
      <c r="AA680" s="149"/>
      <c r="AT680" s="145" t="s">
        <v>546</v>
      </c>
      <c r="AU680" s="145" t="s">
        <v>517</v>
      </c>
      <c r="AV680" s="150" t="s">
        <v>544</v>
      </c>
      <c r="AW680" s="150" t="s">
        <v>485</v>
      </c>
      <c r="AX680" s="150" t="s">
        <v>401</v>
      </c>
      <c r="AY680" s="145" t="s">
        <v>539</v>
      </c>
    </row>
    <row r="681" spans="2:64" s="6" customFormat="1" ht="27" customHeight="1">
      <c r="B681" s="22"/>
      <c r="C681" s="123" t="s">
        <v>982</v>
      </c>
      <c r="D681" s="123" t="s">
        <v>540</v>
      </c>
      <c r="E681" s="124" t="s">
        <v>983</v>
      </c>
      <c r="F681" s="212" t="s">
        <v>984</v>
      </c>
      <c r="G681" s="211"/>
      <c r="H681" s="211"/>
      <c r="I681" s="211"/>
      <c r="J681" s="125" t="s">
        <v>863</v>
      </c>
      <c r="K681" s="126">
        <v>212.5</v>
      </c>
      <c r="L681" s="213">
        <v>0</v>
      </c>
      <c r="M681" s="211"/>
      <c r="N681" s="210">
        <f>ROUND($L$681*$K$681,2)</f>
        <v>0</v>
      </c>
      <c r="O681" s="211"/>
      <c r="P681" s="211"/>
      <c r="Q681" s="211"/>
      <c r="R681" s="23"/>
      <c r="T681" s="127"/>
      <c r="U681" s="128" t="s">
        <v>422</v>
      </c>
      <c r="V681" s="129">
        <v>0.11</v>
      </c>
      <c r="W681" s="129">
        <f>$V$681*$K$681</f>
        <v>23.375</v>
      </c>
      <c r="X681" s="129">
        <v>0</v>
      </c>
      <c r="Y681" s="129">
        <f>$X$681*$K$681</f>
        <v>0</v>
      </c>
      <c r="Z681" s="129">
        <v>0</v>
      </c>
      <c r="AA681" s="130">
        <f>$Z$681*$K$681</f>
        <v>0</v>
      </c>
      <c r="AR681" s="6" t="s">
        <v>544</v>
      </c>
      <c r="AT681" s="6" t="s">
        <v>540</v>
      </c>
      <c r="AU681" s="6" t="s">
        <v>517</v>
      </c>
      <c r="AY681" s="6" t="s">
        <v>539</v>
      </c>
      <c r="BE681" s="80">
        <f>IF($U$681="základní",$N$681,0)</f>
        <v>0</v>
      </c>
      <c r="BF681" s="80">
        <f>IF($U$681="snížená",$N$681,0)</f>
        <v>0</v>
      </c>
      <c r="BG681" s="80">
        <f>IF($U$681="zákl. přenesená",$N$681,0)</f>
        <v>0</v>
      </c>
      <c r="BH681" s="80">
        <f>IF($U$681="sníž. přenesená",$N$681,0)</f>
        <v>0</v>
      </c>
      <c r="BI681" s="80">
        <f>IF($U$681="nulová",$N$681,0)</f>
        <v>0</v>
      </c>
      <c r="BJ681" s="6" t="s">
        <v>517</v>
      </c>
      <c r="BK681" s="80">
        <f>ROUND($L$681*$K$681,2)</f>
        <v>0</v>
      </c>
      <c r="BL681" s="6" t="s">
        <v>544</v>
      </c>
    </row>
    <row r="682" spans="2:51" s="6" customFormat="1" ht="15.75" customHeight="1">
      <c r="B682" s="131"/>
      <c r="E682" s="132"/>
      <c r="F682" s="206" t="s">
        <v>586</v>
      </c>
      <c r="G682" s="207"/>
      <c r="H682" s="207"/>
      <c r="I682" s="207"/>
      <c r="K682" s="132"/>
      <c r="N682" s="132"/>
      <c r="R682" s="133"/>
      <c r="T682" s="134"/>
      <c r="AA682" s="135"/>
      <c r="AT682" s="132" t="s">
        <v>546</v>
      </c>
      <c r="AU682" s="132" t="s">
        <v>517</v>
      </c>
      <c r="AV682" s="136" t="s">
        <v>401</v>
      </c>
      <c r="AW682" s="136" t="s">
        <v>485</v>
      </c>
      <c r="AX682" s="136" t="s">
        <v>455</v>
      </c>
      <c r="AY682" s="132" t="s">
        <v>539</v>
      </c>
    </row>
    <row r="683" spans="2:51" s="6" customFormat="1" ht="15.75" customHeight="1">
      <c r="B683" s="131"/>
      <c r="E683" s="132"/>
      <c r="F683" s="206" t="s">
        <v>985</v>
      </c>
      <c r="G683" s="207"/>
      <c r="H683" s="207"/>
      <c r="I683" s="207"/>
      <c r="K683" s="132"/>
      <c r="N683" s="132"/>
      <c r="R683" s="133"/>
      <c r="T683" s="134"/>
      <c r="AA683" s="135"/>
      <c r="AT683" s="132" t="s">
        <v>546</v>
      </c>
      <c r="AU683" s="132" t="s">
        <v>517</v>
      </c>
      <c r="AV683" s="136" t="s">
        <v>401</v>
      </c>
      <c r="AW683" s="136" t="s">
        <v>485</v>
      </c>
      <c r="AX683" s="136" t="s">
        <v>455</v>
      </c>
      <c r="AY683" s="132" t="s">
        <v>539</v>
      </c>
    </row>
    <row r="684" spans="2:51" s="6" customFormat="1" ht="15.75" customHeight="1">
      <c r="B684" s="137"/>
      <c r="E684" s="138"/>
      <c r="F684" s="204" t="s">
        <v>986</v>
      </c>
      <c r="G684" s="205"/>
      <c r="H684" s="205"/>
      <c r="I684" s="205"/>
      <c r="K684" s="139">
        <v>32.4</v>
      </c>
      <c r="N684" s="138"/>
      <c r="R684" s="140"/>
      <c r="T684" s="141"/>
      <c r="AA684" s="142"/>
      <c r="AT684" s="138" t="s">
        <v>546</v>
      </c>
      <c r="AU684" s="138" t="s">
        <v>517</v>
      </c>
      <c r="AV684" s="143" t="s">
        <v>517</v>
      </c>
      <c r="AW684" s="143" t="s">
        <v>485</v>
      </c>
      <c r="AX684" s="143" t="s">
        <v>455</v>
      </c>
      <c r="AY684" s="138" t="s">
        <v>539</v>
      </c>
    </row>
    <row r="685" spans="2:51" s="6" customFormat="1" ht="15.75" customHeight="1">
      <c r="B685" s="131"/>
      <c r="E685" s="132"/>
      <c r="F685" s="206" t="s">
        <v>987</v>
      </c>
      <c r="G685" s="207"/>
      <c r="H685" s="207"/>
      <c r="I685" s="207"/>
      <c r="K685" s="132"/>
      <c r="N685" s="132"/>
      <c r="R685" s="133"/>
      <c r="T685" s="134"/>
      <c r="AA685" s="135"/>
      <c r="AT685" s="132" t="s">
        <v>546</v>
      </c>
      <c r="AU685" s="132" t="s">
        <v>517</v>
      </c>
      <c r="AV685" s="136" t="s">
        <v>401</v>
      </c>
      <c r="AW685" s="136" t="s">
        <v>485</v>
      </c>
      <c r="AX685" s="136" t="s">
        <v>455</v>
      </c>
      <c r="AY685" s="132" t="s">
        <v>539</v>
      </c>
    </row>
    <row r="686" spans="2:51" s="6" customFormat="1" ht="15.75" customHeight="1">
      <c r="B686" s="137"/>
      <c r="E686" s="138"/>
      <c r="F686" s="204" t="s">
        <v>988</v>
      </c>
      <c r="G686" s="205"/>
      <c r="H686" s="205"/>
      <c r="I686" s="205"/>
      <c r="K686" s="139">
        <v>31.8</v>
      </c>
      <c r="N686" s="138"/>
      <c r="R686" s="140"/>
      <c r="T686" s="141"/>
      <c r="AA686" s="142"/>
      <c r="AT686" s="138" t="s">
        <v>546</v>
      </c>
      <c r="AU686" s="138" t="s">
        <v>517</v>
      </c>
      <c r="AV686" s="143" t="s">
        <v>517</v>
      </c>
      <c r="AW686" s="143" t="s">
        <v>485</v>
      </c>
      <c r="AX686" s="143" t="s">
        <v>455</v>
      </c>
      <c r="AY686" s="138" t="s">
        <v>539</v>
      </c>
    </row>
    <row r="687" spans="2:51" s="6" customFormat="1" ht="15.75" customHeight="1">
      <c r="B687" s="131"/>
      <c r="E687" s="132"/>
      <c r="F687" s="206" t="s">
        <v>615</v>
      </c>
      <c r="G687" s="207"/>
      <c r="H687" s="207"/>
      <c r="I687" s="207"/>
      <c r="K687" s="132"/>
      <c r="N687" s="132"/>
      <c r="R687" s="133"/>
      <c r="T687" s="134"/>
      <c r="AA687" s="135"/>
      <c r="AT687" s="132" t="s">
        <v>546</v>
      </c>
      <c r="AU687" s="132" t="s">
        <v>517</v>
      </c>
      <c r="AV687" s="136" t="s">
        <v>401</v>
      </c>
      <c r="AW687" s="136" t="s">
        <v>485</v>
      </c>
      <c r="AX687" s="136" t="s">
        <v>455</v>
      </c>
      <c r="AY687" s="132" t="s">
        <v>539</v>
      </c>
    </row>
    <row r="688" spans="2:51" s="6" customFormat="1" ht="15.75" customHeight="1">
      <c r="B688" s="131"/>
      <c r="E688" s="132"/>
      <c r="F688" s="206" t="s">
        <v>985</v>
      </c>
      <c r="G688" s="207"/>
      <c r="H688" s="207"/>
      <c r="I688" s="207"/>
      <c r="K688" s="132"/>
      <c r="N688" s="132"/>
      <c r="R688" s="133"/>
      <c r="T688" s="134"/>
      <c r="AA688" s="135"/>
      <c r="AT688" s="132" t="s">
        <v>546</v>
      </c>
      <c r="AU688" s="132" t="s">
        <v>517</v>
      </c>
      <c r="AV688" s="136" t="s">
        <v>401</v>
      </c>
      <c r="AW688" s="136" t="s">
        <v>485</v>
      </c>
      <c r="AX688" s="136" t="s">
        <v>455</v>
      </c>
      <c r="AY688" s="132" t="s">
        <v>539</v>
      </c>
    </row>
    <row r="689" spans="2:51" s="6" customFormat="1" ht="15.75" customHeight="1">
      <c r="B689" s="137"/>
      <c r="E689" s="138"/>
      <c r="F689" s="204" t="s">
        <v>989</v>
      </c>
      <c r="G689" s="205"/>
      <c r="H689" s="205"/>
      <c r="I689" s="205"/>
      <c r="K689" s="139">
        <v>47.8</v>
      </c>
      <c r="N689" s="138"/>
      <c r="R689" s="140"/>
      <c r="T689" s="141"/>
      <c r="AA689" s="142"/>
      <c r="AT689" s="138" t="s">
        <v>546</v>
      </c>
      <c r="AU689" s="138" t="s">
        <v>517</v>
      </c>
      <c r="AV689" s="143" t="s">
        <v>517</v>
      </c>
      <c r="AW689" s="143" t="s">
        <v>485</v>
      </c>
      <c r="AX689" s="143" t="s">
        <v>455</v>
      </c>
      <c r="AY689" s="138" t="s">
        <v>539</v>
      </c>
    </row>
    <row r="690" spans="2:51" s="6" customFormat="1" ht="15.75" customHeight="1">
      <c r="B690" s="131"/>
      <c r="E690" s="132"/>
      <c r="F690" s="206" t="s">
        <v>987</v>
      </c>
      <c r="G690" s="207"/>
      <c r="H690" s="207"/>
      <c r="I690" s="207"/>
      <c r="K690" s="132"/>
      <c r="N690" s="132"/>
      <c r="R690" s="133"/>
      <c r="T690" s="134"/>
      <c r="AA690" s="135"/>
      <c r="AT690" s="132" t="s">
        <v>546</v>
      </c>
      <c r="AU690" s="132" t="s">
        <v>517</v>
      </c>
      <c r="AV690" s="136" t="s">
        <v>401</v>
      </c>
      <c r="AW690" s="136" t="s">
        <v>485</v>
      </c>
      <c r="AX690" s="136" t="s">
        <v>455</v>
      </c>
      <c r="AY690" s="132" t="s">
        <v>539</v>
      </c>
    </row>
    <row r="691" spans="2:51" s="6" customFormat="1" ht="15.75" customHeight="1">
      <c r="B691" s="137"/>
      <c r="E691" s="138"/>
      <c r="F691" s="204" t="s">
        <v>990</v>
      </c>
      <c r="G691" s="205"/>
      <c r="H691" s="205"/>
      <c r="I691" s="205"/>
      <c r="K691" s="139">
        <v>30</v>
      </c>
      <c r="N691" s="138"/>
      <c r="R691" s="140"/>
      <c r="T691" s="141"/>
      <c r="AA691" s="142"/>
      <c r="AT691" s="138" t="s">
        <v>546</v>
      </c>
      <c r="AU691" s="138" t="s">
        <v>517</v>
      </c>
      <c r="AV691" s="143" t="s">
        <v>517</v>
      </c>
      <c r="AW691" s="143" t="s">
        <v>485</v>
      </c>
      <c r="AX691" s="143" t="s">
        <v>455</v>
      </c>
      <c r="AY691" s="138" t="s">
        <v>539</v>
      </c>
    </row>
    <row r="692" spans="2:51" s="6" customFormat="1" ht="15.75" customHeight="1">
      <c r="B692" s="131"/>
      <c r="E692" s="132"/>
      <c r="F692" s="206" t="s">
        <v>618</v>
      </c>
      <c r="G692" s="207"/>
      <c r="H692" s="207"/>
      <c r="I692" s="207"/>
      <c r="K692" s="132"/>
      <c r="N692" s="132"/>
      <c r="R692" s="133"/>
      <c r="T692" s="134"/>
      <c r="AA692" s="135"/>
      <c r="AT692" s="132" t="s">
        <v>546</v>
      </c>
      <c r="AU692" s="132" t="s">
        <v>517</v>
      </c>
      <c r="AV692" s="136" t="s">
        <v>401</v>
      </c>
      <c r="AW692" s="136" t="s">
        <v>485</v>
      </c>
      <c r="AX692" s="136" t="s">
        <v>455</v>
      </c>
      <c r="AY692" s="132" t="s">
        <v>539</v>
      </c>
    </row>
    <row r="693" spans="2:51" s="6" customFormat="1" ht="15.75" customHeight="1">
      <c r="B693" s="131"/>
      <c r="E693" s="132"/>
      <c r="F693" s="206" t="s">
        <v>985</v>
      </c>
      <c r="G693" s="207"/>
      <c r="H693" s="207"/>
      <c r="I693" s="207"/>
      <c r="K693" s="132"/>
      <c r="N693" s="132"/>
      <c r="R693" s="133"/>
      <c r="T693" s="134"/>
      <c r="AA693" s="135"/>
      <c r="AT693" s="132" t="s">
        <v>546</v>
      </c>
      <c r="AU693" s="132" t="s">
        <v>517</v>
      </c>
      <c r="AV693" s="136" t="s">
        <v>401</v>
      </c>
      <c r="AW693" s="136" t="s">
        <v>485</v>
      </c>
      <c r="AX693" s="136" t="s">
        <v>455</v>
      </c>
      <c r="AY693" s="132" t="s">
        <v>539</v>
      </c>
    </row>
    <row r="694" spans="2:51" s="6" customFormat="1" ht="15.75" customHeight="1">
      <c r="B694" s="137"/>
      <c r="E694" s="138"/>
      <c r="F694" s="204" t="s">
        <v>991</v>
      </c>
      <c r="G694" s="205"/>
      <c r="H694" s="205"/>
      <c r="I694" s="205"/>
      <c r="K694" s="139">
        <v>39.9</v>
      </c>
      <c r="N694" s="138"/>
      <c r="R694" s="140"/>
      <c r="T694" s="141"/>
      <c r="AA694" s="142"/>
      <c r="AT694" s="138" t="s">
        <v>546</v>
      </c>
      <c r="AU694" s="138" t="s">
        <v>517</v>
      </c>
      <c r="AV694" s="143" t="s">
        <v>517</v>
      </c>
      <c r="AW694" s="143" t="s">
        <v>485</v>
      </c>
      <c r="AX694" s="143" t="s">
        <v>455</v>
      </c>
      <c r="AY694" s="138" t="s">
        <v>539</v>
      </c>
    </row>
    <row r="695" spans="2:51" s="6" customFormat="1" ht="15.75" customHeight="1">
      <c r="B695" s="131"/>
      <c r="E695" s="132"/>
      <c r="F695" s="206" t="s">
        <v>987</v>
      </c>
      <c r="G695" s="207"/>
      <c r="H695" s="207"/>
      <c r="I695" s="207"/>
      <c r="K695" s="132"/>
      <c r="N695" s="132"/>
      <c r="R695" s="133"/>
      <c r="T695" s="134"/>
      <c r="AA695" s="135"/>
      <c r="AT695" s="132" t="s">
        <v>546</v>
      </c>
      <c r="AU695" s="132" t="s">
        <v>517</v>
      </c>
      <c r="AV695" s="136" t="s">
        <v>401</v>
      </c>
      <c r="AW695" s="136" t="s">
        <v>485</v>
      </c>
      <c r="AX695" s="136" t="s">
        <v>455</v>
      </c>
      <c r="AY695" s="132" t="s">
        <v>539</v>
      </c>
    </row>
    <row r="696" spans="2:51" s="6" customFormat="1" ht="15.75" customHeight="1">
      <c r="B696" s="137"/>
      <c r="E696" s="138"/>
      <c r="F696" s="204" t="s">
        <v>992</v>
      </c>
      <c r="G696" s="205"/>
      <c r="H696" s="205"/>
      <c r="I696" s="205"/>
      <c r="K696" s="139">
        <v>28.6</v>
      </c>
      <c r="N696" s="138"/>
      <c r="R696" s="140"/>
      <c r="T696" s="141"/>
      <c r="AA696" s="142"/>
      <c r="AT696" s="138" t="s">
        <v>546</v>
      </c>
      <c r="AU696" s="138" t="s">
        <v>517</v>
      </c>
      <c r="AV696" s="143" t="s">
        <v>517</v>
      </c>
      <c r="AW696" s="143" t="s">
        <v>485</v>
      </c>
      <c r="AX696" s="143" t="s">
        <v>455</v>
      </c>
      <c r="AY696" s="138" t="s">
        <v>539</v>
      </c>
    </row>
    <row r="697" spans="2:51" s="6" customFormat="1" ht="15.75" customHeight="1">
      <c r="B697" s="131"/>
      <c r="E697" s="132"/>
      <c r="F697" s="206" t="s">
        <v>993</v>
      </c>
      <c r="G697" s="207"/>
      <c r="H697" s="207"/>
      <c r="I697" s="207"/>
      <c r="K697" s="132"/>
      <c r="N697" s="132"/>
      <c r="R697" s="133"/>
      <c r="T697" s="134"/>
      <c r="AA697" s="135"/>
      <c r="AT697" s="132" t="s">
        <v>546</v>
      </c>
      <c r="AU697" s="132" t="s">
        <v>517</v>
      </c>
      <c r="AV697" s="136" t="s">
        <v>401</v>
      </c>
      <c r="AW697" s="136" t="s">
        <v>485</v>
      </c>
      <c r="AX697" s="136" t="s">
        <v>455</v>
      </c>
      <c r="AY697" s="132" t="s">
        <v>539</v>
      </c>
    </row>
    <row r="698" spans="2:51" s="6" customFormat="1" ht="15.75" customHeight="1">
      <c r="B698" s="137"/>
      <c r="E698" s="138"/>
      <c r="F698" s="204" t="s">
        <v>994</v>
      </c>
      <c r="G698" s="205"/>
      <c r="H698" s="205"/>
      <c r="I698" s="205"/>
      <c r="K698" s="139">
        <v>2</v>
      </c>
      <c r="N698" s="138"/>
      <c r="R698" s="140"/>
      <c r="T698" s="141"/>
      <c r="AA698" s="142"/>
      <c r="AT698" s="138" t="s">
        <v>546</v>
      </c>
      <c r="AU698" s="138" t="s">
        <v>517</v>
      </c>
      <c r="AV698" s="143" t="s">
        <v>517</v>
      </c>
      <c r="AW698" s="143" t="s">
        <v>485</v>
      </c>
      <c r="AX698" s="143" t="s">
        <v>455</v>
      </c>
      <c r="AY698" s="138" t="s">
        <v>539</v>
      </c>
    </row>
    <row r="699" spans="2:51" s="6" customFormat="1" ht="15.75" customHeight="1">
      <c r="B699" s="144"/>
      <c r="E699" s="145"/>
      <c r="F699" s="208" t="s">
        <v>548</v>
      </c>
      <c r="G699" s="209"/>
      <c r="H699" s="209"/>
      <c r="I699" s="209"/>
      <c r="K699" s="146">
        <v>212.5</v>
      </c>
      <c r="N699" s="145"/>
      <c r="R699" s="147"/>
      <c r="T699" s="148"/>
      <c r="AA699" s="149"/>
      <c r="AT699" s="145" t="s">
        <v>546</v>
      </c>
      <c r="AU699" s="145" t="s">
        <v>517</v>
      </c>
      <c r="AV699" s="150" t="s">
        <v>544</v>
      </c>
      <c r="AW699" s="150" t="s">
        <v>485</v>
      </c>
      <c r="AX699" s="150" t="s">
        <v>401</v>
      </c>
      <c r="AY699" s="145" t="s">
        <v>539</v>
      </c>
    </row>
    <row r="700" spans="2:64" s="6" customFormat="1" ht="27" customHeight="1">
      <c r="B700" s="22"/>
      <c r="C700" s="151" t="s">
        <v>995</v>
      </c>
      <c r="D700" s="151" t="s">
        <v>722</v>
      </c>
      <c r="E700" s="152" t="s">
        <v>996</v>
      </c>
      <c r="F700" s="217" t="s">
        <v>997</v>
      </c>
      <c r="G700" s="215"/>
      <c r="H700" s="215"/>
      <c r="I700" s="215"/>
      <c r="J700" s="153" t="s">
        <v>863</v>
      </c>
      <c r="K700" s="154">
        <v>255</v>
      </c>
      <c r="L700" s="214">
        <v>0</v>
      </c>
      <c r="M700" s="215"/>
      <c r="N700" s="216">
        <f>ROUND($L$700*$K$700,2)</f>
        <v>0</v>
      </c>
      <c r="O700" s="211"/>
      <c r="P700" s="211"/>
      <c r="Q700" s="211"/>
      <c r="R700" s="23"/>
      <c r="T700" s="127"/>
      <c r="U700" s="128" t="s">
        <v>422</v>
      </c>
      <c r="V700" s="129">
        <v>0</v>
      </c>
      <c r="W700" s="129">
        <f>$V$700*$K$700</f>
        <v>0</v>
      </c>
      <c r="X700" s="129">
        <v>0.0001</v>
      </c>
      <c r="Y700" s="129">
        <f>$X$700*$K$700</f>
        <v>0.025500000000000002</v>
      </c>
      <c r="Z700" s="129">
        <v>0</v>
      </c>
      <c r="AA700" s="130">
        <f>$Z$700*$K$700</f>
        <v>0</v>
      </c>
      <c r="AR700" s="6" t="s">
        <v>571</v>
      </c>
      <c r="AT700" s="6" t="s">
        <v>722</v>
      </c>
      <c r="AU700" s="6" t="s">
        <v>517</v>
      </c>
      <c r="AY700" s="6" t="s">
        <v>539</v>
      </c>
      <c r="BE700" s="80">
        <f>IF($U$700="základní",$N$700,0)</f>
        <v>0</v>
      </c>
      <c r="BF700" s="80">
        <f>IF($U$700="snížená",$N$700,0)</f>
        <v>0</v>
      </c>
      <c r="BG700" s="80">
        <f>IF($U$700="zákl. přenesená",$N$700,0)</f>
        <v>0</v>
      </c>
      <c r="BH700" s="80">
        <f>IF($U$700="sníž. přenesená",$N$700,0)</f>
        <v>0</v>
      </c>
      <c r="BI700" s="80">
        <f>IF($U$700="nulová",$N$700,0)</f>
        <v>0</v>
      </c>
      <c r="BJ700" s="6" t="s">
        <v>517</v>
      </c>
      <c r="BK700" s="80">
        <f>ROUND($L$700*$K$700,2)</f>
        <v>0</v>
      </c>
      <c r="BL700" s="6" t="s">
        <v>544</v>
      </c>
    </row>
    <row r="701" spans="2:51" s="6" customFormat="1" ht="15.75" customHeight="1">
      <c r="B701" s="131"/>
      <c r="E701" s="132"/>
      <c r="F701" s="206" t="s">
        <v>586</v>
      </c>
      <c r="G701" s="207"/>
      <c r="H701" s="207"/>
      <c r="I701" s="207"/>
      <c r="K701" s="132"/>
      <c r="N701" s="132"/>
      <c r="R701" s="133"/>
      <c r="T701" s="134"/>
      <c r="AA701" s="135"/>
      <c r="AT701" s="132" t="s">
        <v>546</v>
      </c>
      <c r="AU701" s="132" t="s">
        <v>517</v>
      </c>
      <c r="AV701" s="136" t="s">
        <v>401</v>
      </c>
      <c r="AW701" s="136" t="s">
        <v>485</v>
      </c>
      <c r="AX701" s="136" t="s">
        <v>455</v>
      </c>
      <c r="AY701" s="132" t="s">
        <v>539</v>
      </c>
    </row>
    <row r="702" spans="2:51" s="6" customFormat="1" ht="15.75" customHeight="1">
      <c r="B702" s="131"/>
      <c r="E702" s="132"/>
      <c r="F702" s="206" t="s">
        <v>985</v>
      </c>
      <c r="G702" s="207"/>
      <c r="H702" s="207"/>
      <c r="I702" s="207"/>
      <c r="K702" s="132"/>
      <c r="N702" s="132"/>
      <c r="R702" s="133"/>
      <c r="T702" s="134"/>
      <c r="AA702" s="135"/>
      <c r="AT702" s="132" t="s">
        <v>546</v>
      </c>
      <c r="AU702" s="132" t="s">
        <v>517</v>
      </c>
      <c r="AV702" s="136" t="s">
        <v>401</v>
      </c>
      <c r="AW702" s="136" t="s">
        <v>485</v>
      </c>
      <c r="AX702" s="136" t="s">
        <v>455</v>
      </c>
      <c r="AY702" s="132" t="s">
        <v>539</v>
      </c>
    </row>
    <row r="703" spans="2:51" s="6" customFormat="1" ht="15.75" customHeight="1">
      <c r="B703" s="137"/>
      <c r="E703" s="138"/>
      <c r="F703" s="204" t="s">
        <v>998</v>
      </c>
      <c r="G703" s="205"/>
      <c r="H703" s="205"/>
      <c r="I703" s="205"/>
      <c r="K703" s="139">
        <v>38.88</v>
      </c>
      <c r="N703" s="138"/>
      <c r="R703" s="140"/>
      <c r="T703" s="141"/>
      <c r="AA703" s="142"/>
      <c r="AT703" s="138" t="s">
        <v>546</v>
      </c>
      <c r="AU703" s="138" t="s">
        <v>517</v>
      </c>
      <c r="AV703" s="143" t="s">
        <v>517</v>
      </c>
      <c r="AW703" s="143" t="s">
        <v>485</v>
      </c>
      <c r="AX703" s="143" t="s">
        <v>455</v>
      </c>
      <c r="AY703" s="138" t="s">
        <v>539</v>
      </c>
    </row>
    <row r="704" spans="2:51" s="6" customFormat="1" ht="15.75" customHeight="1">
      <c r="B704" s="131"/>
      <c r="E704" s="132"/>
      <c r="F704" s="206" t="s">
        <v>987</v>
      </c>
      <c r="G704" s="207"/>
      <c r="H704" s="207"/>
      <c r="I704" s="207"/>
      <c r="K704" s="132"/>
      <c r="N704" s="132"/>
      <c r="R704" s="133"/>
      <c r="T704" s="134"/>
      <c r="AA704" s="135"/>
      <c r="AT704" s="132" t="s">
        <v>546</v>
      </c>
      <c r="AU704" s="132" t="s">
        <v>517</v>
      </c>
      <c r="AV704" s="136" t="s">
        <v>401</v>
      </c>
      <c r="AW704" s="136" t="s">
        <v>485</v>
      </c>
      <c r="AX704" s="136" t="s">
        <v>455</v>
      </c>
      <c r="AY704" s="132" t="s">
        <v>539</v>
      </c>
    </row>
    <row r="705" spans="2:51" s="6" customFormat="1" ht="15.75" customHeight="1">
      <c r="B705" s="137"/>
      <c r="E705" s="138"/>
      <c r="F705" s="204" t="s">
        <v>999</v>
      </c>
      <c r="G705" s="205"/>
      <c r="H705" s="205"/>
      <c r="I705" s="205"/>
      <c r="K705" s="139">
        <v>38.16</v>
      </c>
      <c r="N705" s="138"/>
      <c r="R705" s="140"/>
      <c r="T705" s="141"/>
      <c r="AA705" s="142"/>
      <c r="AT705" s="138" t="s">
        <v>546</v>
      </c>
      <c r="AU705" s="138" t="s">
        <v>517</v>
      </c>
      <c r="AV705" s="143" t="s">
        <v>517</v>
      </c>
      <c r="AW705" s="143" t="s">
        <v>485</v>
      </c>
      <c r="AX705" s="143" t="s">
        <v>455</v>
      </c>
      <c r="AY705" s="138" t="s">
        <v>539</v>
      </c>
    </row>
    <row r="706" spans="2:51" s="6" customFormat="1" ht="15.75" customHeight="1">
      <c r="B706" s="131"/>
      <c r="E706" s="132"/>
      <c r="F706" s="206" t="s">
        <v>615</v>
      </c>
      <c r="G706" s="207"/>
      <c r="H706" s="207"/>
      <c r="I706" s="207"/>
      <c r="K706" s="132"/>
      <c r="N706" s="132"/>
      <c r="R706" s="133"/>
      <c r="T706" s="134"/>
      <c r="AA706" s="135"/>
      <c r="AT706" s="132" t="s">
        <v>546</v>
      </c>
      <c r="AU706" s="132" t="s">
        <v>517</v>
      </c>
      <c r="AV706" s="136" t="s">
        <v>401</v>
      </c>
      <c r="AW706" s="136" t="s">
        <v>485</v>
      </c>
      <c r="AX706" s="136" t="s">
        <v>455</v>
      </c>
      <c r="AY706" s="132" t="s">
        <v>539</v>
      </c>
    </row>
    <row r="707" spans="2:51" s="6" customFormat="1" ht="15.75" customHeight="1">
      <c r="B707" s="131"/>
      <c r="E707" s="132"/>
      <c r="F707" s="206" t="s">
        <v>985</v>
      </c>
      <c r="G707" s="207"/>
      <c r="H707" s="207"/>
      <c r="I707" s="207"/>
      <c r="K707" s="132"/>
      <c r="N707" s="132"/>
      <c r="R707" s="133"/>
      <c r="T707" s="134"/>
      <c r="AA707" s="135"/>
      <c r="AT707" s="132" t="s">
        <v>546</v>
      </c>
      <c r="AU707" s="132" t="s">
        <v>517</v>
      </c>
      <c r="AV707" s="136" t="s">
        <v>401</v>
      </c>
      <c r="AW707" s="136" t="s">
        <v>485</v>
      </c>
      <c r="AX707" s="136" t="s">
        <v>455</v>
      </c>
      <c r="AY707" s="132" t="s">
        <v>539</v>
      </c>
    </row>
    <row r="708" spans="2:51" s="6" customFormat="1" ht="15.75" customHeight="1">
      <c r="B708" s="137"/>
      <c r="E708" s="138"/>
      <c r="F708" s="204" t="s">
        <v>1000</v>
      </c>
      <c r="G708" s="205"/>
      <c r="H708" s="205"/>
      <c r="I708" s="205"/>
      <c r="K708" s="139">
        <v>57.36</v>
      </c>
      <c r="N708" s="138"/>
      <c r="R708" s="140"/>
      <c r="T708" s="141"/>
      <c r="AA708" s="142"/>
      <c r="AT708" s="138" t="s">
        <v>546</v>
      </c>
      <c r="AU708" s="138" t="s">
        <v>517</v>
      </c>
      <c r="AV708" s="143" t="s">
        <v>517</v>
      </c>
      <c r="AW708" s="143" t="s">
        <v>485</v>
      </c>
      <c r="AX708" s="143" t="s">
        <v>455</v>
      </c>
      <c r="AY708" s="138" t="s">
        <v>539</v>
      </c>
    </row>
    <row r="709" spans="2:51" s="6" customFormat="1" ht="15.75" customHeight="1">
      <c r="B709" s="131"/>
      <c r="E709" s="132"/>
      <c r="F709" s="206" t="s">
        <v>987</v>
      </c>
      <c r="G709" s="207"/>
      <c r="H709" s="207"/>
      <c r="I709" s="207"/>
      <c r="K709" s="132"/>
      <c r="N709" s="132"/>
      <c r="R709" s="133"/>
      <c r="T709" s="134"/>
      <c r="AA709" s="135"/>
      <c r="AT709" s="132" t="s">
        <v>546</v>
      </c>
      <c r="AU709" s="132" t="s">
        <v>517</v>
      </c>
      <c r="AV709" s="136" t="s">
        <v>401</v>
      </c>
      <c r="AW709" s="136" t="s">
        <v>485</v>
      </c>
      <c r="AX709" s="136" t="s">
        <v>455</v>
      </c>
      <c r="AY709" s="132" t="s">
        <v>539</v>
      </c>
    </row>
    <row r="710" spans="2:51" s="6" customFormat="1" ht="15.75" customHeight="1">
      <c r="B710" s="137"/>
      <c r="E710" s="138"/>
      <c r="F710" s="204" t="s">
        <v>1001</v>
      </c>
      <c r="G710" s="205"/>
      <c r="H710" s="205"/>
      <c r="I710" s="205"/>
      <c r="K710" s="139">
        <v>36</v>
      </c>
      <c r="N710" s="138"/>
      <c r="R710" s="140"/>
      <c r="T710" s="141"/>
      <c r="AA710" s="142"/>
      <c r="AT710" s="138" t="s">
        <v>546</v>
      </c>
      <c r="AU710" s="138" t="s">
        <v>517</v>
      </c>
      <c r="AV710" s="143" t="s">
        <v>517</v>
      </c>
      <c r="AW710" s="143" t="s">
        <v>485</v>
      </c>
      <c r="AX710" s="143" t="s">
        <v>455</v>
      </c>
      <c r="AY710" s="138" t="s">
        <v>539</v>
      </c>
    </row>
    <row r="711" spans="2:51" s="6" customFormat="1" ht="15.75" customHeight="1">
      <c r="B711" s="131"/>
      <c r="E711" s="132"/>
      <c r="F711" s="206" t="s">
        <v>618</v>
      </c>
      <c r="G711" s="207"/>
      <c r="H711" s="207"/>
      <c r="I711" s="207"/>
      <c r="K711" s="132"/>
      <c r="N711" s="132"/>
      <c r="R711" s="133"/>
      <c r="T711" s="134"/>
      <c r="AA711" s="135"/>
      <c r="AT711" s="132" t="s">
        <v>546</v>
      </c>
      <c r="AU711" s="132" t="s">
        <v>517</v>
      </c>
      <c r="AV711" s="136" t="s">
        <v>401</v>
      </c>
      <c r="AW711" s="136" t="s">
        <v>485</v>
      </c>
      <c r="AX711" s="136" t="s">
        <v>455</v>
      </c>
      <c r="AY711" s="132" t="s">
        <v>539</v>
      </c>
    </row>
    <row r="712" spans="2:51" s="6" customFormat="1" ht="15.75" customHeight="1">
      <c r="B712" s="131"/>
      <c r="E712" s="132"/>
      <c r="F712" s="206" t="s">
        <v>985</v>
      </c>
      <c r="G712" s="207"/>
      <c r="H712" s="207"/>
      <c r="I712" s="207"/>
      <c r="K712" s="132"/>
      <c r="N712" s="132"/>
      <c r="R712" s="133"/>
      <c r="T712" s="134"/>
      <c r="AA712" s="135"/>
      <c r="AT712" s="132" t="s">
        <v>546</v>
      </c>
      <c r="AU712" s="132" t="s">
        <v>517</v>
      </c>
      <c r="AV712" s="136" t="s">
        <v>401</v>
      </c>
      <c r="AW712" s="136" t="s">
        <v>485</v>
      </c>
      <c r="AX712" s="136" t="s">
        <v>455</v>
      </c>
      <c r="AY712" s="132" t="s">
        <v>539</v>
      </c>
    </row>
    <row r="713" spans="2:51" s="6" customFormat="1" ht="15.75" customHeight="1">
      <c r="B713" s="137"/>
      <c r="E713" s="138"/>
      <c r="F713" s="204" t="s">
        <v>1002</v>
      </c>
      <c r="G713" s="205"/>
      <c r="H713" s="205"/>
      <c r="I713" s="205"/>
      <c r="K713" s="139">
        <v>47.88</v>
      </c>
      <c r="N713" s="138"/>
      <c r="R713" s="140"/>
      <c r="T713" s="141"/>
      <c r="AA713" s="142"/>
      <c r="AT713" s="138" t="s">
        <v>546</v>
      </c>
      <c r="AU713" s="138" t="s">
        <v>517</v>
      </c>
      <c r="AV713" s="143" t="s">
        <v>517</v>
      </c>
      <c r="AW713" s="143" t="s">
        <v>485</v>
      </c>
      <c r="AX713" s="143" t="s">
        <v>455</v>
      </c>
      <c r="AY713" s="138" t="s">
        <v>539</v>
      </c>
    </row>
    <row r="714" spans="2:51" s="6" customFormat="1" ht="15.75" customHeight="1">
      <c r="B714" s="131"/>
      <c r="E714" s="132"/>
      <c r="F714" s="206" t="s">
        <v>987</v>
      </c>
      <c r="G714" s="207"/>
      <c r="H714" s="207"/>
      <c r="I714" s="207"/>
      <c r="K714" s="132"/>
      <c r="N714" s="132"/>
      <c r="R714" s="133"/>
      <c r="T714" s="134"/>
      <c r="AA714" s="135"/>
      <c r="AT714" s="132" t="s">
        <v>546</v>
      </c>
      <c r="AU714" s="132" t="s">
        <v>517</v>
      </c>
      <c r="AV714" s="136" t="s">
        <v>401</v>
      </c>
      <c r="AW714" s="136" t="s">
        <v>485</v>
      </c>
      <c r="AX714" s="136" t="s">
        <v>455</v>
      </c>
      <c r="AY714" s="132" t="s">
        <v>539</v>
      </c>
    </row>
    <row r="715" spans="2:51" s="6" customFormat="1" ht="15.75" customHeight="1">
      <c r="B715" s="137"/>
      <c r="E715" s="138"/>
      <c r="F715" s="204" t="s">
        <v>1003</v>
      </c>
      <c r="G715" s="205"/>
      <c r="H715" s="205"/>
      <c r="I715" s="205"/>
      <c r="K715" s="139">
        <v>34.32</v>
      </c>
      <c r="N715" s="138"/>
      <c r="R715" s="140"/>
      <c r="T715" s="141"/>
      <c r="AA715" s="142"/>
      <c r="AT715" s="138" t="s">
        <v>546</v>
      </c>
      <c r="AU715" s="138" t="s">
        <v>517</v>
      </c>
      <c r="AV715" s="143" t="s">
        <v>517</v>
      </c>
      <c r="AW715" s="143" t="s">
        <v>485</v>
      </c>
      <c r="AX715" s="143" t="s">
        <v>455</v>
      </c>
      <c r="AY715" s="138" t="s">
        <v>539</v>
      </c>
    </row>
    <row r="716" spans="2:51" s="6" customFormat="1" ht="15.75" customHeight="1">
      <c r="B716" s="131"/>
      <c r="E716" s="132"/>
      <c r="F716" s="206" t="s">
        <v>993</v>
      </c>
      <c r="G716" s="207"/>
      <c r="H716" s="207"/>
      <c r="I716" s="207"/>
      <c r="K716" s="132"/>
      <c r="N716" s="132"/>
      <c r="R716" s="133"/>
      <c r="T716" s="134"/>
      <c r="AA716" s="135"/>
      <c r="AT716" s="132" t="s">
        <v>546</v>
      </c>
      <c r="AU716" s="132" t="s">
        <v>517</v>
      </c>
      <c r="AV716" s="136" t="s">
        <v>401</v>
      </c>
      <c r="AW716" s="136" t="s">
        <v>485</v>
      </c>
      <c r="AX716" s="136" t="s">
        <v>455</v>
      </c>
      <c r="AY716" s="132" t="s">
        <v>539</v>
      </c>
    </row>
    <row r="717" spans="2:51" s="6" customFormat="1" ht="15.75" customHeight="1">
      <c r="B717" s="137"/>
      <c r="E717" s="138"/>
      <c r="F717" s="204" t="s">
        <v>1004</v>
      </c>
      <c r="G717" s="205"/>
      <c r="H717" s="205"/>
      <c r="I717" s="205"/>
      <c r="K717" s="139">
        <v>2.4</v>
      </c>
      <c r="N717" s="138"/>
      <c r="R717" s="140"/>
      <c r="T717" s="141"/>
      <c r="AA717" s="142"/>
      <c r="AT717" s="138" t="s">
        <v>546</v>
      </c>
      <c r="AU717" s="138" t="s">
        <v>517</v>
      </c>
      <c r="AV717" s="143" t="s">
        <v>517</v>
      </c>
      <c r="AW717" s="143" t="s">
        <v>485</v>
      </c>
      <c r="AX717" s="143" t="s">
        <v>455</v>
      </c>
      <c r="AY717" s="138" t="s">
        <v>539</v>
      </c>
    </row>
    <row r="718" spans="2:51" s="6" customFormat="1" ht="15.75" customHeight="1">
      <c r="B718" s="144"/>
      <c r="E718" s="145"/>
      <c r="F718" s="208" t="s">
        <v>548</v>
      </c>
      <c r="G718" s="209"/>
      <c r="H718" s="209"/>
      <c r="I718" s="209"/>
      <c r="K718" s="146">
        <v>255</v>
      </c>
      <c r="N718" s="145"/>
      <c r="R718" s="147"/>
      <c r="T718" s="148"/>
      <c r="AA718" s="149"/>
      <c r="AT718" s="145" t="s">
        <v>546</v>
      </c>
      <c r="AU718" s="145" t="s">
        <v>517</v>
      </c>
      <c r="AV718" s="150" t="s">
        <v>544</v>
      </c>
      <c r="AW718" s="150" t="s">
        <v>485</v>
      </c>
      <c r="AX718" s="150" t="s">
        <v>401</v>
      </c>
      <c r="AY718" s="145" t="s">
        <v>539</v>
      </c>
    </row>
    <row r="719" spans="2:64" s="6" customFormat="1" ht="27" customHeight="1">
      <c r="B719" s="22"/>
      <c r="C719" s="123" t="s">
        <v>1005</v>
      </c>
      <c r="D719" s="123" t="s">
        <v>540</v>
      </c>
      <c r="E719" s="124" t="s">
        <v>1006</v>
      </c>
      <c r="F719" s="212" t="s">
        <v>1007</v>
      </c>
      <c r="G719" s="211"/>
      <c r="H719" s="211"/>
      <c r="I719" s="211"/>
      <c r="J719" s="125" t="s">
        <v>863</v>
      </c>
      <c r="K719" s="126">
        <v>120.1</v>
      </c>
      <c r="L719" s="213">
        <v>0</v>
      </c>
      <c r="M719" s="211"/>
      <c r="N719" s="210">
        <f>ROUND($L$719*$K$719,2)</f>
        <v>0</v>
      </c>
      <c r="O719" s="211"/>
      <c r="P719" s="211"/>
      <c r="Q719" s="211"/>
      <c r="R719" s="23"/>
      <c r="T719" s="127"/>
      <c r="U719" s="128" t="s">
        <v>422</v>
      </c>
      <c r="V719" s="129">
        <v>0.096</v>
      </c>
      <c r="W719" s="129">
        <f>$V$719*$K$719</f>
        <v>11.5296</v>
      </c>
      <c r="X719" s="129">
        <v>0</v>
      </c>
      <c r="Y719" s="129">
        <f>$X$719*$K$719</f>
        <v>0</v>
      </c>
      <c r="Z719" s="129">
        <v>0</v>
      </c>
      <c r="AA719" s="130">
        <f>$Z$719*$K$719</f>
        <v>0</v>
      </c>
      <c r="AR719" s="6" t="s">
        <v>544</v>
      </c>
      <c r="AT719" s="6" t="s">
        <v>540</v>
      </c>
      <c r="AU719" s="6" t="s">
        <v>517</v>
      </c>
      <c r="AY719" s="6" t="s">
        <v>539</v>
      </c>
      <c r="BE719" s="80">
        <f>IF($U$719="základní",$N$719,0)</f>
        <v>0</v>
      </c>
      <c r="BF719" s="80">
        <f>IF($U$719="snížená",$N$719,0)</f>
        <v>0</v>
      </c>
      <c r="BG719" s="80">
        <f>IF($U$719="zákl. přenesená",$N$719,0)</f>
        <v>0</v>
      </c>
      <c r="BH719" s="80">
        <f>IF($U$719="sníž. přenesená",$N$719,0)</f>
        <v>0</v>
      </c>
      <c r="BI719" s="80">
        <f>IF($U$719="nulová",$N$719,0)</f>
        <v>0</v>
      </c>
      <c r="BJ719" s="6" t="s">
        <v>517</v>
      </c>
      <c r="BK719" s="80">
        <f>ROUND($L$719*$K$719,2)</f>
        <v>0</v>
      </c>
      <c r="BL719" s="6" t="s">
        <v>544</v>
      </c>
    </row>
    <row r="720" spans="2:51" s="6" customFormat="1" ht="15.75" customHeight="1">
      <c r="B720" s="131"/>
      <c r="E720" s="132"/>
      <c r="F720" s="206" t="s">
        <v>586</v>
      </c>
      <c r="G720" s="207"/>
      <c r="H720" s="207"/>
      <c r="I720" s="207"/>
      <c r="K720" s="132"/>
      <c r="N720" s="132"/>
      <c r="R720" s="133"/>
      <c r="T720" s="134"/>
      <c r="AA720" s="135"/>
      <c r="AT720" s="132" t="s">
        <v>546</v>
      </c>
      <c r="AU720" s="132" t="s">
        <v>517</v>
      </c>
      <c r="AV720" s="136" t="s">
        <v>401</v>
      </c>
      <c r="AW720" s="136" t="s">
        <v>485</v>
      </c>
      <c r="AX720" s="136" t="s">
        <v>455</v>
      </c>
      <c r="AY720" s="132" t="s">
        <v>539</v>
      </c>
    </row>
    <row r="721" spans="2:51" s="6" customFormat="1" ht="15.75" customHeight="1">
      <c r="B721" s="131"/>
      <c r="E721" s="132"/>
      <c r="F721" s="206" t="s">
        <v>985</v>
      </c>
      <c r="G721" s="207"/>
      <c r="H721" s="207"/>
      <c r="I721" s="207"/>
      <c r="K721" s="132"/>
      <c r="N721" s="132"/>
      <c r="R721" s="133"/>
      <c r="T721" s="134"/>
      <c r="AA721" s="135"/>
      <c r="AT721" s="132" t="s">
        <v>546</v>
      </c>
      <c r="AU721" s="132" t="s">
        <v>517</v>
      </c>
      <c r="AV721" s="136" t="s">
        <v>401</v>
      </c>
      <c r="AW721" s="136" t="s">
        <v>485</v>
      </c>
      <c r="AX721" s="136" t="s">
        <v>455</v>
      </c>
      <c r="AY721" s="132" t="s">
        <v>539</v>
      </c>
    </row>
    <row r="722" spans="2:51" s="6" customFormat="1" ht="15.75" customHeight="1">
      <c r="B722" s="137"/>
      <c r="E722" s="138"/>
      <c r="F722" s="204" t="s">
        <v>986</v>
      </c>
      <c r="G722" s="205"/>
      <c r="H722" s="205"/>
      <c r="I722" s="205"/>
      <c r="K722" s="139">
        <v>32.4</v>
      </c>
      <c r="N722" s="138"/>
      <c r="R722" s="140"/>
      <c r="T722" s="141"/>
      <c r="AA722" s="142"/>
      <c r="AT722" s="138" t="s">
        <v>546</v>
      </c>
      <c r="AU722" s="138" t="s">
        <v>517</v>
      </c>
      <c r="AV722" s="143" t="s">
        <v>517</v>
      </c>
      <c r="AW722" s="143" t="s">
        <v>485</v>
      </c>
      <c r="AX722" s="143" t="s">
        <v>455</v>
      </c>
      <c r="AY722" s="138" t="s">
        <v>539</v>
      </c>
    </row>
    <row r="723" spans="2:51" s="6" customFormat="1" ht="15.75" customHeight="1">
      <c r="B723" s="131"/>
      <c r="E723" s="132"/>
      <c r="F723" s="206" t="s">
        <v>615</v>
      </c>
      <c r="G723" s="207"/>
      <c r="H723" s="207"/>
      <c r="I723" s="207"/>
      <c r="K723" s="132"/>
      <c r="N723" s="132"/>
      <c r="R723" s="133"/>
      <c r="T723" s="134"/>
      <c r="AA723" s="135"/>
      <c r="AT723" s="132" t="s">
        <v>546</v>
      </c>
      <c r="AU723" s="132" t="s">
        <v>517</v>
      </c>
      <c r="AV723" s="136" t="s">
        <v>401</v>
      </c>
      <c r="AW723" s="136" t="s">
        <v>485</v>
      </c>
      <c r="AX723" s="136" t="s">
        <v>455</v>
      </c>
      <c r="AY723" s="132" t="s">
        <v>539</v>
      </c>
    </row>
    <row r="724" spans="2:51" s="6" customFormat="1" ht="15.75" customHeight="1">
      <c r="B724" s="131"/>
      <c r="E724" s="132"/>
      <c r="F724" s="206" t="s">
        <v>985</v>
      </c>
      <c r="G724" s="207"/>
      <c r="H724" s="207"/>
      <c r="I724" s="207"/>
      <c r="K724" s="132"/>
      <c r="N724" s="132"/>
      <c r="R724" s="133"/>
      <c r="T724" s="134"/>
      <c r="AA724" s="135"/>
      <c r="AT724" s="132" t="s">
        <v>546</v>
      </c>
      <c r="AU724" s="132" t="s">
        <v>517</v>
      </c>
      <c r="AV724" s="136" t="s">
        <v>401</v>
      </c>
      <c r="AW724" s="136" t="s">
        <v>485</v>
      </c>
      <c r="AX724" s="136" t="s">
        <v>455</v>
      </c>
      <c r="AY724" s="132" t="s">
        <v>539</v>
      </c>
    </row>
    <row r="725" spans="2:51" s="6" customFormat="1" ht="15.75" customHeight="1">
      <c r="B725" s="137"/>
      <c r="E725" s="138"/>
      <c r="F725" s="204" t="s">
        <v>989</v>
      </c>
      <c r="G725" s="205"/>
      <c r="H725" s="205"/>
      <c r="I725" s="205"/>
      <c r="K725" s="139">
        <v>47.8</v>
      </c>
      <c r="N725" s="138"/>
      <c r="R725" s="140"/>
      <c r="T725" s="141"/>
      <c r="AA725" s="142"/>
      <c r="AT725" s="138" t="s">
        <v>546</v>
      </c>
      <c r="AU725" s="138" t="s">
        <v>517</v>
      </c>
      <c r="AV725" s="143" t="s">
        <v>517</v>
      </c>
      <c r="AW725" s="143" t="s">
        <v>485</v>
      </c>
      <c r="AX725" s="143" t="s">
        <v>455</v>
      </c>
      <c r="AY725" s="138" t="s">
        <v>539</v>
      </c>
    </row>
    <row r="726" spans="2:51" s="6" customFormat="1" ht="15.75" customHeight="1">
      <c r="B726" s="131"/>
      <c r="E726" s="132"/>
      <c r="F726" s="206" t="s">
        <v>618</v>
      </c>
      <c r="G726" s="207"/>
      <c r="H726" s="207"/>
      <c r="I726" s="207"/>
      <c r="K726" s="132"/>
      <c r="N726" s="132"/>
      <c r="R726" s="133"/>
      <c r="T726" s="134"/>
      <c r="AA726" s="135"/>
      <c r="AT726" s="132" t="s">
        <v>546</v>
      </c>
      <c r="AU726" s="132" t="s">
        <v>517</v>
      </c>
      <c r="AV726" s="136" t="s">
        <v>401</v>
      </c>
      <c r="AW726" s="136" t="s">
        <v>485</v>
      </c>
      <c r="AX726" s="136" t="s">
        <v>455</v>
      </c>
      <c r="AY726" s="132" t="s">
        <v>539</v>
      </c>
    </row>
    <row r="727" spans="2:51" s="6" customFormat="1" ht="15.75" customHeight="1">
      <c r="B727" s="131"/>
      <c r="E727" s="132"/>
      <c r="F727" s="206" t="s">
        <v>985</v>
      </c>
      <c r="G727" s="207"/>
      <c r="H727" s="207"/>
      <c r="I727" s="207"/>
      <c r="K727" s="132"/>
      <c r="N727" s="132"/>
      <c r="R727" s="133"/>
      <c r="T727" s="134"/>
      <c r="AA727" s="135"/>
      <c r="AT727" s="132" t="s">
        <v>546</v>
      </c>
      <c r="AU727" s="132" t="s">
        <v>517</v>
      </c>
      <c r="AV727" s="136" t="s">
        <v>401</v>
      </c>
      <c r="AW727" s="136" t="s">
        <v>485</v>
      </c>
      <c r="AX727" s="136" t="s">
        <v>455</v>
      </c>
      <c r="AY727" s="132" t="s">
        <v>539</v>
      </c>
    </row>
    <row r="728" spans="2:51" s="6" customFormat="1" ht="15.75" customHeight="1">
      <c r="B728" s="137"/>
      <c r="E728" s="138"/>
      <c r="F728" s="204" t="s">
        <v>991</v>
      </c>
      <c r="G728" s="205"/>
      <c r="H728" s="205"/>
      <c r="I728" s="205"/>
      <c r="K728" s="139">
        <v>39.9</v>
      </c>
      <c r="N728" s="138"/>
      <c r="R728" s="140"/>
      <c r="T728" s="141"/>
      <c r="AA728" s="142"/>
      <c r="AT728" s="138" t="s">
        <v>546</v>
      </c>
      <c r="AU728" s="138" t="s">
        <v>517</v>
      </c>
      <c r="AV728" s="143" t="s">
        <v>517</v>
      </c>
      <c r="AW728" s="143" t="s">
        <v>485</v>
      </c>
      <c r="AX728" s="143" t="s">
        <v>455</v>
      </c>
      <c r="AY728" s="138" t="s">
        <v>539</v>
      </c>
    </row>
    <row r="729" spans="2:51" s="6" customFormat="1" ht="15.75" customHeight="1">
      <c r="B729" s="144"/>
      <c r="E729" s="145"/>
      <c r="F729" s="208" t="s">
        <v>548</v>
      </c>
      <c r="G729" s="209"/>
      <c r="H729" s="209"/>
      <c r="I729" s="209"/>
      <c r="K729" s="146">
        <v>120.1</v>
      </c>
      <c r="N729" s="145"/>
      <c r="R729" s="147"/>
      <c r="T729" s="148"/>
      <c r="AA729" s="149"/>
      <c r="AT729" s="145" t="s">
        <v>546</v>
      </c>
      <c r="AU729" s="145" t="s">
        <v>517</v>
      </c>
      <c r="AV729" s="150" t="s">
        <v>544</v>
      </c>
      <c r="AW729" s="150" t="s">
        <v>485</v>
      </c>
      <c r="AX729" s="150" t="s">
        <v>401</v>
      </c>
      <c r="AY729" s="145" t="s">
        <v>539</v>
      </c>
    </row>
    <row r="730" spans="2:64" s="6" customFormat="1" ht="27" customHeight="1">
      <c r="B730" s="22"/>
      <c r="C730" s="151" t="s">
        <v>1008</v>
      </c>
      <c r="D730" s="151" t="s">
        <v>722</v>
      </c>
      <c r="E730" s="152" t="s">
        <v>1009</v>
      </c>
      <c r="F730" s="217" t="s">
        <v>1010</v>
      </c>
      <c r="G730" s="215"/>
      <c r="H730" s="215"/>
      <c r="I730" s="215"/>
      <c r="J730" s="153" t="s">
        <v>863</v>
      </c>
      <c r="K730" s="154">
        <v>144.12</v>
      </c>
      <c r="L730" s="214">
        <v>0</v>
      </c>
      <c r="M730" s="215"/>
      <c r="N730" s="216">
        <f>ROUND($L$730*$K$730,2)</f>
        <v>0</v>
      </c>
      <c r="O730" s="211"/>
      <c r="P730" s="211"/>
      <c r="Q730" s="211"/>
      <c r="R730" s="23"/>
      <c r="T730" s="127"/>
      <c r="U730" s="128" t="s">
        <v>422</v>
      </c>
      <c r="V730" s="129">
        <v>0</v>
      </c>
      <c r="W730" s="129">
        <f>$V$730*$K$730</f>
        <v>0</v>
      </c>
      <c r="X730" s="129">
        <v>5E-05</v>
      </c>
      <c r="Y730" s="129">
        <f>$X$730*$K$730</f>
        <v>0.007206000000000001</v>
      </c>
      <c r="Z730" s="129">
        <v>0</v>
      </c>
      <c r="AA730" s="130">
        <f>$Z$730*$K$730</f>
        <v>0</v>
      </c>
      <c r="AR730" s="6" t="s">
        <v>571</v>
      </c>
      <c r="AT730" s="6" t="s">
        <v>722</v>
      </c>
      <c r="AU730" s="6" t="s">
        <v>517</v>
      </c>
      <c r="AY730" s="6" t="s">
        <v>539</v>
      </c>
      <c r="BE730" s="80">
        <f>IF($U$730="základní",$N$730,0)</f>
        <v>0</v>
      </c>
      <c r="BF730" s="80">
        <f>IF($U$730="snížená",$N$730,0)</f>
        <v>0</v>
      </c>
      <c r="BG730" s="80">
        <f>IF($U$730="zákl. přenesená",$N$730,0)</f>
        <v>0</v>
      </c>
      <c r="BH730" s="80">
        <f>IF($U$730="sníž. přenesená",$N$730,0)</f>
        <v>0</v>
      </c>
      <c r="BI730" s="80">
        <f>IF($U$730="nulová",$N$730,0)</f>
        <v>0</v>
      </c>
      <c r="BJ730" s="6" t="s">
        <v>517</v>
      </c>
      <c r="BK730" s="80">
        <f>ROUND($L$730*$K$730,2)</f>
        <v>0</v>
      </c>
      <c r="BL730" s="6" t="s">
        <v>544</v>
      </c>
    </row>
    <row r="731" spans="2:51" s="6" customFormat="1" ht="15.75" customHeight="1">
      <c r="B731" s="131"/>
      <c r="E731" s="132"/>
      <c r="F731" s="206" t="s">
        <v>586</v>
      </c>
      <c r="G731" s="207"/>
      <c r="H731" s="207"/>
      <c r="I731" s="207"/>
      <c r="K731" s="132"/>
      <c r="N731" s="132"/>
      <c r="R731" s="133"/>
      <c r="T731" s="134"/>
      <c r="AA731" s="135"/>
      <c r="AT731" s="132" t="s">
        <v>546</v>
      </c>
      <c r="AU731" s="132" t="s">
        <v>517</v>
      </c>
      <c r="AV731" s="136" t="s">
        <v>401</v>
      </c>
      <c r="AW731" s="136" t="s">
        <v>485</v>
      </c>
      <c r="AX731" s="136" t="s">
        <v>455</v>
      </c>
      <c r="AY731" s="132" t="s">
        <v>539</v>
      </c>
    </row>
    <row r="732" spans="2:51" s="6" customFormat="1" ht="15.75" customHeight="1">
      <c r="B732" s="131"/>
      <c r="E732" s="132"/>
      <c r="F732" s="206" t="s">
        <v>985</v>
      </c>
      <c r="G732" s="207"/>
      <c r="H732" s="207"/>
      <c r="I732" s="207"/>
      <c r="K732" s="132"/>
      <c r="N732" s="132"/>
      <c r="R732" s="133"/>
      <c r="T732" s="134"/>
      <c r="AA732" s="135"/>
      <c r="AT732" s="132" t="s">
        <v>546</v>
      </c>
      <c r="AU732" s="132" t="s">
        <v>517</v>
      </c>
      <c r="AV732" s="136" t="s">
        <v>401</v>
      </c>
      <c r="AW732" s="136" t="s">
        <v>485</v>
      </c>
      <c r="AX732" s="136" t="s">
        <v>455</v>
      </c>
      <c r="AY732" s="132" t="s">
        <v>539</v>
      </c>
    </row>
    <row r="733" spans="2:51" s="6" customFormat="1" ht="15.75" customHeight="1">
      <c r="B733" s="137"/>
      <c r="E733" s="138"/>
      <c r="F733" s="204" t="s">
        <v>998</v>
      </c>
      <c r="G733" s="205"/>
      <c r="H733" s="205"/>
      <c r="I733" s="205"/>
      <c r="K733" s="139">
        <v>38.88</v>
      </c>
      <c r="N733" s="138"/>
      <c r="R733" s="140"/>
      <c r="T733" s="141"/>
      <c r="AA733" s="142"/>
      <c r="AT733" s="138" t="s">
        <v>546</v>
      </c>
      <c r="AU733" s="138" t="s">
        <v>517</v>
      </c>
      <c r="AV733" s="143" t="s">
        <v>517</v>
      </c>
      <c r="AW733" s="143" t="s">
        <v>485</v>
      </c>
      <c r="AX733" s="143" t="s">
        <v>455</v>
      </c>
      <c r="AY733" s="138" t="s">
        <v>539</v>
      </c>
    </row>
    <row r="734" spans="2:51" s="6" customFormat="1" ht="15.75" customHeight="1">
      <c r="B734" s="131"/>
      <c r="E734" s="132"/>
      <c r="F734" s="206" t="s">
        <v>615</v>
      </c>
      <c r="G734" s="207"/>
      <c r="H734" s="207"/>
      <c r="I734" s="207"/>
      <c r="K734" s="132"/>
      <c r="N734" s="132"/>
      <c r="R734" s="133"/>
      <c r="T734" s="134"/>
      <c r="AA734" s="135"/>
      <c r="AT734" s="132" t="s">
        <v>546</v>
      </c>
      <c r="AU734" s="132" t="s">
        <v>517</v>
      </c>
      <c r="AV734" s="136" t="s">
        <v>401</v>
      </c>
      <c r="AW734" s="136" t="s">
        <v>485</v>
      </c>
      <c r="AX734" s="136" t="s">
        <v>455</v>
      </c>
      <c r="AY734" s="132" t="s">
        <v>539</v>
      </c>
    </row>
    <row r="735" spans="2:51" s="6" customFormat="1" ht="15.75" customHeight="1">
      <c r="B735" s="131"/>
      <c r="E735" s="132"/>
      <c r="F735" s="206" t="s">
        <v>985</v>
      </c>
      <c r="G735" s="207"/>
      <c r="H735" s="207"/>
      <c r="I735" s="207"/>
      <c r="K735" s="132"/>
      <c r="N735" s="132"/>
      <c r="R735" s="133"/>
      <c r="T735" s="134"/>
      <c r="AA735" s="135"/>
      <c r="AT735" s="132" t="s">
        <v>546</v>
      </c>
      <c r="AU735" s="132" t="s">
        <v>517</v>
      </c>
      <c r="AV735" s="136" t="s">
        <v>401</v>
      </c>
      <c r="AW735" s="136" t="s">
        <v>485</v>
      </c>
      <c r="AX735" s="136" t="s">
        <v>455</v>
      </c>
      <c r="AY735" s="132" t="s">
        <v>539</v>
      </c>
    </row>
    <row r="736" spans="2:51" s="6" customFormat="1" ht="15.75" customHeight="1">
      <c r="B736" s="137"/>
      <c r="E736" s="138"/>
      <c r="F736" s="204" t="s">
        <v>1000</v>
      </c>
      <c r="G736" s="205"/>
      <c r="H736" s="205"/>
      <c r="I736" s="205"/>
      <c r="K736" s="139">
        <v>57.36</v>
      </c>
      <c r="N736" s="138"/>
      <c r="R736" s="140"/>
      <c r="T736" s="141"/>
      <c r="AA736" s="142"/>
      <c r="AT736" s="138" t="s">
        <v>546</v>
      </c>
      <c r="AU736" s="138" t="s">
        <v>517</v>
      </c>
      <c r="AV736" s="143" t="s">
        <v>517</v>
      </c>
      <c r="AW736" s="143" t="s">
        <v>485</v>
      </c>
      <c r="AX736" s="143" t="s">
        <v>455</v>
      </c>
      <c r="AY736" s="138" t="s">
        <v>539</v>
      </c>
    </row>
    <row r="737" spans="2:51" s="6" customFormat="1" ht="15.75" customHeight="1">
      <c r="B737" s="131"/>
      <c r="E737" s="132"/>
      <c r="F737" s="206" t="s">
        <v>618</v>
      </c>
      <c r="G737" s="207"/>
      <c r="H737" s="207"/>
      <c r="I737" s="207"/>
      <c r="K737" s="132"/>
      <c r="N737" s="132"/>
      <c r="R737" s="133"/>
      <c r="T737" s="134"/>
      <c r="AA737" s="135"/>
      <c r="AT737" s="132" t="s">
        <v>546</v>
      </c>
      <c r="AU737" s="132" t="s">
        <v>517</v>
      </c>
      <c r="AV737" s="136" t="s">
        <v>401</v>
      </c>
      <c r="AW737" s="136" t="s">
        <v>485</v>
      </c>
      <c r="AX737" s="136" t="s">
        <v>455</v>
      </c>
      <c r="AY737" s="132" t="s">
        <v>539</v>
      </c>
    </row>
    <row r="738" spans="2:51" s="6" customFormat="1" ht="15.75" customHeight="1">
      <c r="B738" s="131"/>
      <c r="E738" s="132"/>
      <c r="F738" s="206" t="s">
        <v>985</v>
      </c>
      <c r="G738" s="207"/>
      <c r="H738" s="207"/>
      <c r="I738" s="207"/>
      <c r="K738" s="132"/>
      <c r="N738" s="132"/>
      <c r="R738" s="133"/>
      <c r="T738" s="134"/>
      <c r="AA738" s="135"/>
      <c r="AT738" s="132" t="s">
        <v>546</v>
      </c>
      <c r="AU738" s="132" t="s">
        <v>517</v>
      </c>
      <c r="AV738" s="136" t="s">
        <v>401</v>
      </c>
      <c r="AW738" s="136" t="s">
        <v>485</v>
      </c>
      <c r="AX738" s="136" t="s">
        <v>455</v>
      </c>
      <c r="AY738" s="132" t="s">
        <v>539</v>
      </c>
    </row>
    <row r="739" spans="2:51" s="6" customFormat="1" ht="15.75" customHeight="1">
      <c r="B739" s="137"/>
      <c r="E739" s="138"/>
      <c r="F739" s="204" t="s">
        <v>1002</v>
      </c>
      <c r="G739" s="205"/>
      <c r="H739" s="205"/>
      <c r="I739" s="205"/>
      <c r="K739" s="139">
        <v>47.88</v>
      </c>
      <c r="N739" s="138"/>
      <c r="R739" s="140"/>
      <c r="T739" s="141"/>
      <c r="AA739" s="142"/>
      <c r="AT739" s="138" t="s">
        <v>546</v>
      </c>
      <c r="AU739" s="138" t="s">
        <v>517</v>
      </c>
      <c r="AV739" s="143" t="s">
        <v>517</v>
      </c>
      <c r="AW739" s="143" t="s">
        <v>485</v>
      </c>
      <c r="AX739" s="143" t="s">
        <v>455</v>
      </c>
      <c r="AY739" s="138" t="s">
        <v>539</v>
      </c>
    </row>
    <row r="740" spans="2:51" s="6" customFormat="1" ht="15.75" customHeight="1">
      <c r="B740" s="144"/>
      <c r="E740" s="145"/>
      <c r="F740" s="208" t="s">
        <v>548</v>
      </c>
      <c r="G740" s="209"/>
      <c r="H740" s="209"/>
      <c r="I740" s="209"/>
      <c r="K740" s="146">
        <v>144.12</v>
      </c>
      <c r="N740" s="145"/>
      <c r="R740" s="147"/>
      <c r="T740" s="148"/>
      <c r="AA740" s="149"/>
      <c r="AT740" s="145" t="s">
        <v>546</v>
      </c>
      <c r="AU740" s="145" t="s">
        <v>517</v>
      </c>
      <c r="AV740" s="150" t="s">
        <v>544</v>
      </c>
      <c r="AW740" s="150" t="s">
        <v>485</v>
      </c>
      <c r="AX740" s="150" t="s">
        <v>401</v>
      </c>
      <c r="AY740" s="145" t="s">
        <v>539</v>
      </c>
    </row>
    <row r="741" spans="2:64" s="6" customFormat="1" ht="27" customHeight="1">
      <c r="B741" s="22"/>
      <c r="C741" s="123" t="s">
        <v>1011</v>
      </c>
      <c r="D741" s="123" t="s">
        <v>540</v>
      </c>
      <c r="E741" s="124" t="s">
        <v>1012</v>
      </c>
      <c r="F741" s="212" t="s">
        <v>1013</v>
      </c>
      <c r="G741" s="211"/>
      <c r="H741" s="211"/>
      <c r="I741" s="211"/>
      <c r="J741" s="125" t="s">
        <v>863</v>
      </c>
      <c r="K741" s="126">
        <v>46.39</v>
      </c>
      <c r="L741" s="213">
        <v>0</v>
      </c>
      <c r="M741" s="211"/>
      <c r="N741" s="210">
        <f>ROUND($L$741*$K$741,2)</f>
        <v>0</v>
      </c>
      <c r="O741" s="211"/>
      <c r="P741" s="211"/>
      <c r="Q741" s="211"/>
      <c r="R741" s="23"/>
      <c r="T741" s="127"/>
      <c r="U741" s="128" t="s">
        <v>422</v>
      </c>
      <c r="V741" s="129">
        <v>0.09</v>
      </c>
      <c r="W741" s="129">
        <f>$V$741*$K$741</f>
        <v>4.1751</v>
      </c>
      <c r="X741" s="129">
        <v>0.010323</v>
      </c>
      <c r="Y741" s="129">
        <f>$X$741*$K$741</f>
        <v>0.47888397000000005</v>
      </c>
      <c r="Z741" s="129">
        <v>0</v>
      </c>
      <c r="AA741" s="130">
        <f>$Z$741*$K$741</f>
        <v>0</v>
      </c>
      <c r="AR741" s="6" t="s">
        <v>544</v>
      </c>
      <c r="AT741" s="6" t="s">
        <v>540</v>
      </c>
      <c r="AU741" s="6" t="s">
        <v>517</v>
      </c>
      <c r="AY741" s="6" t="s">
        <v>539</v>
      </c>
      <c r="BE741" s="80">
        <f>IF($U$741="základní",$N$741,0)</f>
        <v>0</v>
      </c>
      <c r="BF741" s="80">
        <f>IF($U$741="snížená",$N$741,0)</f>
        <v>0</v>
      </c>
      <c r="BG741" s="80">
        <f>IF($U$741="zákl. přenesená",$N$741,0)</f>
        <v>0</v>
      </c>
      <c r="BH741" s="80">
        <f>IF($U$741="sníž. přenesená",$N$741,0)</f>
        <v>0</v>
      </c>
      <c r="BI741" s="80">
        <f>IF($U$741="nulová",$N$741,0)</f>
        <v>0</v>
      </c>
      <c r="BJ741" s="6" t="s">
        <v>517</v>
      </c>
      <c r="BK741" s="80">
        <f>ROUND($L$741*$K$741,2)</f>
        <v>0</v>
      </c>
      <c r="BL741" s="6" t="s">
        <v>544</v>
      </c>
    </row>
    <row r="742" spans="2:51" s="6" customFormat="1" ht="15.75" customHeight="1">
      <c r="B742" s="131"/>
      <c r="E742" s="132"/>
      <c r="F742" s="206" t="s">
        <v>1014</v>
      </c>
      <c r="G742" s="207"/>
      <c r="H742" s="207"/>
      <c r="I742" s="207"/>
      <c r="K742" s="132"/>
      <c r="N742" s="132"/>
      <c r="R742" s="133"/>
      <c r="T742" s="134"/>
      <c r="AA742" s="135"/>
      <c r="AT742" s="132" t="s">
        <v>546</v>
      </c>
      <c r="AU742" s="132" t="s">
        <v>517</v>
      </c>
      <c r="AV742" s="136" t="s">
        <v>401</v>
      </c>
      <c r="AW742" s="136" t="s">
        <v>485</v>
      </c>
      <c r="AX742" s="136" t="s">
        <v>455</v>
      </c>
      <c r="AY742" s="132" t="s">
        <v>539</v>
      </c>
    </row>
    <row r="743" spans="2:51" s="6" customFormat="1" ht="15.75" customHeight="1">
      <c r="B743" s="131"/>
      <c r="E743" s="132"/>
      <c r="F743" s="206" t="s">
        <v>586</v>
      </c>
      <c r="G743" s="207"/>
      <c r="H743" s="207"/>
      <c r="I743" s="207"/>
      <c r="K743" s="132"/>
      <c r="N743" s="132"/>
      <c r="R743" s="133"/>
      <c r="T743" s="134"/>
      <c r="AA743" s="135"/>
      <c r="AT743" s="132" t="s">
        <v>546</v>
      </c>
      <c r="AU743" s="132" t="s">
        <v>517</v>
      </c>
      <c r="AV743" s="136" t="s">
        <v>401</v>
      </c>
      <c r="AW743" s="136" t="s">
        <v>485</v>
      </c>
      <c r="AX743" s="136" t="s">
        <v>455</v>
      </c>
      <c r="AY743" s="132" t="s">
        <v>539</v>
      </c>
    </row>
    <row r="744" spans="2:51" s="6" customFormat="1" ht="15.75" customHeight="1">
      <c r="B744" s="137"/>
      <c r="E744" s="138"/>
      <c r="F744" s="204" t="s">
        <v>1015</v>
      </c>
      <c r="G744" s="205"/>
      <c r="H744" s="205"/>
      <c r="I744" s="205"/>
      <c r="K744" s="139">
        <v>11.4</v>
      </c>
      <c r="N744" s="138"/>
      <c r="R744" s="140"/>
      <c r="T744" s="141"/>
      <c r="AA744" s="142"/>
      <c r="AT744" s="138" t="s">
        <v>546</v>
      </c>
      <c r="AU744" s="138" t="s">
        <v>517</v>
      </c>
      <c r="AV744" s="143" t="s">
        <v>517</v>
      </c>
      <c r="AW744" s="143" t="s">
        <v>485</v>
      </c>
      <c r="AX744" s="143" t="s">
        <v>455</v>
      </c>
      <c r="AY744" s="138" t="s">
        <v>539</v>
      </c>
    </row>
    <row r="745" spans="2:51" s="6" customFormat="1" ht="15.75" customHeight="1">
      <c r="B745" s="131"/>
      <c r="E745" s="132"/>
      <c r="F745" s="206" t="s">
        <v>615</v>
      </c>
      <c r="G745" s="207"/>
      <c r="H745" s="207"/>
      <c r="I745" s="207"/>
      <c r="K745" s="132"/>
      <c r="N745" s="132"/>
      <c r="R745" s="133"/>
      <c r="T745" s="134"/>
      <c r="AA745" s="135"/>
      <c r="AT745" s="132" t="s">
        <v>546</v>
      </c>
      <c r="AU745" s="132" t="s">
        <v>517</v>
      </c>
      <c r="AV745" s="136" t="s">
        <v>401</v>
      </c>
      <c r="AW745" s="136" t="s">
        <v>485</v>
      </c>
      <c r="AX745" s="136" t="s">
        <v>455</v>
      </c>
      <c r="AY745" s="132" t="s">
        <v>539</v>
      </c>
    </row>
    <row r="746" spans="2:51" s="6" customFormat="1" ht="15.75" customHeight="1">
      <c r="B746" s="137"/>
      <c r="E746" s="138"/>
      <c r="F746" s="204" t="s">
        <v>1016</v>
      </c>
      <c r="G746" s="205"/>
      <c r="H746" s="205"/>
      <c r="I746" s="205"/>
      <c r="K746" s="139">
        <v>17.49</v>
      </c>
      <c r="N746" s="138"/>
      <c r="R746" s="140"/>
      <c r="T746" s="141"/>
      <c r="AA746" s="142"/>
      <c r="AT746" s="138" t="s">
        <v>546</v>
      </c>
      <c r="AU746" s="138" t="s">
        <v>517</v>
      </c>
      <c r="AV746" s="143" t="s">
        <v>517</v>
      </c>
      <c r="AW746" s="143" t="s">
        <v>485</v>
      </c>
      <c r="AX746" s="143" t="s">
        <v>455</v>
      </c>
      <c r="AY746" s="138" t="s">
        <v>539</v>
      </c>
    </row>
    <row r="747" spans="2:51" s="6" customFormat="1" ht="15.75" customHeight="1">
      <c r="B747" s="131"/>
      <c r="E747" s="132"/>
      <c r="F747" s="206" t="s">
        <v>618</v>
      </c>
      <c r="G747" s="207"/>
      <c r="H747" s="207"/>
      <c r="I747" s="207"/>
      <c r="K747" s="132"/>
      <c r="N747" s="132"/>
      <c r="R747" s="133"/>
      <c r="T747" s="134"/>
      <c r="AA747" s="135"/>
      <c r="AT747" s="132" t="s">
        <v>546</v>
      </c>
      <c r="AU747" s="132" t="s">
        <v>517</v>
      </c>
      <c r="AV747" s="136" t="s">
        <v>401</v>
      </c>
      <c r="AW747" s="136" t="s">
        <v>485</v>
      </c>
      <c r="AX747" s="136" t="s">
        <v>455</v>
      </c>
      <c r="AY747" s="132" t="s">
        <v>539</v>
      </c>
    </row>
    <row r="748" spans="2:51" s="6" customFormat="1" ht="15.75" customHeight="1">
      <c r="B748" s="137"/>
      <c r="E748" s="138"/>
      <c r="F748" s="204" t="s">
        <v>1017</v>
      </c>
      <c r="G748" s="205"/>
      <c r="H748" s="205"/>
      <c r="I748" s="205"/>
      <c r="K748" s="139">
        <v>17.5</v>
      </c>
      <c r="N748" s="138"/>
      <c r="R748" s="140"/>
      <c r="T748" s="141"/>
      <c r="AA748" s="142"/>
      <c r="AT748" s="138" t="s">
        <v>546</v>
      </c>
      <c r="AU748" s="138" t="s">
        <v>517</v>
      </c>
      <c r="AV748" s="143" t="s">
        <v>517</v>
      </c>
      <c r="AW748" s="143" t="s">
        <v>485</v>
      </c>
      <c r="AX748" s="143" t="s">
        <v>455</v>
      </c>
      <c r="AY748" s="138" t="s">
        <v>539</v>
      </c>
    </row>
    <row r="749" spans="2:51" s="6" customFormat="1" ht="15.75" customHeight="1">
      <c r="B749" s="144"/>
      <c r="E749" s="145"/>
      <c r="F749" s="208" t="s">
        <v>548</v>
      </c>
      <c r="G749" s="209"/>
      <c r="H749" s="209"/>
      <c r="I749" s="209"/>
      <c r="K749" s="146">
        <v>46.39</v>
      </c>
      <c r="N749" s="145"/>
      <c r="R749" s="147"/>
      <c r="T749" s="148"/>
      <c r="AA749" s="149"/>
      <c r="AT749" s="145" t="s">
        <v>546</v>
      </c>
      <c r="AU749" s="145" t="s">
        <v>517</v>
      </c>
      <c r="AV749" s="150" t="s">
        <v>544</v>
      </c>
      <c r="AW749" s="150" t="s">
        <v>485</v>
      </c>
      <c r="AX749" s="150" t="s">
        <v>401</v>
      </c>
      <c r="AY749" s="145" t="s">
        <v>539</v>
      </c>
    </row>
    <row r="750" spans="2:64" s="6" customFormat="1" ht="27" customHeight="1">
      <c r="B750" s="22"/>
      <c r="C750" s="123" t="s">
        <v>1018</v>
      </c>
      <c r="D750" s="123" t="s">
        <v>540</v>
      </c>
      <c r="E750" s="124" t="s">
        <v>1019</v>
      </c>
      <c r="F750" s="212" t="s">
        <v>1020</v>
      </c>
      <c r="G750" s="211"/>
      <c r="H750" s="211"/>
      <c r="I750" s="211"/>
      <c r="J750" s="125" t="s">
        <v>597</v>
      </c>
      <c r="K750" s="126">
        <v>127.554</v>
      </c>
      <c r="L750" s="213">
        <v>0</v>
      </c>
      <c r="M750" s="211"/>
      <c r="N750" s="210">
        <f>ROUND($L$750*$K$750,2)</f>
        <v>0</v>
      </c>
      <c r="O750" s="211"/>
      <c r="P750" s="211"/>
      <c r="Q750" s="211"/>
      <c r="R750" s="23"/>
      <c r="T750" s="127"/>
      <c r="U750" s="128" t="s">
        <v>422</v>
      </c>
      <c r="V750" s="129">
        <v>0.06</v>
      </c>
      <c r="W750" s="129">
        <f>$V$750*$K$750</f>
        <v>7.65324</v>
      </c>
      <c r="X750" s="129">
        <v>0.00012648</v>
      </c>
      <c r="Y750" s="129">
        <f>$X$750*$K$750</f>
        <v>0.01613302992</v>
      </c>
      <c r="Z750" s="129">
        <v>0</v>
      </c>
      <c r="AA750" s="130">
        <f>$Z$750*$K$750</f>
        <v>0</v>
      </c>
      <c r="AR750" s="6" t="s">
        <v>544</v>
      </c>
      <c r="AT750" s="6" t="s">
        <v>540</v>
      </c>
      <c r="AU750" s="6" t="s">
        <v>517</v>
      </c>
      <c r="AY750" s="6" t="s">
        <v>539</v>
      </c>
      <c r="BE750" s="80">
        <f>IF($U$750="základní",$N$750,0)</f>
        <v>0</v>
      </c>
      <c r="BF750" s="80">
        <f>IF($U$750="snížená",$N$750,0)</f>
        <v>0</v>
      </c>
      <c r="BG750" s="80">
        <f>IF($U$750="zákl. přenesená",$N$750,0)</f>
        <v>0</v>
      </c>
      <c r="BH750" s="80">
        <f>IF($U$750="sníž. přenesená",$N$750,0)</f>
        <v>0</v>
      </c>
      <c r="BI750" s="80">
        <f>IF($U$750="nulová",$N$750,0)</f>
        <v>0</v>
      </c>
      <c r="BJ750" s="6" t="s">
        <v>517</v>
      </c>
      <c r="BK750" s="80">
        <f>ROUND($L$750*$K$750,2)</f>
        <v>0</v>
      </c>
      <c r="BL750" s="6" t="s">
        <v>544</v>
      </c>
    </row>
    <row r="751" spans="2:51" s="6" customFormat="1" ht="15.75" customHeight="1">
      <c r="B751" s="131"/>
      <c r="E751" s="132"/>
      <c r="F751" s="206" t="s">
        <v>1021</v>
      </c>
      <c r="G751" s="207"/>
      <c r="H751" s="207"/>
      <c r="I751" s="207"/>
      <c r="K751" s="132"/>
      <c r="N751" s="132"/>
      <c r="R751" s="133"/>
      <c r="T751" s="134"/>
      <c r="AA751" s="135"/>
      <c r="AT751" s="132" t="s">
        <v>546</v>
      </c>
      <c r="AU751" s="132" t="s">
        <v>517</v>
      </c>
      <c r="AV751" s="136" t="s">
        <v>401</v>
      </c>
      <c r="AW751" s="136" t="s">
        <v>485</v>
      </c>
      <c r="AX751" s="136" t="s">
        <v>455</v>
      </c>
      <c r="AY751" s="132" t="s">
        <v>539</v>
      </c>
    </row>
    <row r="752" spans="2:51" s="6" customFormat="1" ht="15.75" customHeight="1">
      <c r="B752" s="131"/>
      <c r="E752" s="132"/>
      <c r="F752" s="206" t="s">
        <v>586</v>
      </c>
      <c r="G752" s="207"/>
      <c r="H752" s="207"/>
      <c r="I752" s="207"/>
      <c r="K752" s="132"/>
      <c r="N752" s="132"/>
      <c r="R752" s="133"/>
      <c r="T752" s="134"/>
      <c r="AA752" s="135"/>
      <c r="AT752" s="132" t="s">
        <v>546</v>
      </c>
      <c r="AU752" s="132" t="s">
        <v>517</v>
      </c>
      <c r="AV752" s="136" t="s">
        <v>401</v>
      </c>
      <c r="AW752" s="136" t="s">
        <v>485</v>
      </c>
      <c r="AX752" s="136" t="s">
        <v>455</v>
      </c>
      <c r="AY752" s="132" t="s">
        <v>539</v>
      </c>
    </row>
    <row r="753" spans="2:51" s="6" customFormat="1" ht="15.75" customHeight="1">
      <c r="B753" s="137"/>
      <c r="E753" s="138"/>
      <c r="F753" s="204" t="s">
        <v>1022</v>
      </c>
      <c r="G753" s="205"/>
      <c r="H753" s="205"/>
      <c r="I753" s="205"/>
      <c r="K753" s="139">
        <v>11.1</v>
      </c>
      <c r="N753" s="138"/>
      <c r="R753" s="140"/>
      <c r="T753" s="141"/>
      <c r="AA753" s="142"/>
      <c r="AT753" s="138" t="s">
        <v>546</v>
      </c>
      <c r="AU753" s="138" t="s">
        <v>517</v>
      </c>
      <c r="AV753" s="143" t="s">
        <v>517</v>
      </c>
      <c r="AW753" s="143" t="s">
        <v>485</v>
      </c>
      <c r="AX753" s="143" t="s">
        <v>455</v>
      </c>
      <c r="AY753" s="138" t="s">
        <v>539</v>
      </c>
    </row>
    <row r="754" spans="2:51" s="6" customFormat="1" ht="15.75" customHeight="1">
      <c r="B754" s="131"/>
      <c r="E754" s="132"/>
      <c r="F754" s="206" t="s">
        <v>1023</v>
      </c>
      <c r="G754" s="207"/>
      <c r="H754" s="207"/>
      <c r="I754" s="207"/>
      <c r="K754" s="132"/>
      <c r="N754" s="132"/>
      <c r="R754" s="133"/>
      <c r="T754" s="134"/>
      <c r="AA754" s="135"/>
      <c r="AT754" s="132" t="s">
        <v>546</v>
      </c>
      <c r="AU754" s="132" t="s">
        <v>517</v>
      </c>
      <c r="AV754" s="136" t="s">
        <v>401</v>
      </c>
      <c r="AW754" s="136" t="s">
        <v>485</v>
      </c>
      <c r="AX754" s="136" t="s">
        <v>455</v>
      </c>
      <c r="AY754" s="132" t="s">
        <v>539</v>
      </c>
    </row>
    <row r="755" spans="2:51" s="6" customFormat="1" ht="15.75" customHeight="1">
      <c r="B755" s="131"/>
      <c r="E755" s="132"/>
      <c r="F755" s="206" t="s">
        <v>586</v>
      </c>
      <c r="G755" s="207"/>
      <c r="H755" s="207"/>
      <c r="I755" s="207"/>
      <c r="K755" s="132"/>
      <c r="N755" s="132"/>
      <c r="R755" s="133"/>
      <c r="T755" s="134"/>
      <c r="AA755" s="135"/>
      <c r="AT755" s="132" t="s">
        <v>546</v>
      </c>
      <c r="AU755" s="132" t="s">
        <v>517</v>
      </c>
      <c r="AV755" s="136" t="s">
        <v>401</v>
      </c>
      <c r="AW755" s="136" t="s">
        <v>485</v>
      </c>
      <c r="AX755" s="136" t="s">
        <v>455</v>
      </c>
      <c r="AY755" s="132" t="s">
        <v>539</v>
      </c>
    </row>
    <row r="756" spans="2:51" s="6" customFormat="1" ht="15.75" customHeight="1">
      <c r="B756" s="137"/>
      <c r="E756" s="138"/>
      <c r="F756" s="204" t="s">
        <v>1024</v>
      </c>
      <c r="G756" s="205"/>
      <c r="H756" s="205"/>
      <c r="I756" s="205"/>
      <c r="K756" s="139">
        <v>11.1</v>
      </c>
      <c r="N756" s="138"/>
      <c r="R756" s="140"/>
      <c r="T756" s="141"/>
      <c r="AA756" s="142"/>
      <c r="AT756" s="138" t="s">
        <v>546</v>
      </c>
      <c r="AU756" s="138" t="s">
        <v>517</v>
      </c>
      <c r="AV756" s="143" t="s">
        <v>517</v>
      </c>
      <c r="AW756" s="143" t="s">
        <v>485</v>
      </c>
      <c r="AX756" s="143" t="s">
        <v>455</v>
      </c>
      <c r="AY756" s="138" t="s">
        <v>539</v>
      </c>
    </row>
    <row r="757" spans="2:51" s="6" customFormat="1" ht="15.75" customHeight="1">
      <c r="B757" s="131"/>
      <c r="E757" s="132"/>
      <c r="F757" s="206" t="s">
        <v>615</v>
      </c>
      <c r="G757" s="207"/>
      <c r="H757" s="207"/>
      <c r="I757" s="207"/>
      <c r="K757" s="132"/>
      <c r="N757" s="132"/>
      <c r="R757" s="133"/>
      <c r="T757" s="134"/>
      <c r="AA757" s="135"/>
      <c r="AT757" s="132" t="s">
        <v>546</v>
      </c>
      <c r="AU757" s="132" t="s">
        <v>517</v>
      </c>
      <c r="AV757" s="136" t="s">
        <v>401</v>
      </c>
      <c r="AW757" s="136" t="s">
        <v>485</v>
      </c>
      <c r="AX757" s="136" t="s">
        <v>455</v>
      </c>
      <c r="AY757" s="132" t="s">
        <v>539</v>
      </c>
    </row>
    <row r="758" spans="2:51" s="6" customFormat="1" ht="15.75" customHeight="1">
      <c r="B758" s="131"/>
      <c r="E758" s="132"/>
      <c r="F758" s="206" t="s">
        <v>1021</v>
      </c>
      <c r="G758" s="207"/>
      <c r="H758" s="207"/>
      <c r="I758" s="207"/>
      <c r="K758" s="132"/>
      <c r="N758" s="132"/>
      <c r="R758" s="133"/>
      <c r="T758" s="134"/>
      <c r="AA758" s="135"/>
      <c r="AT758" s="132" t="s">
        <v>546</v>
      </c>
      <c r="AU758" s="132" t="s">
        <v>517</v>
      </c>
      <c r="AV758" s="136" t="s">
        <v>401</v>
      </c>
      <c r="AW758" s="136" t="s">
        <v>485</v>
      </c>
      <c r="AX758" s="136" t="s">
        <v>455</v>
      </c>
      <c r="AY758" s="132" t="s">
        <v>539</v>
      </c>
    </row>
    <row r="759" spans="2:51" s="6" customFormat="1" ht="27" customHeight="1">
      <c r="B759" s="137"/>
      <c r="E759" s="138"/>
      <c r="F759" s="204" t="s">
        <v>1025</v>
      </c>
      <c r="G759" s="205"/>
      <c r="H759" s="205"/>
      <c r="I759" s="205"/>
      <c r="K759" s="139">
        <v>29.087</v>
      </c>
      <c r="N759" s="138"/>
      <c r="R759" s="140"/>
      <c r="T759" s="141"/>
      <c r="AA759" s="142"/>
      <c r="AT759" s="138" t="s">
        <v>546</v>
      </c>
      <c r="AU759" s="138" t="s">
        <v>517</v>
      </c>
      <c r="AV759" s="143" t="s">
        <v>517</v>
      </c>
      <c r="AW759" s="143" t="s">
        <v>485</v>
      </c>
      <c r="AX759" s="143" t="s">
        <v>455</v>
      </c>
      <c r="AY759" s="138" t="s">
        <v>539</v>
      </c>
    </row>
    <row r="760" spans="2:51" s="6" customFormat="1" ht="15.75" customHeight="1">
      <c r="B760" s="131"/>
      <c r="E760" s="132"/>
      <c r="F760" s="206" t="s">
        <v>1023</v>
      </c>
      <c r="G760" s="207"/>
      <c r="H760" s="207"/>
      <c r="I760" s="207"/>
      <c r="K760" s="132"/>
      <c r="N760" s="132"/>
      <c r="R760" s="133"/>
      <c r="T760" s="134"/>
      <c r="AA760" s="135"/>
      <c r="AT760" s="132" t="s">
        <v>546</v>
      </c>
      <c r="AU760" s="132" t="s">
        <v>517</v>
      </c>
      <c r="AV760" s="136" t="s">
        <v>401</v>
      </c>
      <c r="AW760" s="136" t="s">
        <v>485</v>
      </c>
      <c r="AX760" s="136" t="s">
        <v>455</v>
      </c>
      <c r="AY760" s="132" t="s">
        <v>539</v>
      </c>
    </row>
    <row r="761" spans="2:51" s="6" customFormat="1" ht="15.75" customHeight="1">
      <c r="B761" s="137"/>
      <c r="E761" s="138"/>
      <c r="F761" s="204" t="s">
        <v>1026</v>
      </c>
      <c r="G761" s="205"/>
      <c r="H761" s="205"/>
      <c r="I761" s="205"/>
      <c r="K761" s="139">
        <v>29.087</v>
      </c>
      <c r="N761" s="138"/>
      <c r="R761" s="140"/>
      <c r="T761" s="141"/>
      <c r="AA761" s="142"/>
      <c r="AT761" s="138" t="s">
        <v>546</v>
      </c>
      <c r="AU761" s="138" t="s">
        <v>517</v>
      </c>
      <c r="AV761" s="143" t="s">
        <v>517</v>
      </c>
      <c r="AW761" s="143" t="s">
        <v>485</v>
      </c>
      <c r="AX761" s="143" t="s">
        <v>455</v>
      </c>
      <c r="AY761" s="138" t="s">
        <v>539</v>
      </c>
    </row>
    <row r="762" spans="2:51" s="6" customFormat="1" ht="15.75" customHeight="1">
      <c r="B762" s="131"/>
      <c r="E762" s="132"/>
      <c r="F762" s="206" t="s">
        <v>618</v>
      </c>
      <c r="G762" s="207"/>
      <c r="H762" s="207"/>
      <c r="I762" s="207"/>
      <c r="K762" s="132"/>
      <c r="N762" s="132"/>
      <c r="R762" s="133"/>
      <c r="T762" s="134"/>
      <c r="AA762" s="135"/>
      <c r="AT762" s="132" t="s">
        <v>546</v>
      </c>
      <c r="AU762" s="132" t="s">
        <v>517</v>
      </c>
      <c r="AV762" s="136" t="s">
        <v>401</v>
      </c>
      <c r="AW762" s="136" t="s">
        <v>485</v>
      </c>
      <c r="AX762" s="136" t="s">
        <v>455</v>
      </c>
      <c r="AY762" s="132" t="s">
        <v>539</v>
      </c>
    </row>
    <row r="763" spans="2:51" s="6" customFormat="1" ht="15.75" customHeight="1">
      <c r="B763" s="131"/>
      <c r="E763" s="132"/>
      <c r="F763" s="206" t="s">
        <v>1021</v>
      </c>
      <c r="G763" s="207"/>
      <c r="H763" s="207"/>
      <c r="I763" s="207"/>
      <c r="K763" s="132"/>
      <c r="N763" s="132"/>
      <c r="R763" s="133"/>
      <c r="T763" s="134"/>
      <c r="AA763" s="135"/>
      <c r="AT763" s="132" t="s">
        <v>546</v>
      </c>
      <c r="AU763" s="132" t="s">
        <v>517</v>
      </c>
      <c r="AV763" s="136" t="s">
        <v>401</v>
      </c>
      <c r="AW763" s="136" t="s">
        <v>485</v>
      </c>
      <c r="AX763" s="136" t="s">
        <v>455</v>
      </c>
      <c r="AY763" s="132" t="s">
        <v>539</v>
      </c>
    </row>
    <row r="764" spans="2:51" s="6" customFormat="1" ht="27" customHeight="1">
      <c r="B764" s="137"/>
      <c r="E764" s="138"/>
      <c r="F764" s="204" t="s">
        <v>1027</v>
      </c>
      <c r="G764" s="205"/>
      <c r="H764" s="205"/>
      <c r="I764" s="205"/>
      <c r="K764" s="139">
        <v>23.59</v>
      </c>
      <c r="N764" s="138"/>
      <c r="R764" s="140"/>
      <c r="T764" s="141"/>
      <c r="AA764" s="142"/>
      <c r="AT764" s="138" t="s">
        <v>546</v>
      </c>
      <c r="AU764" s="138" t="s">
        <v>517</v>
      </c>
      <c r="AV764" s="143" t="s">
        <v>517</v>
      </c>
      <c r="AW764" s="143" t="s">
        <v>485</v>
      </c>
      <c r="AX764" s="143" t="s">
        <v>455</v>
      </c>
      <c r="AY764" s="138" t="s">
        <v>539</v>
      </c>
    </row>
    <row r="765" spans="2:51" s="6" customFormat="1" ht="15.75" customHeight="1">
      <c r="B765" s="131"/>
      <c r="E765" s="132"/>
      <c r="F765" s="206" t="s">
        <v>1023</v>
      </c>
      <c r="G765" s="207"/>
      <c r="H765" s="207"/>
      <c r="I765" s="207"/>
      <c r="K765" s="132"/>
      <c r="N765" s="132"/>
      <c r="R765" s="133"/>
      <c r="T765" s="134"/>
      <c r="AA765" s="135"/>
      <c r="AT765" s="132" t="s">
        <v>546</v>
      </c>
      <c r="AU765" s="132" t="s">
        <v>517</v>
      </c>
      <c r="AV765" s="136" t="s">
        <v>401</v>
      </c>
      <c r="AW765" s="136" t="s">
        <v>485</v>
      </c>
      <c r="AX765" s="136" t="s">
        <v>455</v>
      </c>
      <c r="AY765" s="132" t="s">
        <v>539</v>
      </c>
    </row>
    <row r="766" spans="2:51" s="6" customFormat="1" ht="15.75" customHeight="1">
      <c r="B766" s="137"/>
      <c r="E766" s="138"/>
      <c r="F766" s="204" t="s">
        <v>1028</v>
      </c>
      <c r="G766" s="205"/>
      <c r="H766" s="205"/>
      <c r="I766" s="205"/>
      <c r="K766" s="139">
        <v>23.59</v>
      </c>
      <c r="N766" s="138"/>
      <c r="R766" s="140"/>
      <c r="T766" s="141"/>
      <c r="AA766" s="142"/>
      <c r="AT766" s="138" t="s">
        <v>546</v>
      </c>
      <c r="AU766" s="138" t="s">
        <v>517</v>
      </c>
      <c r="AV766" s="143" t="s">
        <v>517</v>
      </c>
      <c r="AW766" s="143" t="s">
        <v>485</v>
      </c>
      <c r="AX766" s="143" t="s">
        <v>455</v>
      </c>
      <c r="AY766" s="138" t="s">
        <v>539</v>
      </c>
    </row>
    <row r="767" spans="2:51" s="6" customFormat="1" ht="15.75" customHeight="1">
      <c r="B767" s="144"/>
      <c r="E767" s="145"/>
      <c r="F767" s="208" t="s">
        <v>548</v>
      </c>
      <c r="G767" s="209"/>
      <c r="H767" s="209"/>
      <c r="I767" s="209"/>
      <c r="K767" s="146">
        <v>127.554</v>
      </c>
      <c r="N767" s="145"/>
      <c r="R767" s="147"/>
      <c r="T767" s="148"/>
      <c r="AA767" s="149"/>
      <c r="AT767" s="145" t="s">
        <v>546</v>
      </c>
      <c r="AU767" s="145" t="s">
        <v>517</v>
      </c>
      <c r="AV767" s="150" t="s">
        <v>544</v>
      </c>
      <c r="AW767" s="150" t="s">
        <v>485</v>
      </c>
      <c r="AX767" s="150" t="s">
        <v>401</v>
      </c>
      <c r="AY767" s="145" t="s">
        <v>539</v>
      </c>
    </row>
    <row r="768" spans="2:64" s="6" customFormat="1" ht="27" customHeight="1">
      <c r="B768" s="22"/>
      <c r="C768" s="123" t="s">
        <v>1029</v>
      </c>
      <c r="D768" s="123" t="s">
        <v>540</v>
      </c>
      <c r="E768" s="124" t="s">
        <v>1030</v>
      </c>
      <c r="F768" s="212" t="s">
        <v>1031</v>
      </c>
      <c r="G768" s="211"/>
      <c r="H768" s="211"/>
      <c r="I768" s="211"/>
      <c r="J768" s="125" t="s">
        <v>543</v>
      </c>
      <c r="K768" s="126">
        <v>11.593</v>
      </c>
      <c r="L768" s="213">
        <v>0</v>
      </c>
      <c r="M768" s="211"/>
      <c r="N768" s="210">
        <f>ROUND($L$768*$K$768,2)</f>
        <v>0</v>
      </c>
      <c r="O768" s="211"/>
      <c r="P768" s="211"/>
      <c r="Q768" s="211"/>
      <c r="R768" s="23"/>
      <c r="T768" s="127"/>
      <c r="U768" s="128" t="s">
        <v>422</v>
      </c>
      <c r="V768" s="129">
        <v>3.213</v>
      </c>
      <c r="W768" s="129">
        <f>$V$768*$K$768</f>
        <v>37.248309</v>
      </c>
      <c r="X768" s="129">
        <v>2.25634</v>
      </c>
      <c r="Y768" s="129">
        <f>$X$768*$K$768</f>
        <v>26.157749619999997</v>
      </c>
      <c r="Z768" s="129">
        <v>0</v>
      </c>
      <c r="AA768" s="130">
        <f>$Z$768*$K$768</f>
        <v>0</v>
      </c>
      <c r="AR768" s="6" t="s">
        <v>544</v>
      </c>
      <c r="AT768" s="6" t="s">
        <v>540</v>
      </c>
      <c r="AU768" s="6" t="s">
        <v>517</v>
      </c>
      <c r="AY768" s="6" t="s">
        <v>539</v>
      </c>
      <c r="BE768" s="80">
        <f>IF($U$768="základní",$N$768,0)</f>
        <v>0</v>
      </c>
      <c r="BF768" s="80">
        <f>IF($U$768="snížená",$N$768,0)</f>
        <v>0</v>
      </c>
      <c r="BG768" s="80">
        <f>IF($U$768="zákl. přenesená",$N$768,0)</f>
        <v>0</v>
      </c>
      <c r="BH768" s="80">
        <f>IF($U$768="sníž. přenesená",$N$768,0)</f>
        <v>0</v>
      </c>
      <c r="BI768" s="80">
        <f>IF($U$768="nulová",$N$768,0)</f>
        <v>0</v>
      </c>
      <c r="BJ768" s="6" t="s">
        <v>517</v>
      </c>
      <c r="BK768" s="80">
        <f>ROUND($L$768*$K$768,2)</f>
        <v>0</v>
      </c>
      <c r="BL768" s="6" t="s">
        <v>544</v>
      </c>
    </row>
    <row r="769" spans="2:51" s="6" customFormat="1" ht="15.75" customHeight="1">
      <c r="B769" s="131"/>
      <c r="E769" s="132"/>
      <c r="F769" s="206" t="s">
        <v>1032</v>
      </c>
      <c r="G769" s="207"/>
      <c r="H769" s="207"/>
      <c r="I769" s="207"/>
      <c r="K769" s="132"/>
      <c r="N769" s="132"/>
      <c r="R769" s="133"/>
      <c r="T769" s="134"/>
      <c r="AA769" s="135"/>
      <c r="AT769" s="132" t="s">
        <v>546</v>
      </c>
      <c r="AU769" s="132" t="s">
        <v>517</v>
      </c>
      <c r="AV769" s="136" t="s">
        <v>401</v>
      </c>
      <c r="AW769" s="136" t="s">
        <v>485</v>
      </c>
      <c r="AX769" s="136" t="s">
        <v>455</v>
      </c>
      <c r="AY769" s="132" t="s">
        <v>539</v>
      </c>
    </row>
    <row r="770" spans="2:51" s="6" customFormat="1" ht="27" customHeight="1">
      <c r="B770" s="137"/>
      <c r="E770" s="138"/>
      <c r="F770" s="204" t="s">
        <v>1033</v>
      </c>
      <c r="G770" s="205"/>
      <c r="H770" s="205"/>
      <c r="I770" s="205"/>
      <c r="K770" s="139">
        <v>6.516</v>
      </c>
      <c r="N770" s="138"/>
      <c r="R770" s="140"/>
      <c r="T770" s="141"/>
      <c r="AA770" s="142"/>
      <c r="AT770" s="138" t="s">
        <v>546</v>
      </c>
      <c r="AU770" s="138" t="s">
        <v>517</v>
      </c>
      <c r="AV770" s="143" t="s">
        <v>517</v>
      </c>
      <c r="AW770" s="143" t="s">
        <v>485</v>
      </c>
      <c r="AX770" s="143" t="s">
        <v>455</v>
      </c>
      <c r="AY770" s="138" t="s">
        <v>539</v>
      </c>
    </row>
    <row r="771" spans="2:51" s="6" customFormat="1" ht="15.75" customHeight="1">
      <c r="B771" s="131"/>
      <c r="E771" s="132"/>
      <c r="F771" s="206" t="s">
        <v>1034</v>
      </c>
      <c r="G771" s="207"/>
      <c r="H771" s="207"/>
      <c r="I771" s="207"/>
      <c r="K771" s="132"/>
      <c r="N771" s="132"/>
      <c r="R771" s="133"/>
      <c r="T771" s="134"/>
      <c r="AA771" s="135"/>
      <c r="AT771" s="132" t="s">
        <v>546</v>
      </c>
      <c r="AU771" s="132" t="s">
        <v>517</v>
      </c>
      <c r="AV771" s="136" t="s">
        <v>401</v>
      </c>
      <c r="AW771" s="136" t="s">
        <v>485</v>
      </c>
      <c r="AX771" s="136" t="s">
        <v>455</v>
      </c>
      <c r="AY771" s="132" t="s">
        <v>539</v>
      </c>
    </row>
    <row r="772" spans="2:51" s="6" customFormat="1" ht="15.75" customHeight="1">
      <c r="B772" s="131"/>
      <c r="E772" s="132"/>
      <c r="F772" s="206" t="s">
        <v>1035</v>
      </c>
      <c r="G772" s="207"/>
      <c r="H772" s="207"/>
      <c r="I772" s="207"/>
      <c r="K772" s="132"/>
      <c r="N772" s="132"/>
      <c r="R772" s="133"/>
      <c r="T772" s="134"/>
      <c r="AA772" s="135"/>
      <c r="AT772" s="132" t="s">
        <v>546</v>
      </c>
      <c r="AU772" s="132" t="s">
        <v>517</v>
      </c>
      <c r="AV772" s="136" t="s">
        <v>401</v>
      </c>
      <c r="AW772" s="136" t="s">
        <v>485</v>
      </c>
      <c r="AX772" s="136" t="s">
        <v>455</v>
      </c>
      <c r="AY772" s="132" t="s">
        <v>539</v>
      </c>
    </row>
    <row r="773" spans="2:51" s="6" customFormat="1" ht="15.75" customHeight="1">
      <c r="B773" s="131"/>
      <c r="E773" s="132"/>
      <c r="F773" s="206" t="s">
        <v>586</v>
      </c>
      <c r="G773" s="207"/>
      <c r="H773" s="207"/>
      <c r="I773" s="207"/>
      <c r="K773" s="132"/>
      <c r="N773" s="132"/>
      <c r="R773" s="133"/>
      <c r="T773" s="134"/>
      <c r="AA773" s="135"/>
      <c r="AT773" s="132" t="s">
        <v>546</v>
      </c>
      <c r="AU773" s="132" t="s">
        <v>517</v>
      </c>
      <c r="AV773" s="136" t="s">
        <v>401</v>
      </c>
      <c r="AW773" s="136" t="s">
        <v>485</v>
      </c>
      <c r="AX773" s="136" t="s">
        <v>455</v>
      </c>
      <c r="AY773" s="132" t="s">
        <v>539</v>
      </c>
    </row>
    <row r="774" spans="2:51" s="6" customFormat="1" ht="15.75" customHeight="1">
      <c r="B774" s="137"/>
      <c r="E774" s="138"/>
      <c r="F774" s="204" t="s">
        <v>1036</v>
      </c>
      <c r="G774" s="205"/>
      <c r="H774" s="205"/>
      <c r="I774" s="205"/>
      <c r="K774" s="139">
        <v>2.496</v>
      </c>
      <c r="N774" s="138"/>
      <c r="R774" s="140"/>
      <c r="T774" s="141"/>
      <c r="AA774" s="142"/>
      <c r="AT774" s="138" t="s">
        <v>546</v>
      </c>
      <c r="AU774" s="138" t="s">
        <v>517</v>
      </c>
      <c r="AV774" s="143" t="s">
        <v>517</v>
      </c>
      <c r="AW774" s="143" t="s">
        <v>485</v>
      </c>
      <c r="AX774" s="143" t="s">
        <v>455</v>
      </c>
      <c r="AY774" s="138" t="s">
        <v>539</v>
      </c>
    </row>
    <row r="775" spans="2:51" s="6" customFormat="1" ht="15.75" customHeight="1">
      <c r="B775" s="131"/>
      <c r="E775" s="132"/>
      <c r="F775" s="206" t="s">
        <v>969</v>
      </c>
      <c r="G775" s="207"/>
      <c r="H775" s="207"/>
      <c r="I775" s="207"/>
      <c r="K775" s="132"/>
      <c r="N775" s="132"/>
      <c r="R775" s="133"/>
      <c r="T775" s="134"/>
      <c r="AA775" s="135"/>
      <c r="AT775" s="132" t="s">
        <v>546</v>
      </c>
      <c r="AU775" s="132" t="s">
        <v>517</v>
      </c>
      <c r="AV775" s="136" t="s">
        <v>401</v>
      </c>
      <c r="AW775" s="136" t="s">
        <v>485</v>
      </c>
      <c r="AX775" s="136" t="s">
        <v>455</v>
      </c>
      <c r="AY775" s="132" t="s">
        <v>539</v>
      </c>
    </row>
    <row r="776" spans="2:51" s="6" customFormat="1" ht="15.75" customHeight="1">
      <c r="B776" s="131"/>
      <c r="E776" s="132"/>
      <c r="F776" s="206" t="s">
        <v>586</v>
      </c>
      <c r="G776" s="207"/>
      <c r="H776" s="207"/>
      <c r="I776" s="207"/>
      <c r="K776" s="132"/>
      <c r="N776" s="132"/>
      <c r="R776" s="133"/>
      <c r="T776" s="134"/>
      <c r="AA776" s="135"/>
      <c r="AT776" s="132" t="s">
        <v>546</v>
      </c>
      <c r="AU776" s="132" t="s">
        <v>517</v>
      </c>
      <c r="AV776" s="136" t="s">
        <v>401</v>
      </c>
      <c r="AW776" s="136" t="s">
        <v>485</v>
      </c>
      <c r="AX776" s="136" t="s">
        <v>455</v>
      </c>
      <c r="AY776" s="132" t="s">
        <v>539</v>
      </c>
    </row>
    <row r="777" spans="2:51" s="6" customFormat="1" ht="15.75" customHeight="1">
      <c r="B777" s="137"/>
      <c r="E777" s="138"/>
      <c r="F777" s="204" t="s">
        <v>1037</v>
      </c>
      <c r="G777" s="205"/>
      <c r="H777" s="205"/>
      <c r="I777" s="205"/>
      <c r="K777" s="139">
        <v>1.901</v>
      </c>
      <c r="N777" s="138"/>
      <c r="R777" s="140"/>
      <c r="T777" s="141"/>
      <c r="AA777" s="142"/>
      <c r="AT777" s="138" t="s">
        <v>546</v>
      </c>
      <c r="AU777" s="138" t="s">
        <v>517</v>
      </c>
      <c r="AV777" s="143" t="s">
        <v>517</v>
      </c>
      <c r="AW777" s="143" t="s">
        <v>485</v>
      </c>
      <c r="AX777" s="143" t="s">
        <v>455</v>
      </c>
      <c r="AY777" s="138" t="s">
        <v>539</v>
      </c>
    </row>
    <row r="778" spans="2:51" s="6" customFormat="1" ht="15.75" customHeight="1">
      <c r="B778" s="131"/>
      <c r="E778" s="132"/>
      <c r="F778" s="206" t="s">
        <v>1038</v>
      </c>
      <c r="G778" s="207"/>
      <c r="H778" s="207"/>
      <c r="I778" s="207"/>
      <c r="K778" s="132"/>
      <c r="N778" s="132"/>
      <c r="R778" s="133"/>
      <c r="T778" s="134"/>
      <c r="AA778" s="135"/>
      <c r="AT778" s="132" t="s">
        <v>546</v>
      </c>
      <c r="AU778" s="132" t="s">
        <v>517</v>
      </c>
      <c r="AV778" s="136" t="s">
        <v>401</v>
      </c>
      <c r="AW778" s="136" t="s">
        <v>485</v>
      </c>
      <c r="AX778" s="136" t="s">
        <v>455</v>
      </c>
      <c r="AY778" s="132" t="s">
        <v>539</v>
      </c>
    </row>
    <row r="779" spans="2:51" s="6" customFormat="1" ht="15.75" customHeight="1">
      <c r="B779" s="131"/>
      <c r="E779" s="132"/>
      <c r="F779" s="206" t="s">
        <v>586</v>
      </c>
      <c r="G779" s="207"/>
      <c r="H779" s="207"/>
      <c r="I779" s="207"/>
      <c r="K779" s="132"/>
      <c r="N779" s="132"/>
      <c r="R779" s="133"/>
      <c r="T779" s="134"/>
      <c r="AA779" s="135"/>
      <c r="AT779" s="132" t="s">
        <v>546</v>
      </c>
      <c r="AU779" s="132" t="s">
        <v>517</v>
      </c>
      <c r="AV779" s="136" t="s">
        <v>401</v>
      </c>
      <c r="AW779" s="136" t="s">
        <v>485</v>
      </c>
      <c r="AX779" s="136" t="s">
        <v>455</v>
      </c>
      <c r="AY779" s="132" t="s">
        <v>539</v>
      </c>
    </row>
    <row r="780" spans="2:51" s="6" customFormat="1" ht="15.75" customHeight="1">
      <c r="B780" s="137"/>
      <c r="E780" s="138"/>
      <c r="F780" s="204" t="s">
        <v>1039</v>
      </c>
      <c r="G780" s="205"/>
      <c r="H780" s="205"/>
      <c r="I780" s="205"/>
      <c r="K780" s="139">
        <v>0.68</v>
      </c>
      <c r="N780" s="138"/>
      <c r="R780" s="140"/>
      <c r="T780" s="141"/>
      <c r="AA780" s="142"/>
      <c r="AT780" s="138" t="s">
        <v>546</v>
      </c>
      <c r="AU780" s="138" t="s">
        <v>517</v>
      </c>
      <c r="AV780" s="143" t="s">
        <v>517</v>
      </c>
      <c r="AW780" s="143" t="s">
        <v>485</v>
      </c>
      <c r="AX780" s="143" t="s">
        <v>455</v>
      </c>
      <c r="AY780" s="138" t="s">
        <v>539</v>
      </c>
    </row>
    <row r="781" spans="2:51" s="6" customFormat="1" ht="15.75" customHeight="1">
      <c r="B781" s="144"/>
      <c r="E781" s="145"/>
      <c r="F781" s="208" t="s">
        <v>548</v>
      </c>
      <c r="G781" s="209"/>
      <c r="H781" s="209"/>
      <c r="I781" s="209"/>
      <c r="K781" s="146">
        <v>11.593</v>
      </c>
      <c r="N781" s="145"/>
      <c r="R781" s="147"/>
      <c r="T781" s="148"/>
      <c r="AA781" s="149"/>
      <c r="AT781" s="145" t="s">
        <v>546</v>
      </c>
      <c r="AU781" s="145" t="s">
        <v>517</v>
      </c>
      <c r="AV781" s="150" t="s">
        <v>544</v>
      </c>
      <c r="AW781" s="150" t="s">
        <v>485</v>
      </c>
      <c r="AX781" s="150" t="s">
        <v>401</v>
      </c>
      <c r="AY781" s="145" t="s">
        <v>539</v>
      </c>
    </row>
    <row r="782" spans="2:64" s="6" customFormat="1" ht="15.75" customHeight="1">
      <c r="B782" s="22"/>
      <c r="C782" s="123" t="s">
        <v>1040</v>
      </c>
      <c r="D782" s="123" t="s">
        <v>540</v>
      </c>
      <c r="E782" s="124" t="s">
        <v>1041</v>
      </c>
      <c r="F782" s="212" t="s">
        <v>1042</v>
      </c>
      <c r="G782" s="211"/>
      <c r="H782" s="211"/>
      <c r="I782" s="211"/>
      <c r="J782" s="125" t="s">
        <v>597</v>
      </c>
      <c r="K782" s="126">
        <v>1.392</v>
      </c>
      <c r="L782" s="213">
        <v>0</v>
      </c>
      <c r="M782" s="211"/>
      <c r="N782" s="210">
        <f>ROUND($L$782*$K$782,2)</f>
        <v>0</v>
      </c>
      <c r="O782" s="211"/>
      <c r="P782" s="211"/>
      <c r="Q782" s="211"/>
      <c r="R782" s="23"/>
      <c r="T782" s="127"/>
      <c r="U782" s="128" t="s">
        <v>422</v>
      </c>
      <c r="V782" s="129">
        <v>0.396</v>
      </c>
      <c r="W782" s="129">
        <f>$V$782*$K$782</f>
        <v>0.5512319999999999</v>
      </c>
      <c r="X782" s="129">
        <v>0.01352464</v>
      </c>
      <c r="Y782" s="129">
        <f>$X$782*$K$782</f>
        <v>0.018826298879999998</v>
      </c>
      <c r="Z782" s="129">
        <v>0</v>
      </c>
      <c r="AA782" s="130">
        <f>$Z$782*$K$782</f>
        <v>0</v>
      </c>
      <c r="AR782" s="6" t="s">
        <v>544</v>
      </c>
      <c r="AT782" s="6" t="s">
        <v>540</v>
      </c>
      <c r="AU782" s="6" t="s">
        <v>517</v>
      </c>
      <c r="AY782" s="6" t="s">
        <v>539</v>
      </c>
      <c r="BE782" s="80">
        <f>IF($U$782="základní",$N$782,0)</f>
        <v>0</v>
      </c>
      <c r="BF782" s="80">
        <f>IF($U$782="snížená",$N$782,0)</f>
        <v>0</v>
      </c>
      <c r="BG782" s="80">
        <f>IF($U$782="zákl. přenesená",$N$782,0)</f>
        <v>0</v>
      </c>
      <c r="BH782" s="80">
        <f>IF($U$782="sníž. přenesená",$N$782,0)</f>
        <v>0</v>
      </c>
      <c r="BI782" s="80">
        <f>IF($U$782="nulová",$N$782,0)</f>
        <v>0</v>
      </c>
      <c r="BJ782" s="6" t="s">
        <v>517</v>
      </c>
      <c r="BK782" s="80">
        <f>ROUND($L$782*$K$782,2)</f>
        <v>0</v>
      </c>
      <c r="BL782" s="6" t="s">
        <v>544</v>
      </c>
    </row>
    <row r="783" spans="2:51" s="6" customFormat="1" ht="15.75" customHeight="1">
      <c r="B783" s="131"/>
      <c r="E783" s="132"/>
      <c r="F783" s="206" t="s">
        <v>978</v>
      </c>
      <c r="G783" s="207"/>
      <c r="H783" s="207"/>
      <c r="I783" s="207"/>
      <c r="K783" s="132"/>
      <c r="N783" s="132"/>
      <c r="R783" s="133"/>
      <c r="T783" s="134"/>
      <c r="AA783" s="135"/>
      <c r="AT783" s="132" t="s">
        <v>546</v>
      </c>
      <c r="AU783" s="132" t="s">
        <v>517</v>
      </c>
      <c r="AV783" s="136" t="s">
        <v>401</v>
      </c>
      <c r="AW783" s="136" t="s">
        <v>485</v>
      </c>
      <c r="AX783" s="136" t="s">
        <v>455</v>
      </c>
      <c r="AY783" s="132" t="s">
        <v>539</v>
      </c>
    </row>
    <row r="784" spans="2:51" s="6" customFormat="1" ht="15.75" customHeight="1">
      <c r="B784" s="131"/>
      <c r="E784" s="132"/>
      <c r="F784" s="206" t="s">
        <v>586</v>
      </c>
      <c r="G784" s="207"/>
      <c r="H784" s="207"/>
      <c r="I784" s="207"/>
      <c r="K784" s="132"/>
      <c r="N784" s="132"/>
      <c r="R784" s="133"/>
      <c r="T784" s="134"/>
      <c r="AA784" s="135"/>
      <c r="AT784" s="132" t="s">
        <v>546</v>
      </c>
      <c r="AU784" s="132" t="s">
        <v>517</v>
      </c>
      <c r="AV784" s="136" t="s">
        <v>401</v>
      </c>
      <c r="AW784" s="136" t="s">
        <v>485</v>
      </c>
      <c r="AX784" s="136" t="s">
        <v>455</v>
      </c>
      <c r="AY784" s="132" t="s">
        <v>539</v>
      </c>
    </row>
    <row r="785" spans="2:51" s="6" customFormat="1" ht="15.75" customHeight="1">
      <c r="B785" s="137"/>
      <c r="E785" s="138"/>
      <c r="F785" s="204" t="s">
        <v>1043</v>
      </c>
      <c r="G785" s="205"/>
      <c r="H785" s="205"/>
      <c r="I785" s="205"/>
      <c r="K785" s="139">
        <v>0.342</v>
      </c>
      <c r="N785" s="138"/>
      <c r="R785" s="140"/>
      <c r="T785" s="141"/>
      <c r="AA785" s="142"/>
      <c r="AT785" s="138" t="s">
        <v>546</v>
      </c>
      <c r="AU785" s="138" t="s">
        <v>517</v>
      </c>
      <c r="AV785" s="143" t="s">
        <v>517</v>
      </c>
      <c r="AW785" s="143" t="s">
        <v>485</v>
      </c>
      <c r="AX785" s="143" t="s">
        <v>455</v>
      </c>
      <c r="AY785" s="138" t="s">
        <v>539</v>
      </c>
    </row>
    <row r="786" spans="2:51" s="6" customFormat="1" ht="15.75" customHeight="1">
      <c r="B786" s="131"/>
      <c r="E786" s="132"/>
      <c r="F786" s="206" t="s">
        <v>615</v>
      </c>
      <c r="G786" s="207"/>
      <c r="H786" s="207"/>
      <c r="I786" s="207"/>
      <c r="K786" s="132"/>
      <c r="N786" s="132"/>
      <c r="R786" s="133"/>
      <c r="T786" s="134"/>
      <c r="AA786" s="135"/>
      <c r="AT786" s="132" t="s">
        <v>546</v>
      </c>
      <c r="AU786" s="132" t="s">
        <v>517</v>
      </c>
      <c r="AV786" s="136" t="s">
        <v>401</v>
      </c>
      <c r="AW786" s="136" t="s">
        <v>485</v>
      </c>
      <c r="AX786" s="136" t="s">
        <v>455</v>
      </c>
      <c r="AY786" s="132" t="s">
        <v>539</v>
      </c>
    </row>
    <row r="787" spans="2:51" s="6" customFormat="1" ht="15.75" customHeight="1">
      <c r="B787" s="137"/>
      <c r="E787" s="138"/>
      <c r="F787" s="204" t="s">
        <v>1044</v>
      </c>
      <c r="G787" s="205"/>
      <c r="H787" s="205"/>
      <c r="I787" s="205"/>
      <c r="K787" s="139">
        <v>0.525</v>
      </c>
      <c r="N787" s="138"/>
      <c r="R787" s="140"/>
      <c r="T787" s="141"/>
      <c r="AA787" s="142"/>
      <c r="AT787" s="138" t="s">
        <v>546</v>
      </c>
      <c r="AU787" s="138" t="s">
        <v>517</v>
      </c>
      <c r="AV787" s="143" t="s">
        <v>517</v>
      </c>
      <c r="AW787" s="143" t="s">
        <v>485</v>
      </c>
      <c r="AX787" s="143" t="s">
        <v>455</v>
      </c>
      <c r="AY787" s="138" t="s">
        <v>539</v>
      </c>
    </row>
    <row r="788" spans="2:51" s="6" customFormat="1" ht="15.75" customHeight="1">
      <c r="B788" s="131"/>
      <c r="E788" s="132"/>
      <c r="F788" s="206" t="s">
        <v>618</v>
      </c>
      <c r="G788" s="207"/>
      <c r="H788" s="207"/>
      <c r="I788" s="207"/>
      <c r="K788" s="132"/>
      <c r="N788" s="132"/>
      <c r="R788" s="133"/>
      <c r="T788" s="134"/>
      <c r="AA788" s="135"/>
      <c r="AT788" s="132" t="s">
        <v>546</v>
      </c>
      <c r="AU788" s="132" t="s">
        <v>517</v>
      </c>
      <c r="AV788" s="136" t="s">
        <v>401</v>
      </c>
      <c r="AW788" s="136" t="s">
        <v>485</v>
      </c>
      <c r="AX788" s="136" t="s">
        <v>455</v>
      </c>
      <c r="AY788" s="132" t="s">
        <v>539</v>
      </c>
    </row>
    <row r="789" spans="2:51" s="6" customFormat="1" ht="15.75" customHeight="1">
      <c r="B789" s="137"/>
      <c r="E789" s="138"/>
      <c r="F789" s="204" t="s">
        <v>1045</v>
      </c>
      <c r="G789" s="205"/>
      <c r="H789" s="205"/>
      <c r="I789" s="205"/>
      <c r="K789" s="139">
        <v>0.525</v>
      </c>
      <c r="N789" s="138"/>
      <c r="R789" s="140"/>
      <c r="T789" s="141"/>
      <c r="AA789" s="142"/>
      <c r="AT789" s="138" t="s">
        <v>546</v>
      </c>
      <c r="AU789" s="138" t="s">
        <v>517</v>
      </c>
      <c r="AV789" s="143" t="s">
        <v>517</v>
      </c>
      <c r="AW789" s="143" t="s">
        <v>485</v>
      </c>
      <c r="AX789" s="143" t="s">
        <v>455</v>
      </c>
      <c r="AY789" s="138" t="s">
        <v>539</v>
      </c>
    </row>
    <row r="790" spans="2:51" s="6" customFormat="1" ht="15.75" customHeight="1">
      <c r="B790" s="144"/>
      <c r="E790" s="145"/>
      <c r="F790" s="208" t="s">
        <v>548</v>
      </c>
      <c r="G790" s="209"/>
      <c r="H790" s="209"/>
      <c r="I790" s="209"/>
      <c r="K790" s="146">
        <v>1.392</v>
      </c>
      <c r="N790" s="145"/>
      <c r="R790" s="147"/>
      <c r="T790" s="148"/>
      <c r="AA790" s="149"/>
      <c r="AT790" s="145" t="s">
        <v>546</v>
      </c>
      <c r="AU790" s="145" t="s">
        <v>517</v>
      </c>
      <c r="AV790" s="150" t="s">
        <v>544</v>
      </c>
      <c r="AW790" s="150" t="s">
        <v>485</v>
      </c>
      <c r="AX790" s="150" t="s">
        <v>401</v>
      </c>
      <c r="AY790" s="145" t="s">
        <v>539</v>
      </c>
    </row>
    <row r="791" spans="2:64" s="6" customFormat="1" ht="15.75" customHeight="1">
      <c r="B791" s="22"/>
      <c r="C791" s="123" t="s">
        <v>1046</v>
      </c>
      <c r="D791" s="123" t="s">
        <v>540</v>
      </c>
      <c r="E791" s="124" t="s">
        <v>1047</v>
      </c>
      <c r="F791" s="212" t="s">
        <v>1048</v>
      </c>
      <c r="G791" s="211"/>
      <c r="H791" s="211"/>
      <c r="I791" s="211"/>
      <c r="J791" s="125" t="s">
        <v>597</v>
      </c>
      <c r="K791" s="126">
        <v>1.392</v>
      </c>
      <c r="L791" s="213">
        <v>0</v>
      </c>
      <c r="M791" s="211"/>
      <c r="N791" s="210">
        <f>ROUND($L$791*$K$791,2)</f>
        <v>0</v>
      </c>
      <c r="O791" s="211"/>
      <c r="P791" s="211"/>
      <c r="Q791" s="211"/>
      <c r="R791" s="23"/>
      <c r="T791" s="127"/>
      <c r="U791" s="128" t="s">
        <v>422</v>
      </c>
      <c r="V791" s="129">
        <v>0.24</v>
      </c>
      <c r="W791" s="129">
        <f>$V$791*$K$791</f>
        <v>0.33408</v>
      </c>
      <c r="X791" s="129">
        <v>0</v>
      </c>
      <c r="Y791" s="129">
        <f>$X$791*$K$791</f>
        <v>0</v>
      </c>
      <c r="Z791" s="129">
        <v>0</v>
      </c>
      <c r="AA791" s="130">
        <f>$Z$791*$K$791</f>
        <v>0</v>
      </c>
      <c r="AR791" s="6" t="s">
        <v>544</v>
      </c>
      <c r="AT791" s="6" t="s">
        <v>540</v>
      </c>
      <c r="AU791" s="6" t="s">
        <v>517</v>
      </c>
      <c r="AY791" s="6" t="s">
        <v>539</v>
      </c>
      <c r="BE791" s="80">
        <f>IF($U$791="základní",$N$791,0)</f>
        <v>0</v>
      </c>
      <c r="BF791" s="80">
        <f>IF($U$791="snížená",$N$791,0)</f>
        <v>0</v>
      </c>
      <c r="BG791" s="80">
        <f>IF($U$791="zákl. přenesená",$N$791,0)</f>
        <v>0</v>
      </c>
      <c r="BH791" s="80">
        <f>IF($U$791="sníž. přenesená",$N$791,0)</f>
        <v>0</v>
      </c>
      <c r="BI791" s="80">
        <f>IF($U$791="nulová",$N$791,0)</f>
        <v>0</v>
      </c>
      <c r="BJ791" s="6" t="s">
        <v>517</v>
      </c>
      <c r="BK791" s="80">
        <f>ROUND($L$791*$K$791,2)</f>
        <v>0</v>
      </c>
      <c r="BL791" s="6" t="s">
        <v>544</v>
      </c>
    </row>
    <row r="792" spans="2:64" s="6" customFormat="1" ht="15.75" customHeight="1">
      <c r="B792" s="22"/>
      <c r="C792" s="123" t="s">
        <v>1049</v>
      </c>
      <c r="D792" s="123" t="s">
        <v>540</v>
      </c>
      <c r="E792" s="124" t="s">
        <v>1050</v>
      </c>
      <c r="F792" s="212" t="s">
        <v>1051</v>
      </c>
      <c r="G792" s="211"/>
      <c r="H792" s="211"/>
      <c r="I792" s="211"/>
      <c r="J792" s="125" t="s">
        <v>577</v>
      </c>
      <c r="K792" s="126">
        <v>0.512</v>
      </c>
      <c r="L792" s="213">
        <v>0</v>
      </c>
      <c r="M792" s="211"/>
      <c r="N792" s="210">
        <f>ROUND($L$792*$K$792,2)</f>
        <v>0</v>
      </c>
      <c r="O792" s="211"/>
      <c r="P792" s="211"/>
      <c r="Q792" s="211"/>
      <c r="R792" s="23"/>
      <c r="T792" s="127"/>
      <c r="U792" s="128" t="s">
        <v>422</v>
      </c>
      <c r="V792" s="129">
        <v>15.231</v>
      </c>
      <c r="W792" s="129">
        <f>$V$792*$K$792</f>
        <v>7.798272</v>
      </c>
      <c r="X792" s="129">
        <v>1.0530555952</v>
      </c>
      <c r="Y792" s="129">
        <f>$X$792*$K$792</f>
        <v>0.5391644647424</v>
      </c>
      <c r="Z792" s="129">
        <v>0</v>
      </c>
      <c r="AA792" s="130">
        <f>$Z$792*$K$792</f>
        <v>0</v>
      </c>
      <c r="AR792" s="6" t="s">
        <v>544</v>
      </c>
      <c r="AT792" s="6" t="s">
        <v>540</v>
      </c>
      <c r="AU792" s="6" t="s">
        <v>517</v>
      </c>
      <c r="AY792" s="6" t="s">
        <v>539</v>
      </c>
      <c r="BE792" s="80">
        <f>IF($U$792="základní",$N$792,0)</f>
        <v>0</v>
      </c>
      <c r="BF792" s="80">
        <f>IF($U$792="snížená",$N$792,0)</f>
        <v>0</v>
      </c>
      <c r="BG792" s="80">
        <f>IF($U$792="zákl. přenesená",$N$792,0)</f>
        <v>0</v>
      </c>
      <c r="BH792" s="80">
        <f>IF($U$792="sníž. přenesená",$N$792,0)</f>
        <v>0</v>
      </c>
      <c r="BI792" s="80">
        <f>IF($U$792="nulová",$N$792,0)</f>
        <v>0</v>
      </c>
      <c r="BJ792" s="6" t="s">
        <v>517</v>
      </c>
      <c r="BK792" s="80">
        <f>ROUND($L$792*$K$792,2)</f>
        <v>0</v>
      </c>
      <c r="BL792" s="6" t="s">
        <v>544</v>
      </c>
    </row>
    <row r="793" spans="2:51" s="6" customFormat="1" ht="15.75" customHeight="1">
      <c r="B793" s="131"/>
      <c r="E793" s="132"/>
      <c r="F793" s="206" t="s">
        <v>1052</v>
      </c>
      <c r="G793" s="207"/>
      <c r="H793" s="207"/>
      <c r="I793" s="207"/>
      <c r="K793" s="132"/>
      <c r="N793" s="132"/>
      <c r="R793" s="133"/>
      <c r="T793" s="134"/>
      <c r="AA793" s="135"/>
      <c r="AT793" s="132" t="s">
        <v>546</v>
      </c>
      <c r="AU793" s="132" t="s">
        <v>517</v>
      </c>
      <c r="AV793" s="136" t="s">
        <v>401</v>
      </c>
      <c r="AW793" s="136" t="s">
        <v>485</v>
      </c>
      <c r="AX793" s="136" t="s">
        <v>455</v>
      </c>
      <c r="AY793" s="132" t="s">
        <v>539</v>
      </c>
    </row>
    <row r="794" spans="2:51" s="6" customFormat="1" ht="27" customHeight="1">
      <c r="B794" s="137"/>
      <c r="E794" s="138"/>
      <c r="F794" s="204" t="s">
        <v>1053</v>
      </c>
      <c r="G794" s="205"/>
      <c r="H794" s="205"/>
      <c r="I794" s="205"/>
      <c r="K794" s="139">
        <v>0.512</v>
      </c>
      <c r="N794" s="138"/>
      <c r="R794" s="140"/>
      <c r="T794" s="141"/>
      <c r="AA794" s="142"/>
      <c r="AT794" s="138" t="s">
        <v>546</v>
      </c>
      <c r="AU794" s="138" t="s">
        <v>517</v>
      </c>
      <c r="AV794" s="143" t="s">
        <v>517</v>
      </c>
      <c r="AW794" s="143" t="s">
        <v>485</v>
      </c>
      <c r="AX794" s="143" t="s">
        <v>455</v>
      </c>
      <c r="AY794" s="138" t="s">
        <v>539</v>
      </c>
    </row>
    <row r="795" spans="2:51" s="6" customFormat="1" ht="15.75" customHeight="1">
      <c r="B795" s="144"/>
      <c r="E795" s="145"/>
      <c r="F795" s="208" t="s">
        <v>548</v>
      </c>
      <c r="G795" s="209"/>
      <c r="H795" s="209"/>
      <c r="I795" s="209"/>
      <c r="K795" s="146">
        <v>0.512</v>
      </c>
      <c r="N795" s="145"/>
      <c r="R795" s="147"/>
      <c r="T795" s="148"/>
      <c r="AA795" s="149"/>
      <c r="AT795" s="145" t="s">
        <v>546</v>
      </c>
      <c r="AU795" s="145" t="s">
        <v>517</v>
      </c>
      <c r="AV795" s="150" t="s">
        <v>544</v>
      </c>
      <c r="AW795" s="150" t="s">
        <v>485</v>
      </c>
      <c r="AX795" s="150" t="s">
        <v>401</v>
      </c>
      <c r="AY795" s="145" t="s">
        <v>539</v>
      </c>
    </row>
    <row r="796" spans="2:64" s="6" customFormat="1" ht="27" customHeight="1">
      <c r="B796" s="22"/>
      <c r="C796" s="123" t="s">
        <v>1054</v>
      </c>
      <c r="D796" s="123" t="s">
        <v>540</v>
      </c>
      <c r="E796" s="124" t="s">
        <v>1055</v>
      </c>
      <c r="F796" s="212" t="s">
        <v>1056</v>
      </c>
      <c r="G796" s="211"/>
      <c r="H796" s="211"/>
      <c r="I796" s="211"/>
      <c r="J796" s="125" t="s">
        <v>597</v>
      </c>
      <c r="K796" s="126">
        <v>21.406</v>
      </c>
      <c r="L796" s="213">
        <v>0</v>
      </c>
      <c r="M796" s="211"/>
      <c r="N796" s="210">
        <f>ROUND($L$796*$K$796,2)</f>
        <v>0</v>
      </c>
      <c r="O796" s="211"/>
      <c r="P796" s="211"/>
      <c r="Q796" s="211"/>
      <c r="R796" s="23"/>
      <c r="T796" s="127"/>
      <c r="U796" s="128" t="s">
        <v>422</v>
      </c>
      <c r="V796" s="129">
        <v>0.54</v>
      </c>
      <c r="W796" s="129">
        <f>$V$796*$K$796</f>
        <v>11.55924</v>
      </c>
      <c r="X796" s="129">
        <v>0.07102</v>
      </c>
      <c r="Y796" s="129">
        <f>$X$796*$K$796</f>
        <v>1.52025412</v>
      </c>
      <c r="Z796" s="129">
        <v>0</v>
      </c>
      <c r="AA796" s="130">
        <f>$Z$796*$K$796</f>
        <v>0</v>
      </c>
      <c r="AR796" s="6" t="s">
        <v>544</v>
      </c>
      <c r="AT796" s="6" t="s">
        <v>540</v>
      </c>
      <c r="AU796" s="6" t="s">
        <v>517</v>
      </c>
      <c r="AY796" s="6" t="s">
        <v>539</v>
      </c>
      <c r="BE796" s="80">
        <f>IF($U$796="základní",$N$796,0)</f>
        <v>0</v>
      </c>
      <c r="BF796" s="80">
        <f>IF($U$796="snížená",$N$796,0)</f>
        <v>0</v>
      </c>
      <c r="BG796" s="80">
        <f>IF($U$796="zákl. přenesená",$N$796,0)</f>
        <v>0</v>
      </c>
      <c r="BH796" s="80">
        <f>IF($U$796="sníž. přenesená",$N$796,0)</f>
        <v>0</v>
      </c>
      <c r="BI796" s="80">
        <f>IF($U$796="nulová",$N$796,0)</f>
        <v>0</v>
      </c>
      <c r="BJ796" s="6" t="s">
        <v>517</v>
      </c>
      <c r="BK796" s="80">
        <f>ROUND($L$796*$K$796,2)</f>
        <v>0</v>
      </c>
      <c r="BL796" s="6" t="s">
        <v>544</v>
      </c>
    </row>
    <row r="797" spans="2:51" s="6" customFormat="1" ht="15.75" customHeight="1">
      <c r="B797" s="131"/>
      <c r="E797" s="132"/>
      <c r="F797" s="206" t="s">
        <v>978</v>
      </c>
      <c r="G797" s="207"/>
      <c r="H797" s="207"/>
      <c r="I797" s="207"/>
      <c r="K797" s="132"/>
      <c r="N797" s="132"/>
      <c r="R797" s="133"/>
      <c r="T797" s="134"/>
      <c r="AA797" s="135"/>
      <c r="AT797" s="132" t="s">
        <v>546</v>
      </c>
      <c r="AU797" s="132" t="s">
        <v>517</v>
      </c>
      <c r="AV797" s="136" t="s">
        <v>401</v>
      </c>
      <c r="AW797" s="136" t="s">
        <v>485</v>
      </c>
      <c r="AX797" s="136" t="s">
        <v>455</v>
      </c>
      <c r="AY797" s="132" t="s">
        <v>539</v>
      </c>
    </row>
    <row r="798" spans="2:51" s="6" customFormat="1" ht="15.75" customHeight="1">
      <c r="B798" s="131"/>
      <c r="E798" s="132"/>
      <c r="F798" s="206" t="s">
        <v>586</v>
      </c>
      <c r="G798" s="207"/>
      <c r="H798" s="207"/>
      <c r="I798" s="207"/>
      <c r="K798" s="132"/>
      <c r="N798" s="132"/>
      <c r="R798" s="133"/>
      <c r="T798" s="134"/>
      <c r="AA798" s="135"/>
      <c r="AT798" s="132" t="s">
        <v>546</v>
      </c>
      <c r="AU798" s="132" t="s">
        <v>517</v>
      </c>
      <c r="AV798" s="136" t="s">
        <v>401</v>
      </c>
      <c r="AW798" s="136" t="s">
        <v>485</v>
      </c>
      <c r="AX798" s="136" t="s">
        <v>455</v>
      </c>
      <c r="AY798" s="132" t="s">
        <v>539</v>
      </c>
    </row>
    <row r="799" spans="2:51" s="6" customFormat="1" ht="15.75" customHeight="1">
      <c r="B799" s="137"/>
      <c r="E799" s="138"/>
      <c r="F799" s="204" t="s">
        <v>1057</v>
      </c>
      <c r="G799" s="205"/>
      <c r="H799" s="205"/>
      <c r="I799" s="205"/>
      <c r="K799" s="139">
        <v>7.41</v>
      </c>
      <c r="N799" s="138"/>
      <c r="R799" s="140"/>
      <c r="T799" s="141"/>
      <c r="AA799" s="142"/>
      <c r="AT799" s="138" t="s">
        <v>546</v>
      </c>
      <c r="AU799" s="138" t="s">
        <v>517</v>
      </c>
      <c r="AV799" s="143" t="s">
        <v>517</v>
      </c>
      <c r="AW799" s="143" t="s">
        <v>485</v>
      </c>
      <c r="AX799" s="143" t="s">
        <v>455</v>
      </c>
      <c r="AY799" s="138" t="s">
        <v>539</v>
      </c>
    </row>
    <row r="800" spans="2:51" s="6" customFormat="1" ht="15.75" customHeight="1">
      <c r="B800" s="131"/>
      <c r="E800" s="132"/>
      <c r="F800" s="206" t="s">
        <v>615</v>
      </c>
      <c r="G800" s="207"/>
      <c r="H800" s="207"/>
      <c r="I800" s="207"/>
      <c r="K800" s="132"/>
      <c r="N800" s="132"/>
      <c r="R800" s="133"/>
      <c r="T800" s="134"/>
      <c r="AA800" s="135"/>
      <c r="AT800" s="132" t="s">
        <v>546</v>
      </c>
      <c r="AU800" s="132" t="s">
        <v>517</v>
      </c>
      <c r="AV800" s="136" t="s">
        <v>401</v>
      </c>
      <c r="AW800" s="136" t="s">
        <v>485</v>
      </c>
      <c r="AX800" s="136" t="s">
        <v>455</v>
      </c>
      <c r="AY800" s="132" t="s">
        <v>539</v>
      </c>
    </row>
    <row r="801" spans="2:51" s="6" customFormat="1" ht="15.75" customHeight="1">
      <c r="B801" s="137"/>
      <c r="E801" s="138"/>
      <c r="F801" s="204" t="s">
        <v>1058</v>
      </c>
      <c r="G801" s="205"/>
      <c r="H801" s="205"/>
      <c r="I801" s="205"/>
      <c r="K801" s="139">
        <v>6.996</v>
      </c>
      <c r="N801" s="138"/>
      <c r="R801" s="140"/>
      <c r="T801" s="141"/>
      <c r="AA801" s="142"/>
      <c r="AT801" s="138" t="s">
        <v>546</v>
      </c>
      <c r="AU801" s="138" t="s">
        <v>517</v>
      </c>
      <c r="AV801" s="143" t="s">
        <v>517</v>
      </c>
      <c r="AW801" s="143" t="s">
        <v>485</v>
      </c>
      <c r="AX801" s="143" t="s">
        <v>455</v>
      </c>
      <c r="AY801" s="138" t="s">
        <v>539</v>
      </c>
    </row>
    <row r="802" spans="2:51" s="6" customFormat="1" ht="15.75" customHeight="1">
      <c r="B802" s="131"/>
      <c r="E802" s="132"/>
      <c r="F802" s="206" t="s">
        <v>618</v>
      </c>
      <c r="G802" s="207"/>
      <c r="H802" s="207"/>
      <c r="I802" s="207"/>
      <c r="K802" s="132"/>
      <c r="N802" s="132"/>
      <c r="R802" s="133"/>
      <c r="T802" s="134"/>
      <c r="AA802" s="135"/>
      <c r="AT802" s="132" t="s">
        <v>546</v>
      </c>
      <c r="AU802" s="132" t="s">
        <v>517</v>
      </c>
      <c r="AV802" s="136" t="s">
        <v>401</v>
      </c>
      <c r="AW802" s="136" t="s">
        <v>485</v>
      </c>
      <c r="AX802" s="136" t="s">
        <v>455</v>
      </c>
      <c r="AY802" s="132" t="s">
        <v>539</v>
      </c>
    </row>
    <row r="803" spans="2:51" s="6" customFormat="1" ht="15.75" customHeight="1">
      <c r="B803" s="137"/>
      <c r="E803" s="138"/>
      <c r="F803" s="204" t="s">
        <v>1059</v>
      </c>
      <c r="G803" s="205"/>
      <c r="H803" s="205"/>
      <c r="I803" s="205"/>
      <c r="K803" s="139">
        <v>7</v>
      </c>
      <c r="N803" s="138"/>
      <c r="R803" s="140"/>
      <c r="T803" s="141"/>
      <c r="AA803" s="142"/>
      <c r="AT803" s="138" t="s">
        <v>546</v>
      </c>
      <c r="AU803" s="138" t="s">
        <v>517</v>
      </c>
      <c r="AV803" s="143" t="s">
        <v>517</v>
      </c>
      <c r="AW803" s="143" t="s">
        <v>485</v>
      </c>
      <c r="AX803" s="143" t="s">
        <v>455</v>
      </c>
      <c r="AY803" s="138" t="s">
        <v>539</v>
      </c>
    </row>
    <row r="804" spans="2:51" s="6" customFormat="1" ht="15.75" customHeight="1">
      <c r="B804" s="144"/>
      <c r="E804" s="145"/>
      <c r="F804" s="208" t="s">
        <v>548</v>
      </c>
      <c r="G804" s="209"/>
      <c r="H804" s="209"/>
      <c r="I804" s="209"/>
      <c r="K804" s="146">
        <v>21.406</v>
      </c>
      <c r="N804" s="145"/>
      <c r="R804" s="147"/>
      <c r="T804" s="148"/>
      <c r="AA804" s="149"/>
      <c r="AT804" s="145" t="s">
        <v>546</v>
      </c>
      <c r="AU804" s="145" t="s">
        <v>517</v>
      </c>
      <c r="AV804" s="150" t="s">
        <v>544</v>
      </c>
      <c r="AW804" s="150" t="s">
        <v>485</v>
      </c>
      <c r="AX804" s="150" t="s">
        <v>401</v>
      </c>
      <c r="AY804" s="145" t="s">
        <v>539</v>
      </c>
    </row>
    <row r="805" spans="2:64" s="6" customFormat="1" ht="27" customHeight="1">
      <c r="B805" s="22"/>
      <c r="C805" s="123" t="s">
        <v>1060</v>
      </c>
      <c r="D805" s="123" t="s">
        <v>540</v>
      </c>
      <c r="E805" s="124" t="s">
        <v>1061</v>
      </c>
      <c r="F805" s="212" t="s">
        <v>1062</v>
      </c>
      <c r="G805" s="211"/>
      <c r="H805" s="211"/>
      <c r="I805" s="211"/>
      <c r="J805" s="125" t="s">
        <v>597</v>
      </c>
      <c r="K805" s="126">
        <v>80.22</v>
      </c>
      <c r="L805" s="213">
        <v>0</v>
      </c>
      <c r="M805" s="211"/>
      <c r="N805" s="210">
        <f>ROUND($L$805*$K$805,2)</f>
        <v>0</v>
      </c>
      <c r="O805" s="211"/>
      <c r="P805" s="211"/>
      <c r="Q805" s="211"/>
      <c r="R805" s="23"/>
      <c r="T805" s="127"/>
      <c r="U805" s="128" t="s">
        <v>422</v>
      </c>
      <c r="V805" s="129">
        <v>0.443</v>
      </c>
      <c r="W805" s="129">
        <f>$V$805*$K$805</f>
        <v>35.53746</v>
      </c>
      <c r="X805" s="129">
        <v>0.1117</v>
      </c>
      <c r="Y805" s="129">
        <f>$X$805*$K$805</f>
        <v>8.960574</v>
      </c>
      <c r="Z805" s="129">
        <v>0</v>
      </c>
      <c r="AA805" s="130">
        <f>$Z$805*$K$805</f>
        <v>0</v>
      </c>
      <c r="AR805" s="6" t="s">
        <v>544</v>
      </c>
      <c r="AT805" s="6" t="s">
        <v>540</v>
      </c>
      <c r="AU805" s="6" t="s">
        <v>517</v>
      </c>
      <c r="AY805" s="6" t="s">
        <v>539</v>
      </c>
      <c r="BE805" s="80">
        <f>IF($U$805="základní",$N$805,0)</f>
        <v>0</v>
      </c>
      <c r="BF805" s="80">
        <f>IF($U$805="snížená",$N$805,0)</f>
        <v>0</v>
      </c>
      <c r="BG805" s="80">
        <f>IF($U$805="zákl. přenesená",$N$805,0)</f>
        <v>0</v>
      </c>
      <c r="BH805" s="80">
        <f>IF($U$805="sníž. přenesená",$N$805,0)</f>
        <v>0</v>
      </c>
      <c r="BI805" s="80">
        <f>IF($U$805="nulová",$N$805,0)</f>
        <v>0</v>
      </c>
      <c r="BJ805" s="6" t="s">
        <v>517</v>
      </c>
      <c r="BK805" s="80">
        <f>ROUND($L$805*$K$805,2)</f>
        <v>0</v>
      </c>
      <c r="BL805" s="6" t="s">
        <v>544</v>
      </c>
    </row>
    <row r="806" spans="2:51" s="6" customFormat="1" ht="15.75" customHeight="1">
      <c r="B806" s="131"/>
      <c r="E806" s="132"/>
      <c r="F806" s="206" t="s">
        <v>1034</v>
      </c>
      <c r="G806" s="207"/>
      <c r="H806" s="207"/>
      <c r="I806" s="207"/>
      <c r="K806" s="132"/>
      <c r="N806" s="132"/>
      <c r="R806" s="133"/>
      <c r="T806" s="134"/>
      <c r="AA806" s="135"/>
      <c r="AT806" s="132" t="s">
        <v>546</v>
      </c>
      <c r="AU806" s="132" t="s">
        <v>517</v>
      </c>
      <c r="AV806" s="136" t="s">
        <v>401</v>
      </c>
      <c r="AW806" s="136" t="s">
        <v>485</v>
      </c>
      <c r="AX806" s="136" t="s">
        <v>455</v>
      </c>
      <c r="AY806" s="132" t="s">
        <v>539</v>
      </c>
    </row>
    <row r="807" spans="2:51" s="6" customFormat="1" ht="15.75" customHeight="1">
      <c r="B807" s="131"/>
      <c r="E807" s="132"/>
      <c r="F807" s="206" t="s">
        <v>1063</v>
      </c>
      <c r="G807" s="207"/>
      <c r="H807" s="207"/>
      <c r="I807" s="207"/>
      <c r="K807" s="132"/>
      <c r="N807" s="132"/>
      <c r="R807" s="133"/>
      <c r="T807" s="134"/>
      <c r="AA807" s="135"/>
      <c r="AT807" s="132" t="s">
        <v>546</v>
      </c>
      <c r="AU807" s="132" t="s">
        <v>517</v>
      </c>
      <c r="AV807" s="136" t="s">
        <v>401</v>
      </c>
      <c r="AW807" s="136" t="s">
        <v>485</v>
      </c>
      <c r="AX807" s="136" t="s">
        <v>455</v>
      </c>
      <c r="AY807" s="132" t="s">
        <v>539</v>
      </c>
    </row>
    <row r="808" spans="2:51" s="6" customFormat="1" ht="15.75" customHeight="1">
      <c r="B808" s="131"/>
      <c r="E808" s="132"/>
      <c r="F808" s="206" t="s">
        <v>615</v>
      </c>
      <c r="G808" s="207"/>
      <c r="H808" s="207"/>
      <c r="I808" s="207"/>
      <c r="K808" s="132"/>
      <c r="N808" s="132"/>
      <c r="R808" s="133"/>
      <c r="T808" s="134"/>
      <c r="AA808" s="135"/>
      <c r="AT808" s="132" t="s">
        <v>546</v>
      </c>
      <c r="AU808" s="132" t="s">
        <v>517</v>
      </c>
      <c r="AV808" s="136" t="s">
        <v>401</v>
      </c>
      <c r="AW808" s="136" t="s">
        <v>485</v>
      </c>
      <c r="AX808" s="136" t="s">
        <v>455</v>
      </c>
      <c r="AY808" s="132" t="s">
        <v>539</v>
      </c>
    </row>
    <row r="809" spans="2:51" s="6" customFormat="1" ht="15.75" customHeight="1">
      <c r="B809" s="137"/>
      <c r="E809" s="138"/>
      <c r="F809" s="204" t="s">
        <v>1064</v>
      </c>
      <c r="G809" s="205"/>
      <c r="H809" s="205"/>
      <c r="I809" s="205"/>
      <c r="K809" s="139">
        <v>61.86</v>
      </c>
      <c r="N809" s="138"/>
      <c r="R809" s="140"/>
      <c r="T809" s="141"/>
      <c r="AA809" s="142"/>
      <c r="AT809" s="138" t="s">
        <v>546</v>
      </c>
      <c r="AU809" s="138" t="s">
        <v>517</v>
      </c>
      <c r="AV809" s="143" t="s">
        <v>517</v>
      </c>
      <c r="AW809" s="143" t="s">
        <v>485</v>
      </c>
      <c r="AX809" s="143" t="s">
        <v>455</v>
      </c>
      <c r="AY809" s="138" t="s">
        <v>539</v>
      </c>
    </row>
    <row r="810" spans="2:51" s="6" customFormat="1" ht="15.75" customHeight="1">
      <c r="B810" s="131"/>
      <c r="E810" s="132"/>
      <c r="F810" s="206" t="s">
        <v>971</v>
      </c>
      <c r="G810" s="207"/>
      <c r="H810" s="207"/>
      <c r="I810" s="207"/>
      <c r="K810" s="132"/>
      <c r="N810" s="132"/>
      <c r="R810" s="133"/>
      <c r="T810" s="134"/>
      <c r="AA810" s="135"/>
      <c r="AT810" s="132" t="s">
        <v>546</v>
      </c>
      <c r="AU810" s="132" t="s">
        <v>517</v>
      </c>
      <c r="AV810" s="136" t="s">
        <v>401</v>
      </c>
      <c r="AW810" s="136" t="s">
        <v>485</v>
      </c>
      <c r="AX810" s="136" t="s">
        <v>455</v>
      </c>
      <c r="AY810" s="132" t="s">
        <v>539</v>
      </c>
    </row>
    <row r="811" spans="2:51" s="6" customFormat="1" ht="15.75" customHeight="1">
      <c r="B811" s="131"/>
      <c r="E811" s="132"/>
      <c r="F811" s="206" t="s">
        <v>615</v>
      </c>
      <c r="G811" s="207"/>
      <c r="H811" s="207"/>
      <c r="I811" s="207"/>
      <c r="K811" s="132"/>
      <c r="N811" s="132"/>
      <c r="R811" s="133"/>
      <c r="T811" s="134"/>
      <c r="AA811" s="135"/>
      <c r="AT811" s="132" t="s">
        <v>546</v>
      </c>
      <c r="AU811" s="132" t="s">
        <v>517</v>
      </c>
      <c r="AV811" s="136" t="s">
        <v>401</v>
      </c>
      <c r="AW811" s="136" t="s">
        <v>485</v>
      </c>
      <c r="AX811" s="136" t="s">
        <v>455</v>
      </c>
      <c r="AY811" s="132" t="s">
        <v>539</v>
      </c>
    </row>
    <row r="812" spans="2:51" s="6" customFormat="1" ht="15.75" customHeight="1">
      <c r="B812" s="137"/>
      <c r="E812" s="138"/>
      <c r="F812" s="204" t="s">
        <v>1065</v>
      </c>
      <c r="G812" s="205"/>
      <c r="H812" s="205"/>
      <c r="I812" s="205"/>
      <c r="K812" s="139">
        <v>18.36</v>
      </c>
      <c r="N812" s="138"/>
      <c r="R812" s="140"/>
      <c r="T812" s="141"/>
      <c r="AA812" s="142"/>
      <c r="AT812" s="138" t="s">
        <v>546</v>
      </c>
      <c r="AU812" s="138" t="s">
        <v>517</v>
      </c>
      <c r="AV812" s="143" t="s">
        <v>517</v>
      </c>
      <c r="AW812" s="143" t="s">
        <v>485</v>
      </c>
      <c r="AX812" s="143" t="s">
        <v>455</v>
      </c>
      <c r="AY812" s="138" t="s">
        <v>539</v>
      </c>
    </row>
    <row r="813" spans="2:51" s="6" customFormat="1" ht="15.75" customHeight="1">
      <c r="B813" s="144"/>
      <c r="E813" s="145"/>
      <c r="F813" s="208" t="s">
        <v>548</v>
      </c>
      <c r="G813" s="209"/>
      <c r="H813" s="209"/>
      <c r="I813" s="209"/>
      <c r="K813" s="146">
        <v>80.22</v>
      </c>
      <c r="N813" s="145"/>
      <c r="R813" s="147"/>
      <c r="T813" s="148"/>
      <c r="AA813" s="149"/>
      <c r="AT813" s="145" t="s">
        <v>546</v>
      </c>
      <c r="AU813" s="145" t="s">
        <v>517</v>
      </c>
      <c r="AV813" s="150" t="s">
        <v>544</v>
      </c>
      <c r="AW813" s="150" t="s">
        <v>485</v>
      </c>
      <c r="AX813" s="150" t="s">
        <v>401</v>
      </c>
      <c r="AY813" s="145" t="s">
        <v>539</v>
      </c>
    </row>
    <row r="814" spans="2:63" s="113" customFormat="1" ht="30.75" customHeight="1">
      <c r="B814" s="114"/>
      <c r="D814" s="122" t="s">
        <v>492</v>
      </c>
      <c r="N814" s="200">
        <f>$BK$814</f>
        <v>0</v>
      </c>
      <c r="O814" s="201"/>
      <c r="P814" s="201"/>
      <c r="Q814" s="201"/>
      <c r="R814" s="117"/>
      <c r="T814" s="118"/>
      <c r="W814" s="119">
        <f>$W$815+SUM($W$816:$W$1114)</f>
        <v>1194.91235</v>
      </c>
      <c r="Y814" s="119">
        <f>$Y$815+SUM($Y$816:$Y$1114)</f>
        <v>0.17016579736</v>
      </c>
      <c r="AA814" s="120">
        <f>$AA$815+SUM($AA$816:$AA$1114)</f>
        <v>136.232618</v>
      </c>
      <c r="AR814" s="116" t="s">
        <v>401</v>
      </c>
      <c r="AT814" s="116" t="s">
        <v>454</v>
      </c>
      <c r="AU814" s="116" t="s">
        <v>401</v>
      </c>
      <c r="AY814" s="116" t="s">
        <v>539</v>
      </c>
      <c r="BK814" s="121">
        <f>$BK$815+SUM($BK$816:$BK$1114)</f>
        <v>0</v>
      </c>
    </row>
    <row r="815" spans="2:64" s="6" customFormat="1" ht="39" customHeight="1">
      <c r="B815" s="22"/>
      <c r="C815" s="123" t="s">
        <v>1066</v>
      </c>
      <c r="D815" s="123" t="s">
        <v>540</v>
      </c>
      <c r="E815" s="124" t="s">
        <v>1067</v>
      </c>
      <c r="F815" s="212" t="s">
        <v>1068</v>
      </c>
      <c r="G815" s="211"/>
      <c r="H815" s="211"/>
      <c r="I815" s="211"/>
      <c r="J815" s="125" t="s">
        <v>597</v>
      </c>
      <c r="K815" s="126">
        <v>439.56</v>
      </c>
      <c r="L815" s="213">
        <v>0</v>
      </c>
      <c r="M815" s="211"/>
      <c r="N815" s="210">
        <f>ROUND($L$815*$K$815,2)</f>
        <v>0</v>
      </c>
      <c r="O815" s="211"/>
      <c r="P815" s="211"/>
      <c r="Q815" s="211"/>
      <c r="R815" s="23"/>
      <c r="T815" s="127"/>
      <c r="U815" s="128" t="s">
        <v>422</v>
      </c>
      <c r="V815" s="129">
        <v>0.162</v>
      </c>
      <c r="W815" s="129">
        <f>$V$815*$K$815</f>
        <v>71.20872</v>
      </c>
      <c r="X815" s="129">
        <v>0</v>
      </c>
      <c r="Y815" s="129">
        <f>$X$815*$K$815</f>
        <v>0</v>
      </c>
      <c r="Z815" s="129">
        <v>0</v>
      </c>
      <c r="AA815" s="130">
        <f>$Z$815*$K$815</f>
        <v>0</v>
      </c>
      <c r="AR815" s="6" t="s">
        <v>544</v>
      </c>
      <c r="AT815" s="6" t="s">
        <v>540</v>
      </c>
      <c r="AU815" s="6" t="s">
        <v>517</v>
      </c>
      <c r="AY815" s="6" t="s">
        <v>539</v>
      </c>
      <c r="BE815" s="80">
        <f>IF($U$815="základní",$N$815,0)</f>
        <v>0</v>
      </c>
      <c r="BF815" s="80">
        <f>IF($U$815="snížená",$N$815,0)</f>
        <v>0</v>
      </c>
      <c r="BG815" s="80">
        <f>IF($U$815="zákl. přenesená",$N$815,0)</f>
        <v>0</v>
      </c>
      <c r="BH815" s="80">
        <f>IF($U$815="sníž. přenesená",$N$815,0)</f>
        <v>0</v>
      </c>
      <c r="BI815" s="80">
        <f>IF($U$815="nulová",$N$815,0)</f>
        <v>0</v>
      </c>
      <c r="BJ815" s="6" t="s">
        <v>517</v>
      </c>
      <c r="BK815" s="80">
        <f>ROUND($L$815*$K$815,2)</f>
        <v>0</v>
      </c>
      <c r="BL815" s="6" t="s">
        <v>544</v>
      </c>
    </row>
    <row r="816" spans="2:51" s="6" customFormat="1" ht="15.75" customHeight="1">
      <c r="B816" s="131"/>
      <c r="E816" s="132"/>
      <c r="F816" s="206" t="s">
        <v>1069</v>
      </c>
      <c r="G816" s="207"/>
      <c r="H816" s="207"/>
      <c r="I816" s="207"/>
      <c r="K816" s="132"/>
      <c r="N816" s="132"/>
      <c r="R816" s="133"/>
      <c r="T816" s="134"/>
      <c r="AA816" s="135"/>
      <c r="AT816" s="132" t="s">
        <v>546</v>
      </c>
      <c r="AU816" s="132" t="s">
        <v>517</v>
      </c>
      <c r="AV816" s="136" t="s">
        <v>401</v>
      </c>
      <c r="AW816" s="136" t="s">
        <v>485</v>
      </c>
      <c r="AX816" s="136" t="s">
        <v>455</v>
      </c>
      <c r="AY816" s="132" t="s">
        <v>539</v>
      </c>
    </row>
    <row r="817" spans="2:51" s="6" customFormat="1" ht="15.75" customHeight="1">
      <c r="B817" s="137"/>
      <c r="E817" s="138"/>
      <c r="F817" s="204" t="s">
        <v>1070</v>
      </c>
      <c r="G817" s="205"/>
      <c r="H817" s="205"/>
      <c r="I817" s="205"/>
      <c r="K817" s="139">
        <v>439.56</v>
      </c>
      <c r="N817" s="138"/>
      <c r="R817" s="140"/>
      <c r="T817" s="141"/>
      <c r="AA817" s="142"/>
      <c r="AT817" s="138" t="s">
        <v>546</v>
      </c>
      <c r="AU817" s="138" t="s">
        <v>517</v>
      </c>
      <c r="AV817" s="143" t="s">
        <v>517</v>
      </c>
      <c r="AW817" s="143" t="s">
        <v>485</v>
      </c>
      <c r="AX817" s="143" t="s">
        <v>455</v>
      </c>
      <c r="AY817" s="138" t="s">
        <v>539</v>
      </c>
    </row>
    <row r="818" spans="2:51" s="6" customFormat="1" ht="15.75" customHeight="1">
      <c r="B818" s="144"/>
      <c r="E818" s="145"/>
      <c r="F818" s="208" t="s">
        <v>548</v>
      </c>
      <c r="G818" s="209"/>
      <c r="H818" s="209"/>
      <c r="I818" s="209"/>
      <c r="K818" s="146">
        <v>439.56</v>
      </c>
      <c r="N818" s="145"/>
      <c r="R818" s="147"/>
      <c r="T818" s="148"/>
      <c r="AA818" s="149"/>
      <c r="AT818" s="145" t="s">
        <v>546</v>
      </c>
      <c r="AU818" s="145" t="s">
        <v>517</v>
      </c>
      <c r="AV818" s="150" t="s">
        <v>544</v>
      </c>
      <c r="AW818" s="150" t="s">
        <v>485</v>
      </c>
      <c r="AX818" s="150" t="s">
        <v>401</v>
      </c>
      <c r="AY818" s="145" t="s">
        <v>539</v>
      </c>
    </row>
    <row r="819" spans="2:64" s="6" customFormat="1" ht="39" customHeight="1">
      <c r="B819" s="22"/>
      <c r="C819" s="123" t="s">
        <v>1071</v>
      </c>
      <c r="D819" s="123" t="s">
        <v>540</v>
      </c>
      <c r="E819" s="124" t="s">
        <v>1072</v>
      </c>
      <c r="F819" s="212" t="s">
        <v>1073</v>
      </c>
      <c r="G819" s="211"/>
      <c r="H819" s="211"/>
      <c r="I819" s="211"/>
      <c r="J819" s="125" t="s">
        <v>597</v>
      </c>
      <c r="K819" s="126">
        <v>26373.6</v>
      </c>
      <c r="L819" s="213">
        <v>0</v>
      </c>
      <c r="M819" s="211"/>
      <c r="N819" s="210">
        <f>ROUND($L$819*$K$819,2)</f>
        <v>0</v>
      </c>
      <c r="O819" s="211"/>
      <c r="P819" s="211"/>
      <c r="Q819" s="211"/>
      <c r="R819" s="23"/>
      <c r="T819" s="127"/>
      <c r="U819" s="128" t="s">
        <v>422</v>
      </c>
      <c r="V819" s="129">
        <v>0</v>
      </c>
      <c r="W819" s="129">
        <f>$V$819*$K$819</f>
        <v>0</v>
      </c>
      <c r="X819" s="129">
        <v>0</v>
      </c>
      <c r="Y819" s="129">
        <f>$X$819*$K$819</f>
        <v>0</v>
      </c>
      <c r="Z819" s="129">
        <v>0</v>
      </c>
      <c r="AA819" s="130">
        <f>$Z$819*$K$819</f>
        <v>0</v>
      </c>
      <c r="AR819" s="6" t="s">
        <v>544</v>
      </c>
      <c r="AT819" s="6" t="s">
        <v>540</v>
      </c>
      <c r="AU819" s="6" t="s">
        <v>517</v>
      </c>
      <c r="AY819" s="6" t="s">
        <v>539</v>
      </c>
      <c r="BE819" s="80">
        <f>IF($U$819="základní",$N$819,0)</f>
        <v>0</v>
      </c>
      <c r="BF819" s="80">
        <f>IF($U$819="snížená",$N$819,0)</f>
        <v>0</v>
      </c>
      <c r="BG819" s="80">
        <f>IF($U$819="zákl. přenesená",$N$819,0)</f>
        <v>0</v>
      </c>
      <c r="BH819" s="80">
        <f>IF($U$819="sníž. přenesená",$N$819,0)</f>
        <v>0</v>
      </c>
      <c r="BI819" s="80">
        <f>IF($U$819="nulová",$N$819,0)</f>
        <v>0</v>
      </c>
      <c r="BJ819" s="6" t="s">
        <v>517</v>
      </c>
      <c r="BK819" s="80">
        <f>ROUND($L$819*$K$819,2)</f>
        <v>0</v>
      </c>
      <c r="BL819" s="6" t="s">
        <v>544</v>
      </c>
    </row>
    <row r="820" spans="2:51" s="6" customFormat="1" ht="15.75" customHeight="1">
      <c r="B820" s="131"/>
      <c r="E820" s="132"/>
      <c r="F820" s="206" t="s">
        <v>1069</v>
      </c>
      <c r="G820" s="207"/>
      <c r="H820" s="207"/>
      <c r="I820" s="207"/>
      <c r="K820" s="132"/>
      <c r="N820" s="132"/>
      <c r="R820" s="133"/>
      <c r="T820" s="134"/>
      <c r="AA820" s="135"/>
      <c r="AT820" s="132" t="s">
        <v>546</v>
      </c>
      <c r="AU820" s="132" t="s">
        <v>517</v>
      </c>
      <c r="AV820" s="136" t="s">
        <v>401</v>
      </c>
      <c r="AW820" s="136" t="s">
        <v>485</v>
      </c>
      <c r="AX820" s="136" t="s">
        <v>455</v>
      </c>
      <c r="AY820" s="132" t="s">
        <v>539</v>
      </c>
    </row>
    <row r="821" spans="2:51" s="6" customFormat="1" ht="15.75" customHeight="1">
      <c r="B821" s="137"/>
      <c r="E821" s="138"/>
      <c r="F821" s="204" t="s">
        <v>1074</v>
      </c>
      <c r="G821" s="205"/>
      <c r="H821" s="205"/>
      <c r="I821" s="205"/>
      <c r="K821" s="139">
        <v>26373.6</v>
      </c>
      <c r="N821" s="138"/>
      <c r="R821" s="140"/>
      <c r="T821" s="141"/>
      <c r="AA821" s="142"/>
      <c r="AT821" s="138" t="s">
        <v>546</v>
      </c>
      <c r="AU821" s="138" t="s">
        <v>517</v>
      </c>
      <c r="AV821" s="143" t="s">
        <v>517</v>
      </c>
      <c r="AW821" s="143" t="s">
        <v>485</v>
      </c>
      <c r="AX821" s="143" t="s">
        <v>455</v>
      </c>
      <c r="AY821" s="138" t="s">
        <v>539</v>
      </c>
    </row>
    <row r="822" spans="2:51" s="6" customFormat="1" ht="15.75" customHeight="1">
      <c r="B822" s="144"/>
      <c r="E822" s="145"/>
      <c r="F822" s="208" t="s">
        <v>548</v>
      </c>
      <c r="G822" s="209"/>
      <c r="H822" s="209"/>
      <c r="I822" s="209"/>
      <c r="K822" s="146">
        <v>26373.6</v>
      </c>
      <c r="N822" s="145"/>
      <c r="R822" s="147"/>
      <c r="T822" s="148"/>
      <c r="AA822" s="149"/>
      <c r="AT822" s="145" t="s">
        <v>546</v>
      </c>
      <c r="AU822" s="145" t="s">
        <v>517</v>
      </c>
      <c r="AV822" s="150" t="s">
        <v>544</v>
      </c>
      <c r="AW822" s="150" t="s">
        <v>485</v>
      </c>
      <c r="AX822" s="150" t="s">
        <v>401</v>
      </c>
      <c r="AY822" s="145" t="s">
        <v>539</v>
      </c>
    </row>
    <row r="823" spans="2:64" s="6" customFormat="1" ht="39" customHeight="1">
      <c r="B823" s="22"/>
      <c r="C823" s="123" t="s">
        <v>1075</v>
      </c>
      <c r="D823" s="123" t="s">
        <v>540</v>
      </c>
      <c r="E823" s="124" t="s">
        <v>1076</v>
      </c>
      <c r="F823" s="212" t="s">
        <v>1077</v>
      </c>
      <c r="G823" s="211"/>
      <c r="H823" s="211"/>
      <c r="I823" s="211"/>
      <c r="J823" s="125" t="s">
        <v>597</v>
      </c>
      <c r="K823" s="126">
        <v>439.56</v>
      </c>
      <c r="L823" s="213">
        <v>0</v>
      </c>
      <c r="M823" s="211"/>
      <c r="N823" s="210">
        <f>ROUND($L$823*$K$823,2)</f>
        <v>0</v>
      </c>
      <c r="O823" s="211"/>
      <c r="P823" s="211"/>
      <c r="Q823" s="211"/>
      <c r="R823" s="23"/>
      <c r="T823" s="127"/>
      <c r="U823" s="128" t="s">
        <v>422</v>
      </c>
      <c r="V823" s="129">
        <v>0.102</v>
      </c>
      <c r="W823" s="129">
        <f>$V$823*$K$823</f>
        <v>44.835119999999996</v>
      </c>
      <c r="X823" s="129">
        <v>0</v>
      </c>
      <c r="Y823" s="129">
        <f>$X$823*$K$823</f>
        <v>0</v>
      </c>
      <c r="Z823" s="129">
        <v>0</v>
      </c>
      <c r="AA823" s="130">
        <f>$Z$823*$K$823</f>
        <v>0</v>
      </c>
      <c r="AR823" s="6" t="s">
        <v>544</v>
      </c>
      <c r="AT823" s="6" t="s">
        <v>540</v>
      </c>
      <c r="AU823" s="6" t="s">
        <v>517</v>
      </c>
      <c r="AY823" s="6" t="s">
        <v>539</v>
      </c>
      <c r="BE823" s="80">
        <f>IF($U$823="základní",$N$823,0)</f>
        <v>0</v>
      </c>
      <c r="BF823" s="80">
        <f>IF($U$823="snížená",$N$823,0)</f>
        <v>0</v>
      </c>
      <c r="BG823" s="80">
        <f>IF($U$823="zákl. přenesená",$N$823,0)</f>
        <v>0</v>
      </c>
      <c r="BH823" s="80">
        <f>IF($U$823="sníž. přenesená",$N$823,0)</f>
        <v>0</v>
      </c>
      <c r="BI823" s="80">
        <f>IF($U$823="nulová",$N$823,0)</f>
        <v>0</v>
      </c>
      <c r="BJ823" s="6" t="s">
        <v>517</v>
      </c>
      <c r="BK823" s="80">
        <f>ROUND($L$823*$K$823,2)</f>
        <v>0</v>
      </c>
      <c r="BL823" s="6" t="s">
        <v>544</v>
      </c>
    </row>
    <row r="824" spans="2:51" s="6" customFormat="1" ht="15.75" customHeight="1">
      <c r="B824" s="131"/>
      <c r="E824" s="132"/>
      <c r="F824" s="206" t="s">
        <v>1069</v>
      </c>
      <c r="G824" s="207"/>
      <c r="H824" s="207"/>
      <c r="I824" s="207"/>
      <c r="K824" s="132"/>
      <c r="N824" s="132"/>
      <c r="R824" s="133"/>
      <c r="T824" s="134"/>
      <c r="AA824" s="135"/>
      <c r="AT824" s="132" t="s">
        <v>546</v>
      </c>
      <c r="AU824" s="132" t="s">
        <v>517</v>
      </c>
      <c r="AV824" s="136" t="s">
        <v>401</v>
      </c>
      <c r="AW824" s="136" t="s">
        <v>485</v>
      </c>
      <c r="AX824" s="136" t="s">
        <v>455</v>
      </c>
      <c r="AY824" s="132" t="s">
        <v>539</v>
      </c>
    </row>
    <row r="825" spans="2:51" s="6" customFormat="1" ht="15.75" customHeight="1">
      <c r="B825" s="137"/>
      <c r="E825" s="138"/>
      <c r="F825" s="204" t="s">
        <v>1070</v>
      </c>
      <c r="G825" s="205"/>
      <c r="H825" s="205"/>
      <c r="I825" s="205"/>
      <c r="K825" s="139">
        <v>439.56</v>
      </c>
      <c r="N825" s="138"/>
      <c r="R825" s="140"/>
      <c r="T825" s="141"/>
      <c r="AA825" s="142"/>
      <c r="AT825" s="138" t="s">
        <v>546</v>
      </c>
      <c r="AU825" s="138" t="s">
        <v>517</v>
      </c>
      <c r="AV825" s="143" t="s">
        <v>517</v>
      </c>
      <c r="AW825" s="143" t="s">
        <v>485</v>
      </c>
      <c r="AX825" s="143" t="s">
        <v>455</v>
      </c>
      <c r="AY825" s="138" t="s">
        <v>539</v>
      </c>
    </row>
    <row r="826" spans="2:51" s="6" customFormat="1" ht="15.75" customHeight="1">
      <c r="B826" s="144"/>
      <c r="E826" s="145"/>
      <c r="F826" s="208" t="s">
        <v>548</v>
      </c>
      <c r="G826" s="209"/>
      <c r="H826" s="209"/>
      <c r="I826" s="209"/>
      <c r="K826" s="146">
        <v>439.56</v>
      </c>
      <c r="N826" s="145"/>
      <c r="R826" s="147"/>
      <c r="T826" s="148"/>
      <c r="AA826" s="149"/>
      <c r="AT826" s="145" t="s">
        <v>546</v>
      </c>
      <c r="AU826" s="145" t="s">
        <v>517</v>
      </c>
      <c r="AV826" s="150" t="s">
        <v>544</v>
      </c>
      <c r="AW826" s="150" t="s">
        <v>485</v>
      </c>
      <c r="AX826" s="150" t="s">
        <v>401</v>
      </c>
      <c r="AY826" s="145" t="s">
        <v>539</v>
      </c>
    </row>
    <row r="827" spans="2:64" s="6" customFormat="1" ht="39" customHeight="1">
      <c r="B827" s="22"/>
      <c r="C827" s="123" t="s">
        <v>1078</v>
      </c>
      <c r="D827" s="123" t="s">
        <v>540</v>
      </c>
      <c r="E827" s="124" t="s">
        <v>1079</v>
      </c>
      <c r="F827" s="212" t="s">
        <v>1080</v>
      </c>
      <c r="G827" s="211"/>
      <c r="H827" s="211"/>
      <c r="I827" s="211"/>
      <c r="J827" s="125" t="s">
        <v>597</v>
      </c>
      <c r="K827" s="126">
        <v>576.626</v>
      </c>
      <c r="L827" s="213">
        <v>0</v>
      </c>
      <c r="M827" s="211"/>
      <c r="N827" s="210">
        <f>ROUND($L$827*$K$827,2)</f>
        <v>0</v>
      </c>
      <c r="O827" s="211"/>
      <c r="P827" s="211"/>
      <c r="Q827" s="211"/>
      <c r="R827" s="23"/>
      <c r="T827" s="127"/>
      <c r="U827" s="128" t="s">
        <v>422</v>
      </c>
      <c r="V827" s="129">
        <v>0.105</v>
      </c>
      <c r="W827" s="129">
        <f>$V$827*$K$827</f>
        <v>60.54572999999999</v>
      </c>
      <c r="X827" s="129">
        <v>0.00013</v>
      </c>
      <c r="Y827" s="129">
        <f>$X$827*$K$827</f>
        <v>0.07496138</v>
      </c>
      <c r="Z827" s="129">
        <v>0</v>
      </c>
      <c r="AA827" s="130">
        <f>$Z$827*$K$827</f>
        <v>0</v>
      </c>
      <c r="AR827" s="6" t="s">
        <v>544</v>
      </c>
      <c r="AT827" s="6" t="s">
        <v>540</v>
      </c>
      <c r="AU827" s="6" t="s">
        <v>517</v>
      </c>
      <c r="AY827" s="6" t="s">
        <v>539</v>
      </c>
      <c r="BE827" s="80">
        <f>IF($U$827="základní",$N$827,0)</f>
        <v>0</v>
      </c>
      <c r="BF827" s="80">
        <f>IF($U$827="snížená",$N$827,0)</f>
        <v>0</v>
      </c>
      <c r="BG827" s="80">
        <f>IF($U$827="zákl. přenesená",$N$827,0)</f>
        <v>0</v>
      </c>
      <c r="BH827" s="80">
        <f>IF($U$827="sníž. přenesená",$N$827,0)</f>
        <v>0</v>
      </c>
      <c r="BI827" s="80">
        <f>IF($U$827="nulová",$N$827,0)</f>
        <v>0</v>
      </c>
      <c r="BJ827" s="6" t="s">
        <v>517</v>
      </c>
      <c r="BK827" s="80">
        <f>ROUND($L$827*$K$827,2)</f>
        <v>0</v>
      </c>
      <c r="BL827" s="6" t="s">
        <v>544</v>
      </c>
    </row>
    <row r="828" spans="2:51" s="6" customFormat="1" ht="15.75" customHeight="1">
      <c r="B828" s="131"/>
      <c r="E828" s="132"/>
      <c r="F828" s="206" t="s">
        <v>586</v>
      </c>
      <c r="G828" s="207"/>
      <c r="H828" s="207"/>
      <c r="I828" s="207"/>
      <c r="K828" s="132"/>
      <c r="N828" s="132"/>
      <c r="R828" s="133"/>
      <c r="T828" s="134"/>
      <c r="AA828" s="135"/>
      <c r="AT828" s="132" t="s">
        <v>546</v>
      </c>
      <c r="AU828" s="132" t="s">
        <v>517</v>
      </c>
      <c r="AV828" s="136" t="s">
        <v>401</v>
      </c>
      <c r="AW828" s="136" t="s">
        <v>485</v>
      </c>
      <c r="AX828" s="136" t="s">
        <v>455</v>
      </c>
      <c r="AY828" s="132" t="s">
        <v>539</v>
      </c>
    </row>
    <row r="829" spans="2:51" s="6" customFormat="1" ht="15.75" customHeight="1">
      <c r="B829" s="131"/>
      <c r="E829" s="132"/>
      <c r="F829" s="206" t="s">
        <v>1081</v>
      </c>
      <c r="G829" s="207"/>
      <c r="H829" s="207"/>
      <c r="I829" s="207"/>
      <c r="K829" s="132"/>
      <c r="N829" s="132"/>
      <c r="R829" s="133"/>
      <c r="T829" s="134"/>
      <c r="AA829" s="135"/>
      <c r="AT829" s="132" t="s">
        <v>546</v>
      </c>
      <c r="AU829" s="132" t="s">
        <v>517</v>
      </c>
      <c r="AV829" s="136" t="s">
        <v>401</v>
      </c>
      <c r="AW829" s="136" t="s">
        <v>485</v>
      </c>
      <c r="AX829" s="136" t="s">
        <v>455</v>
      </c>
      <c r="AY829" s="132" t="s">
        <v>539</v>
      </c>
    </row>
    <row r="830" spans="2:51" s="6" customFormat="1" ht="15.75" customHeight="1">
      <c r="B830" s="137"/>
      <c r="E830" s="138"/>
      <c r="F830" s="204" t="s">
        <v>1082</v>
      </c>
      <c r="G830" s="205"/>
      <c r="H830" s="205"/>
      <c r="I830" s="205"/>
      <c r="K830" s="139">
        <v>27</v>
      </c>
      <c r="N830" s="138"/>
      <c r="R830" s="140"/>
      <c r="T830" s="141"/>
      <c r="AA830" s="142"/>
      <c r="AT830" s="138" t="s">
        <v>546</v>
      </c>
      <c r="AU830" s="138" t="s">
        <v>517</v>
      </c>
      <c r="AV830" s="143" t="s">
        <v>517</v>
      </c>
      <c r="AW830" s="143" t="s">
        <v>485</v>
      </c>
      <c r="AX830" s="143" t="s">
        <v>455</v>
      </c>
      <c r="AY830" s="138" t="s">
        <v>539</v>
      </c>
    </row>
    <row r="831" spans="2:51" s="6" customFormat="1" ht="15.75" customHeight="1">
      <c r="B831" s="131"/>
      <c r="E831" s="132"/>
      <c r="F831" s="206" t="s">
        <v>615</v>
      </c>
      <c r="G831" s="207"/>
      <c r="H831" s="207"/>
      <c r="I831" s="207"/>
      <c r="K831" s="132"/>
      <c r="N831" s="132"/>
      <c r="R831" s="133"/>
      <c r="T831" s="134"/>
      <c r="AA831" s="135"/>
      <c r="AT831" s="132" t="s">
        <v>546</v>
      </c>
      <c r="AU831" s="132" t="s">
        <v>517</v>
      </c>
      <c r="AV831" s="136" t="s">
        <v>401</v>
      </c>
      <c r="AW831" s="136" t="s">
        <v>485</v>
      </c>
      <c r="AX831" s="136" t="s">
        <v>455</v>
      </c>
      <c r="AY831" s="132" t="s">
        <v>539</v>
      </c>
    </row>
    <row r="832" spans="2:51" s="6" customFormat="1" ht="15.75" customHeight="1">
      <c r="B832" s="131"/>
      <c r="E832" s="132"/>
      <c r="F832" s="206" t="s">
        <v>1081</v>
      </c>
      <c r="G832" s="207"/>
      <c r="H832" s="207"/>
      <c r="I832" s="207"/>
      <c r="K832" s="132"/>
      <c r="N832" s="132"/>
      <c r="R832" s="133"/>
      <c r="T832" s="134"/>
      <c r="AA832" s="135"/>
      <c r="AT832" s="132" t="s">
        <v>546</v>
      </c>
      <c r="AU832" s="132" t="s">
        <v>517</v>
      </c>
      <c r="AV832" s="136" t="s">
        <v>401</v>
      </c>
      <c r="AW832" s="136" t="s">
        <v>485</v>
      </c>
      <c r="AX832" s="136" t="s">
        <v>455</v>
      </c>
      <c r="AY832" s="132" t="s">
        <v>539</v>
      </c>
    </row>
    <row r="833" spans="2:51" s="6" customFormat="1" ht="15.75" customHeight="1">
      <c r="B833" s="137"/>
      <c r="E833" s="138"/>
      <c r="F833" s="204" t="s">
        <v>1083</v>
      </c>
      <c r="G833" s="205"/>
      <c r="H833" s="205"/>
      <c r="I833" s="205"/>
      <c r="K833" s="139">
        <v>30</v>
      </c>
      <c r="N833" s="138"/>
      <c r="R833" s="140"/>
      <c r="T833" s="141"/>
      <c r="AA833" s="142"/>
      <c r="AT833" s="138" t="s">
        <v>546</v>
      </c>
      <c r="AU833" s="138" t="s">
        <v>517</v>
      </c>
      <c r="AV833" s="143" t="s">
        <v>517</v>
      </c>
      <c r="AW833" s="143" t="s">
        <v>485</v>
      </c>
      <c r="AX833" s="143" t="s">
        <v>455</v>
      </c>
      <c r="AY833" s="138" t="s">
        <v>539</v>
      </c>
    </row>
    <row r="834" spans="2:51" s="6" customFormat="1" ht="15.75" customHeight="1">
      <c r="B834" s="131"/>
      <c r="E834" s="132"/>
      <c r="F834" s="206" t="s">
        <v>618</v>
      </c>
      <c r="G834" s="207"/>
      <c r="H834" s="207"/>
      <c r="I834" s="207"/>
      <c r="K834" s="132"/>
      <c r="N834" s="132"/>
      <c r="R834" s="133"/>
      <c r="T834" s="134"/>
      <c r="AA834" s="135"/>
      <c r="AT834" s="132" t="s">
        <v>546</v>
      </c>
      <c r="AU834" s="132" t="s">
        <v>517</v>
      </c>
      <c r="AV834" s="136" t="s">
        <v>401</v>
      </c>
      <c r="AW834" s="136" t="s">
        <v>485</v>
      </c>
      <c r="AX834" s="136" t="s">
        <v>455</v>
      </c>
      <c r="AY834" s="132" t="s">
        <v>539</v>
      </c>
    </row>
    <row r="835" spans="2:51" s="6" customFormat="1" ht="15.75" customHeight="1">
      <c r="B835" s="131"/>
      <c r="E835" s="132"/>
      <c r="F835" s="206" t="s">
        <v>1081</v>
      </c>
      <c r="G835" s="207"/>
      <c r="H835" s="207"/>
      <c r="I835" s="207"/>
      <c r="K835" s="132"/>
      <c r="N835" s="132"/>
      <c r="R835" s="133"/>
      <c r="T835" s="134"/>
      <c r="AA835" s="135"/>
      <c r="AT835" s="132" t="s">
        <v>546</v>
      </c>
      <c r="AU835" s="132" t="s">
        <v>517</v>
      </c>
      <c r="AV835" s="136" t="s">
        <v>401</v>
      </c>
      <c r="AW835" s="136" t="s">
        <v>485</v>
      </c>
      <c r="AX835" s="136" t="s">
        <v>455</v>
      </c>
      <c r="AY835" s="132" t="s">
        <v>539</v>
      </c>
    </row>
    <row r="836" spans="2:51" s="6" customFormat="1" ht="15.75" customHeight="1">
      <c r="B836" s="137"/>
      <c r="E836" s="138"/>
      <c r="F836" s="204" t="s">
        <v>1084</v>
      </c>
      <c r="G836" s="205"/>
      <c r="H836" s="205"/>
      <c r="I836" s="205"/>
      <c r="K836" s="139">
        <v>24.75</v>
      </c>
      <c r="N836" s="138"/>
      <c r="R836" s="140"/>
      <c r="T836" s="141"/>
      <c r="AA836" s="142"/>
      <c r="AT836" s="138" t="s">
        <v>546</v>
      </c>
      <c r="AU836" s="138" t="s">
        <v>517</v>
      </c>
      <c r="AV836" s="143" t="s">
        <v>517</v>
      </c>
      <c r="AW836" s="143" t="s">
        <v>485</v>
      </c>
      <c r="AX836" s="143" t="s">
        <v>455</v>
      </c>
      <c r="AY836" s="138" t="s">
        <v>539</v>
      </c>
    </row>
    <row r="837" spans="2:51" s="6" customFormat="1" ht="15.75" customHeight="1">
      <c r="B837" s="131"/>
      <c r="E837" s="132"/>
      <c r="F837" s="206" t="s">
        <v>707</v>
      </c>
      <c r="G837" s="207"/>
      <c r="H837" s="207"/>
      <c r="I837" s="207"/>
      <c r="K837" s="132"/>
      <c r="N837" s="132"/>
      <c r="R837" s="133"/>
      <c r="T837" s="134"/>
      <c r="AA837" s="135"/>
      <c r="AT837" s="132" t="s">
        <v>546</v>
      </c>
      <c r="AU837" s="132" t="s">
        <v>517</v>
      </c>
      <c r="AV837" s="136" t="s">
        <v>401</v>
      </c>
      <c r="AW837" s="136" t="s">
        <v>485</v>
      </c>
      <c r="AX837" s="136" t="s">
        <v>455</v>
      </c>
      <c r="AY837" s="132" t="s">
        <v>539</v>
      </c>
    </row>
    <row r="838" spans="2:51" s="6" customFormat="1" ht="15.75" customHeight="1">
      <c r="B838" s="137"/>
      <c r="E838" s="138"/>
      <c r="F838" s="204" t="s">
        <v>1085</v>
      </c>
      <c r="G838" s="205"/>
      <c r="H838" s="205"/>
      <c r="I838" s="205"/>
      <c r="K838" s="139">
        <v>3</v>
      </c>
      <c r="N838" s="138"/>
      <c r="R838" s="140"/>
      <c r="T838" s="141"/>
      <c r="AA838" s="142"/>
      <c r="AT838" s="138" t="s">
        <v>546</v>
      </c>
      <c r="AU838" s="138" t="s">
        <v>517</v>
      </c>
      <c r="AV838" s="143" t="s">
        <v>517</v>
      </c>
      <c r="AW838" s="143" t="s">
        <v>485</v>
      </c>
      <c r="AX838" s="143" t="s">
        <v>455</v>
      </c>
      <c r="AY838" s="138" t="s">
        <v>539</v>
      </c>
    </row>
    <row r="839" spans="2:51" s="6" customFormat="1" ht="15.75" customHeight="1">
      <c r="B839" s="131"/>
      <c r="E839" s="132"/>
      <c r="F839" s="206" t="s">
        <v>709</v>
      </c>
      <c r="G839" s="207"/>
      <c r="H839" s="207"/>
      <c r="I839" s="207"/>
      <c r="K839" s="132"/>
      <c r="N839" s="132"/>
      <c r="R839" s="133"/>
      <c r="T839" s="134"/>
      <c r="AA839" s="135"/>
      <c r="AT839" s="132" t="s">
        <v>546</v>
      </c>
      <c r="AU839" s="132" t="s">
        <v>517</v>
      </c>
      <c r="AV839" s="136" t="s">
        <v>401</v>
      </c>
      <c r="AW839" s="136" t="s">
        <v>485</v>
      </c>
      <c r="AX839" s="136" t="s">
        <v>455</v>
      </c>
      <c r="AY839" s="132" t="s">
        <v>539</v>
      </c>
    </row>
    <row r="840" spans="2:51" s="6" customFormat="1" ht="15.75" customHeight="1">
      <c r="B840" s="137"/>
      <c r="E840" s="138"/>
      <c r="F840" s="204" t="s">
        <v>1085</v>
      </c>
      <c r="G840" s="205"/>
      <c r="H840" s="205"/>
      <c r="I840" s="205"/>
      <c r="K840" s="139">
        <v>3</v>
      </c>
      <c r="N840" s="138"/>
      <c r="R840" s="140"/>
      <c r="T840" s="141"/>
      <c r="AA840" s="142"/>
      <c r="AT840" s="138" t="s">
        <v>546</v>
      </c>
      <c r="AU840" s="138" t="s">
        <v>517</v>
      </c>
      <c r="AV840" s="143" t="s">
        <v>517</v>
      </c>
      <c r="AW840" s="143" t="s">
        <v>485</v>
      </c>
      <c r="AX840" s="143" t="s">
        <v>455</v>
      </c>
      <c r="AY840" s="138" t="s">
        <v>539</v>
      </c>
    </row>
    <row r="841" spans="2:51" s="6" customFormat="1" ht="15.75" customHeight="1">
      <c r="B841" s="131"/>
      <c r="E841" s="132"/>
      <c r="F841" s="206" t="s">
        <v>711</v>
      </c>
      <c r="G841" s="207"/>
      <c r="H841" s="207"/>
      <c r="I841" s="207"/>
      <c r="K841" s="132"/>
      <c r="N841" s="132"/>
      <c r="R841" s="133"/>
      <c r="T841" s="134"/>
      <c r="AA841" s="135"/>
      <c r="AT841" s="132" t="s">
        <v>546</v>
      </c>
      <c r="AU841" s="132" t="s">
        <v>517</v>
      </c>
      <c r="AV841" s="136" t="s">
        <v>401</v>
      </c>
      <c r="AW841" s="136" t="s">
        <v>485</v>
      </c>
      <c r="AX841" s="136" t="s">
        <v>455</v>
      </c>
      <c r="AY841" s="132" t="s">
        <v>539</v>
      </c>
    </row>
    <row r="842" spans="2:51" s="6" customFormat="1" ht="15.75" customHeight="1">
      <c r="B842" s="137"/>
      <c r="E842" s="138"/>
      <c r="F842" s="204" t="s">
        <v>1085</v>
      </c>
      <c r="G842" s="205"/>
      <c r="H842" s="205"/>
      <c r="I842" s="205"/>
      <c r="K842" s="139">
        <v>3</v>
      </c>
      <c r="N842" s="138"/>
      <c r="R842" s="140"/>
      <c r="T842" s="141"/>
      <c r="AA842" s="142"/>
      <c r="AT842" s="138" t="s">
        <v>546</v>
      </c>
      <c r="AU842" s="138" t="s">
        <v>517</v>
      </c>
      <c r="AV842" s="143" t="s">
        <v>517</v>
      </c>
      <c r="AW842" s="143" t="s">
        <v>485</v>
      </c>
      <c r="AX842" s="143" t="s">
        <v>455</v>
      </c>
      <c r="AY842" s="138" t="s">
        <v>539</v>
      </c>
    </row>
    <row r="843" spans="2:51" s="6" customFormat="1" ht="15.75" customHeight="1">
      <c r="B843" s="131"/>
      <c r="E843" s="132"/>
      <c r="F843" s="206" t="s">
        <v>1086</v>
      </c>
      <c r="G843" s="207"/>
      <c r="H843" s="207"/>
      <c r="I843" s="207"/>
      <c r="K843" s="132"/>
      <c r="N843" s="132"/>
      <c r="R843" s="133"/>
      <c r="T843" s="134"/>
      <c r="AA843" s="135"/>
      <c r="AT843" s="132" t="s">
        <v>546</v>
      </c>
      <c r="AU843" s="132" t="s">
        <v>517</v>
      </c>
      <c r="AV843" s="136" t="s">
        <v>401</v>
      </c>
      <c r="AW843" s="136" t="s">
        <v>485</v>
      </c>
      <c r="AX843" s="136" t="s">
        <v>455</v>
      </c>
      <c r="AY843" s="132" t="s">
        <v>539</v>
      </c>
    </row>
    <row r="844" spans="2:51" s="6" customFormat="1" ht="27" customHeight="1">
      <c r="B844" s="137"/>
      <c r="E844" s="138"/>
      <c r="F844" s="204" t="s">
        <v>1087</v>
      </c>
      <c r="G844" s="205"/>
      <c r="H844" s="205"/>
      <c r="I844" s="205"/>
      <c r="K844" s="139">
        <v>75.591</v>
      </c>
      <c r="N844" s="138"/>
      <c r="R844" s="140"/>
      <c r="T844" s="141"/>
      <c r="AA844" s="142"/>
      <c r="AT844" s="138" t="s">
        <v>546</v>
      </c>
      <c r="AU844" s="138" t="s">
        <v>517</v>
      </c>
      <c r="AV844" s="143" t="s">
        <v>517</v>
      </c>
      <c r="AW844" s="143" t="s">
        <v>485</v>
      </c>
      <c r="AX844" s="143" t="s">
        <v>455</v>
      </c>
      <c r="AY844" s="138" t="s">
        <v>539</v>
      </c>
    </row>
    <row r="845" spans="2:51" s="6" customFormat="1" ht="15.75" customHeight="1">
      <c r="B845" s="131"/>
      <c r="E845" s="132"/>
      <c r="F845" s="206" t="s">
        <v>1088</v>
      </c>
      <c r="G845" s="207"/>
      <c r="H845" s="207"/>
      <c r="I845" s="207"/>
      <c r="K845" s="132"/>
      <c r="N845" s="132"/>
      <c r="R845" s="133"/>
      <c r="T845" s="134"/>
      <c r="AA845" s="135"/>
      <c r="AT845" s="132" t="s">
        <v>546</v>
      </c>
      <c r="AU845" s="132" t="s">
        <v>517</v>
      </c>
      <c r="AV845" s="136" t="s">
        <v>401</v>
      </c>
      <c r="AW845" s="136" t="s">
        <v>485</v>
      </c>
      <c r="AX845" s="136" t="s">
        <v>455</v>
      </c>
      <c r="AY845" s="132" t="s">
        <v>539</v>
      </c>
    </row>
    <row r="846" spans="2:51" s="6" customFormat="1" ht="27" customHeight="1">
      <c r="B846" s="137"/>
      <c r="E846" s="138"/>
      <c r="F846" s="204" t="s">
        <v>1089</v>
      </c>
      <c r="G846" s="205"/>
      <c r="H846" s="205"/>
      <c r="I846" s="205"/>
      <c r="K846" s="139">
        <v>87.058</v>
      </c>
      <c r="N846" s="138"/>
      <c r="R846" s="140"/>
      <c r="T846" s="141"/>
      <c r="AA846" s="142"/>
      <c r="AT846" s="138" t="s">
        <v>546</v>
      </c>
      <c r="AU846" s="138" t="s">
        <v>517</v>
      </c>
      <c r="AV846" s="143" t="s">
        <v>517</v>
      </c>
      <c r="AW846" s="143" t="s">
        <v>485</v>
      </c>
      <c r="AX846" s="143" t="s">
        <v>455</v>
      </c>
      <c r="AY846" s="138" t="s">
        <v>539</v>
      </c>
    </row>
    <row r="847" spans="2:51" s="6" customFormat="1" ht="15.75" customHeight="1">
      <c r="B847" s="131"/>
      <c r="E847" s="132"/>
      <c r="F847" s="206" t="s">
        <v>1090</v>
      </c>
      <c r="G847" s="207"/>
      <c r="H847" s="207"/>
      <c r="I847" s="207"/>
      <c r="K847" s="132"/>
      <c r="N847" s="132"/>
      <c r="R847" s="133"/>
      <c r="T847" s="134"/>
      <c r="AA847" s="135"/>
      <c r="AT847" s="132" t="s">
        <v>546</v>
      </c>
      <c r="AU847" s="132" t="s">
        <v>517</v>
      </c>
      <c r="AV847" s="136" t="s">
        <v>401</v>
      </c>
      <c r="AW847" s="136" t="s">
        <v>485</v>
      </c>
      <c r="AX847" s="136" t="s">
        <v>455</v>
      </c>
      <c r="AY847" s="132" t="s">
        <v>539</v>
      </c>
    </row>
    <row r="848" spans="2:51" s="6" customFormat="1" ht="15.75" customHeight="1">
      <c r="B848" s="137"/>
      <c r="E848" s="138"/>
      <c r="F848" s="204" t="s">
        <v>1091</v>
      </c>
      <c r="G848" s="205"/>
      <c r="H848" s="205"/>
      <c r="I848" s="205"/>
      <c r="K848" s="139">
        <v>50.127</v>
      </c>
      <c r="N848" s="138"/>
      <c r="R848" s="140"/>
      <c r="T848" s="141"/>
      <c r="AA848" s="142"/>
      <c r="AT848" s="138" t="s">
        <v>546</v>
      </c>
      <c r="AU848" s="138" t="s">
        <v>517</v>
      </c>
      <c r="AV848" s="143" t="s">
        <v>517</v>
      </c>
      <c r="AW848" s="143" t="s">
        <v>485</v>
      </c>
      <c r="AX848" s="143" t="s">
        <v>455</v>
      </c>
      <c r="AY848" s="138" t="s">
        <v>539</v>
      </c>
    </row>
    <row r="849" spans="2:51" s="6" customFormat="1" ht="15.75" customHeight="1">
      <c r="B849" s="131"/>
      <c r="E849" s="132"/>
      <c r="F849" s="206" t="s">
        <v>1092</v>
      </c>
      <c r="G849" s="207"/>
      <c r="H849" s="207"/>
      <c r="I849" s="207"/>
      <c r="K849" s="132"/>
      <c r="N849" s="132"/>
      <c r="R849" s="133"/>
      <c r="T849" s="134"/>
      <c r="AA849" s="135"/>
      <c r="AT849" s="132" t="s">
        <v>546</v>
      </c>
      <c r="AU849" s="132" t="s">
        <v>517</v>
      </c>
      <c r="AV849" s="136" t="s">
        <v>401</v>
      </c>
      <c r="AW849" s="136" t="s">
        <v>485</v>
      </c>
      <c r="AX849" s="136" t="s">
        <v>455</v>
      </c>
      <c r="AY849" s="132" t="s">
        <v>539</v>
      </c>
    </row>
    <row r="850" spans="2:51" s="6" customFormat="1" ht="15.75" customHeight="1">
      <c r="B850" s="131"/>
      <c r="E850" s="132"/>
      <c r="F850" s="206" t="s">
        <v>586</v>
      </c>
      <c r="G850" s="207"/>
      <c r="H850" s="207"/>
      <c r="I850" s="207"/>
      <c r="K850" s="132"/>
      <c r="N850" s="132"/>
      <c r="R850" s="133"/>
      <c r="T850" s="134"/>
      <c r="AA850" s="135"/>
      <c r="AT850" s="132" t="s">
        <v>546</v>
      </c>
      <c r="AU850" s="132" t="s">
        <v>517</v>
      </c>
      <c r="AV850" s="136" t="s">
        <v>401</v>
      </c>
      <c r="AW850" s="136" t="s">
        <v>485</v>
      </c>
      <c r="AX850" s="136" t="s">
        <v>455</v>
      </c>
      <c r="AY850" s="132" t="s">
        <v>539</v>
      </c>
    </row>
    <row r="851" spans="2:51" s="6" customFormat="1" ht="15.75" customHeight="1">
      <c r="B851" s="137"/>
      <c r="E851" s="138"/>
      <c r="F851" s="204" t="s">
        <v>933</v>
      </c>
      <c r="G851" s="205"/>
      <c r="H851" s="205"/>
      <c r="I851" s="205"/>
      <c r="K851" s="139">
        <v>83.05</v>
      </c>
      <c r="N851" s="138"/>
      <c r="R851" s="140"/>
      <c r="T851" s="141"/>
      <c r="AA851" s="142"/>
      <c r="AT851" s="138" t="s">
        <v>546</v>
      </c>
      <c r="AU851" s="138" t="s">
        <v>517</v>
      </c>
      <c r="AV851" s="143" t="s">
        <v>517</v>
      </c>
      <c r="AW851" s="143" t="s">
        <v>485</v>
      </c>
      <c r="AX851" s="143" t="s">
        <v>455</v>
      </c>
      <c r="AY851" s="138" t="s">
        <v>539</v>
      </c>
    </row>
    <row r="852" spans="2:51" s="6" customFormat="1" ht="15.75" customHeight="1">
      <c r="B852" s="131"/>
      <c r="E852" s="132"/>
      <c r="F852" s="206" t="s">
        <v>615</v>
      </c>
      <c r="G852" s="207"/>
      <c r="H852" s="207"/>
      <c r="I852" s="207"/>
      <c r="K852" s="132"/>
      <c r="N852" s="132"/>
      <c r="R852" s="133"/>
      <c r="T852" s="134"/>
      <c r="AA852" s="135"/>
      <c r="AT852" s="132" t="s">
        <v>546</v>
      </c>
      <c r="AU852" s="132" t="s">
        <v>517</v>
      </c>
      <c r="AV852" s="136" t="s">
        <v>401</v>
      </c>
      <c r="AW852" s="136" t="s">
        <v>485</v>
      </c>
      <c r="AX852" s="136" t="s">
        <v>455</v>
      </c>
      <c r="AY852" s="132" t="s">
        <v>539</v>
      </c>
    </row>
    <row r="853" spans="2:51" s="6" customFormat="1" ht="15.75" customHeight="1">
      <c r="B853" s="137"/>
      <c r="E853" s="138"/>
      <c r="F853" s="204" t="s">
        <v>936</v>
      </c>
      <c r="G853" s="205"/>
      <c r="H853" s="205"/>
      <c r="I853" s="205"/>
      <c r="K853" s="139">
        <v>95.24</v>
      </c>
      <c r="N853" s="138"/>
      <c r="R853" s="140"/>
      <c r="T853" s="141"/>
      <c r="AA853" s="142"/>
      <c r="AT853" s="138" t="s">
        <v>546</v>
      </c>
      <c r="AU853" s="138" t="s">
        <v>517</v>
      </c>
      <c r="AV853" s="143" t="s">
        <v>517</v>
      </c>
      <c r="AW853" s="143" t="s">
        <v>485</v>
      </c>
      <c r="AX853" s="143" t="s">
        <v>455</v>
      </c>
      <c r="AY853" s="138" t="s">
        <v>539</v>
      </c>
    </row>
    <row r="854" spans="2:51" s="6" customFormat="1" ht="15.75" customHeight="1">
      <c r="B854" s="131"/>
      <c r="E854" s="132"/>
      <c r="F854" s="206" t="s">
        <v>618</v>
      </c>
      <c r="G854" s="207"/>
      <c r="H854" s="207"/>
      <c r="I854" s="207"/>
      <c r="K854" s="132"/>
      <c r="N854" s="132"/>
      <c r="R854" s="133"/>
      <c r="T854" s="134"/>
      <c r="AA854" s="135"/>
      <c r="AT854" s="132" t="s">
        <v>546</v>
      </c>
      <c r="AU854" s="132" t="s">
        <v>517</v>
      </c>
      <c r="AV854" s="136" t="s">
        <v>401</v>
      </c>
      <c r="AW854" s="136" t="s">
        <v>485</v>
      </c>
      <c r="AX854" s="136" t="s">
        <v>455</v>
      </c>
      <c r="AY854" s="132" t="s">
        <v>539</v>
      </c>
    </row>
    <row r="855" spans="2:51" s="6" customFormat="1" ht="15.75" customHeight="1">
      <c r="B855" s="137"/>
      <c r="E855" s="138"/>
      <c r="F855" s="204" t="s">
        <v>937</v>
      </c>
      <c r="G855" s="205"/>
      <c r="H855" s="205"/>
      <c r="I855" s="205"/>
      <c r="K855" s="139">
        <v>94.81</v>
      </c>
      <c r="N855" s="138"/>
      <c r="R855" s="140"/>
      <c r="T855" s="141"/>
      <c r="AA855" s="142"/>
      <c r="AT855" s="138" t="s">
        <v>546</v>
      </c>
      <c r="AU855" s="138" t="s">
        <v>517</v>
      </c>
      <c r="AV855" s="143" t="s">
        <v>517</v>
      </c>
      <c r="AW855" s="143" t="s">
        <v>485</v>
      </c>
      <c r="AX855" s="143" t="s">
        <v>455</v>
      </c>
      <c r="AY855" s="138" t="s">
        <v>539</v>
      </c>
    </row>
    <row r="856" spans="2:51" s="6" customFormat="1" ht="15.75" customHeight="1">
      <c r="B856" s="144"/>
      <c r="E856" s="145"/>
      <c r="F856" s="208" t="s">
        <v>548</v>
      </c>
      <c r="G856" s="209"/>
      <c r="H856" s="209"/>
      <c r="I856" s="209"/>
      <c r="K856" s="146">
        <v>576.626</v>
      </c>
      <c r="N856" s="145"/>
      <c r="R856" s="147"/>
      <c r="T856" s="148"/>
      <c r="AA856" s="149"/>
      <c r="AT856" s="145" t="s">
        <v>546</v>
      </c>
      <c r="AU856" s="145" t="s">
        <v>517</v>
      </c>
      <c r="AV856" s="150" t="s">
        <v>544</v>
      </c>
      <c r="AW856" s="150" t="s">
        <v>485</v>
      </c>
      <c r="AX856" s="150" t="s">
        <v>401</v>
      </c>
      <c r="AY856" s="145" t="s">
        <v>539</v>
      </c>
    </row>
    <row r="857" spans="2:64" s="6" customFormat="1" ht="39" customHeight="1">
      <c r="B857" s="22"/>
      <c r="C857" s="123" t="s">
        <v>1093</v>
      </c>
      <c r="D857" s="123" t="s">
        <v>540</v>
      </c>
      <c r="E857" s="124" t="s">
        <v>1094</v>
      </c>
      <c r="F857" s="212" t="s">
        <v>1095</v>
      </c>
      <c r="G857" s="211"/>
      <c r="H857" s="211"/>
      <c r="I857" s="211"/>
      <c r="J857" s="125" t="s">
        <v>597</v>
      </c>
      <c r="K857" s="126">
        <v>38.425</v>
      </c>
      <c r="L857" s="213">
        <v>0</v>
      </c>
      <c r="M857" s="211"/>
      <c r="N857" s="210">
        <f>ROUND($L$857*$K$857,2)</f>
        <v>0</v>
      </c>
      <c r="O857" s="211"/>
      <c r="P857" s="211"/>
      <c r="Q857" s="211"/>
      <c r="R857" s="23"/>
      <c r="T857" s="127"/>
      <c r="U857" s="128" t="s">
        <v>422</v>
      </c>
      <c r="V857" s="129">
        <v>0.126</v>
      </c>
      <c r="W857" s="129">
        <f>$V$857*$K$857</f>
        <v>4.84155</v>
      </c>
      <c r="X857" s="129">
        <v>0.00021</v>
      </c>
      <c r="Y857" s="129">
        <f>$X$857*$K$857</f>
        <v>0.00806925</v>
      </c>
      <c r="Z857" s="129">
        <v>0</v>
      </c>
      <c r="AA857" s="130">
        <f>$Z$857*$K$857</f>
        <v>0</v>
      </c>
      <c r="AR857" s="6" t="s">
        <v>544</v>
      </c>
      <c r="AT857" s="6" t="s">
        <v>540</v>
      </c>
      <c r="AU857" s="6" t="s">
        <v>517</v>
      </c>
      <c r="AY857" s="6" t="s">
        <v>539</v>
      </c>
      <c r="BE857" s="80">
        <f>IF($U$857="základní",$N$857,0)</f>
        <v>0</v>
      </c>
      <c r="BF857" s="80">
        <f>IF($U$857="snížená",$N$857,0)</f>
        <v>0</v>
      </c>
      <c r="BG857" s="80">
        <f>IF($U$857="zákl. přenesená",$N$857,0)</f>
        <v>0</v>
      </c>
      <c r="BH857" s="80">
        <f>IF($U$857="sníž. přenesená",$N$857,0)</f>
        <v>0</v>
      </c>
      <c r="BI857" s="80">
        <f>IF($U$857="nulová",$N$857,0)</f>
        <v>0</v>
      </c>
      <c r="BJ857" s="6" t="s">
        <v>517</v>
      </c>
      <c r="BK857" s="80">
        <f>ROUND($L$857*$K$857,2)</f>
        <v>0</v>
      </c>
      <c r="BL857" s="6" t="s">
        <v>544</v>
      </c>
    </row>
    <row r="858" spans="2:51" s="6" customFormat="1" ht="15.75" customHeight="1">
      <c r="B858" s="131"/>
      <c r="E858" s="132"/>
      <c r="F858" s="206" t="s">
        <v>1096</v>
      </c>
      <c r="G858" s="207"/>
      <c r="H858" s="207"/>
      <c r="I858" s="207"/>
      <c r="K858" s="132"/>
      <c r="N858" s="132"/>
      <c r="R858" s="133"/>
      <c r="T858" s="134"/>
      <c r="AA858" s="135"/>
      <c r="AT858" s="132" t="s">
        <v>546</v>
      </c>
      <c r="AU858" s="132" t="s">
        <v>517</v>
      </c>
      <c r="AV858" s="136" t="s">
        <v>401</v>
      </c>
      <c r="AW858" s="136" t="s">
        <v>485</v>
      </c>
      <c r="AX858" s="136" t="s">
        <v>455</v>
      </c>
      <c r="AY858" s="132" t="s">
        <v>539</v>
      </c>
    </row>
    <row r="859" spans="2:51" s="6" customFormat="1" ht="15.75" customHeight="1">
      <c r="B859" s="137"/>
      <c r="E859" s="138"/>
      <c r="F859" s="204" t="s">
        <v>1097</v>
      </c>
      <c r="G859" s="205"/>
      <c r="H859" s="205"/>
      <c r="I859" s="205"/>
      <c r="K859" s="139">
        <v>12</v>
      </c>
      <c r="N859" s="138"/>
      <c r="R859" s="140"/>
      <c r="T859" s="141"/>
      <c r="AA859" s="142"/>
      <c r="AT859" s="138" t="s">
        <v>546</v>
      </c>
      <c r="AU859" s="138" t="s">
        <v>517</v>
      </c>
      <c r="AV859" s="143" t="s">
        <v>517</v>
      </c>
      <c r="AW859" s="143" t="s">
        <v>485</v>
      </c>
      <c r="AX859" s="143" t="s">
        <v>455</v>
      </c>
      <c r="AY859" s="138" t="s">
        <v>539</v>
      </c>
    </row>
    <row r="860" spans="2:51" s="6" customFormat="1" ht="15.75" customHeight="1">
      <c r="B860" s="131"/>
      <c r="E860" s="132"/>
      <c r="F860" s="206" t="s">
        <v>1098</v>
      </c>
      <c r="G860" s="207"/>
      <c r="H860" s="207"/>
      <c r="I860" s="207"/>
      <c r="K860" s="132"/>
      <c r="N860" s="132"/>
      <c r="R860" s="133"/>
      <c r="T860" s="134"/>
      <c r="AA860" s="135"/>
      <c r="AT860" s="132" t="s">
        <v>546</v>
      </c>
      <c r="AU860" s="132" t="s">
        <v>517</v>
      </c>
      <c r="AV860" s="136" t="s">
        <v>401</v>
      </c>
      <c r="AW860" s="136" t="s">
        <v>485</v>
      </c>
      <c r="AX860" s="136" t="s">
        <v>455</v>
      </c>
      <c r="AY860" s="132" t="s">
        <v>539</v>
      </c>
    </row>
    <row r="861" spans="2:51" s="6" customFormat="1" ht="15.75" customHeight="1">
      <c r="B861" s="137"/>
      <c r="E861" s="138"/>
      <c r="F861" s="204" t="s">
        <v>1099</v>
      </c>
      <c r="G861" s="205"/>
      <c r="H861" s="205"/>
      <c r="I861" s="205"/>
      <c r="K861" s="139">
        <v>26.425</v>
      </c>
      <c r="N861" s="138"/>
      <c r="R861" s="140"/>
      <c r="T861" s="141"/>
      <c r="AA861" s="142"/>
      <c r="AT861" s="138" t="s">
        <v>546</v>
      </c>
      <c r="AU861" s="138" t="s">
        <v>517</v>
      </c>
      <c r="AV861" s="143" t="s">
        <v>517</v>
      </c>
      <c r="AW861" s="143" t="s">
        <v>485</v>
      </c>
      <c r="AX861" s="143" t="s">
        <v>455</v>
      </c>
      <c r="AY861" s="138" t="s">
        <v>539</v>
      </c>
    </row>
    <row r="862" spans="2:51" s="6" customFormat="1" ht="15.75" customHeight="1">
      <c r="B862" s="144"/>
      <c r="E862" s="145"/>
      <c r="F862" s="208" t="s">
        <v>548</v>
      </c>
      <c r="G862" s="209"/>
      <c r="H862" s="209"/>
      <c r="I862" s="209"/>
      <c r="K862" s="146">
        <v>38.425</v>
      </c>
      <c r="N862" s="145"/>
      <c r="R862" s="147"/>
      <c r="T862" s="148"/>
      <c r="AA862" s="149"/>
      <c r="AT862" s="145" t="s">
        <v>546</v>
      </c>
      <c r="AU862" s="145" t="s">
        <v>517</v>
      </c>
      <c r="AV862" s="150" t="s">
        <v>544</v>
      </c>
      <c r="AW862" s="150" t="s">
        <v>485</v>
      </c>
      <c r="AX862" s="150" t="s">
        <v>401</v>
      </c>
      <c r="AY862" s="145" t="s">
        <v>539</v>
      </c>
    </row>
    <row r="863" spans="2:64" s="6" customFormat="1" ht="27" customHeight="1">
      <c r="B863" s="22"/>
      <c r="C863" s="123" t="s">
        <v>1100</v>
      </c>
      <c r="D863" s="123" t="s">
        <v>540</v>
      </c>
      <c r="E863" s="124" t="s">
        <v>1101</v>
      </c>
      <c r="F863" s="212" t="s">
        <v>1102</v>
      </c>
      <c r="G863" s="211"/>
      <c r="H863" s="211"/>
      <c r="I863" s="211"/>
      <c r="J863" s="125" t="s">
        <v>597</v>
      </c>
      <c r="K863" s="126">
        <v>408.006</v>
      </c>
      <c r="L863" s="213">
        <v>0</v>
      </c>
      <c r="M863" s="211"/>
      <c r="N863" s="210">
        <f>ROUND($L$863*$K$863,2)</f>
        <v>0</v>
      </c>
      <c r="O863" s="211"/>
      <c r="P863" s="211"/>
      <c r="Q863" s="211"/>
      <c r="R863" s="23"/>
      <c r="T863" s="127"/>
      <c r="U863" s="128" t="s">
        <v>422</v>
      </c>
      <c r="V863" s="129">
        <v>0.139</v>
      </c>
      <c r="W863" s="129">
        <f>$V$863*$K$863</f>
        <v>56.712834</v>
      </c>
      <c r="X863" s="129">
        <v>0</v>
      </c>
      <c r="Y863" s="129">
        <f>$X$863*$K$863</f>
        <v>0</v>
      </c>
      <c r="Z863" s="129">
        <v>0</v>
      </c>
      <c r="AA863" s="130">
        <f>$Z$863*$K$863</f>
        <v>0</v>
      </c>
      <c r="AR863" s="6" t="s">
        <v>544</v>
      </c>
      <c r="AT863" s="6" t="s">
        <v>540</v>
      </c>
      <c r="AU863" s="6" t="s">
        <v>517</v>
      </c>
      <c r="AY863" s="6" t="s">
        <v>539</v>
      </c>
      <c r="BE863" s="80">
        <f>IF($U$863="základní",$N$863,0)</f>
        <v>0</v>
      </c>
      <c r="BF863" s="80">
        <f>IF($U$863="snížená",$N$863,0)</f>
        <v>0</v>
      </c>
      <c r="BG863" s="80">
        <f>IF($U$863="zákl. přenesená",$N$863,0)</f>
        <v>0</v>
      </c>
      <c r="BH863" s="80">
        <f>IF($U$863="sníž. přenesená",$N$863,0)</f>
        <v>0</v>
      </c>
      <c r="BI863" s="80">
        <f>IF($U$863="nulová",$N$863,0)</f>
        <v>0</v>
      </c>
      <c r="BJ863" s="6" t="s">
        <v>517</v>
      </c>
      <c r="BK863" s="80">
        <f>ROUND($L$863*$K$863,2)</f>
        <v>0</v>
      </c>
      <c r="BL863" s="6" t="s">
        <v>544</v>
      </c>
    </row>
    <row r="864" spans="2:51" s="6" customFormat="1" ht="15.75" customHeight="1">
      <c r="B864" s="137"/>
      <c r="E864" s="138"/>
      <c r="F864" s="204" t="s">
        <v>1103</v>
      </c>
      <c r="G864" s="205"/>
      <c r="H864" s="205"/>
      <c r="I864" s="205"/>
      <c r="K864" s="139">
        <v>408.006</v>
      </c>
      <c r="N864" s="138"/>
      <c r="R864" s="140"/>
      <c r="T864" s="141"/>
      <c r="AA864" s="142"/>
      <c r="AT864" s="138" t="s">
        <v>546</v>
      </c>
      <c r="AU864" s="138" t="s">
        <v>517</v>
      </c>
      <c r="AV864" s="143" t="s">
        <v>517</v>
      </c>
      <c r="AW864" s="143" t="s">
        <v>485</v>
      </c>
      <c r="AX864" s="143" t="s">
        <v>455</v>
      </c>
      <c r="AY864" s="138" t="s">
        <v>539</v>
      </c>
    </row>
    <row r="865" spans="2:51" s="6" customFormat="1" ht="15.75" customHeight="1">
      <c r="B865" s="144"/>
      <c r="E865" s="145"/>
      <c r="F865" s="208" t="s">
        <v>548</v>
      </c>
      <c r="G865" s="209"/>
      <c r="H865" s="209"/>
      <c r="I865" s="209"/>
      <c r="K865" s="146">
        <v>408.006</v>
      </c>
      <c r="N865" s="145"/>
      <c r="R865" s="147"/>
      <c r="T865" s="148"/>
      <c r="AA865" s="149"/>
      <c r="AT865" s="145" t="s">
        <v>546</v>
      </c>
      <c r="AU865" s="145" t="s">
        <v>517</v>
      </c>
      <c r="AV865" s="150" t="s">
        <v>544</v>
      </c>
      <c r="AW865" s="150" t="s">
        <v>485</v>
      </c>
      <c r="AX865" s="150" t="s">
        <v>401</v>
      </c>
      <c r="AY865" s="145" t="s">
        <v>539</v>
      </c>
    </row>
    <row r="866" spans="2:64" s="6" customFormat="1" ht="27" customHeight="1">
      <c r="B866" s="22"/>
      <c r="C866" s="123" t="s">
        <v>1104</v>
      </c>
      <c r="D866" s="123" t="s">
        <v>540</v>
      </c>
      <c r="E866" s="124" t="s">
        <v>1105</v>
      </c>
      <c r="F866" s="212" t="s">
        <v>1106</v>
      </c>
      <c r="G866" s="211"/>
      <c r="H866" s="211"/>
      <c r="I866" s="211"/>
      <c r="J866" s="125" t="s">
        <v>597</v>
      </c>
      <c r="K866" s="126">
        <v>32.025</v>
      </c>
      <c r="L866" s="213">
        <v>0</v>
      </c>
      <c r="M866" s="211"/>
      <c r="N866" s="210">
        <f>ROUND($L$866*$K$866,2)</f>
        <v>0</v>
      </c>
      <c r="O866" s="211"/>
      <c r="P866" s="211"/>
      <c r="Q866" s="211"/>
      <c r="R866" s="23"/>
      <c r="T866" s="127"/>
      <c r="U866" s="128" t="s">
        <v>422</v>
      </c>
      <c r="V866" s="129">
        <v>0.284</v>
      </c>
      <c r="W866" s="129">
        <f>$V$866*$K$866</f>
        <v>9.095099999999999</v>
      </c>
      <c r="X866" s="129">
        <v>0</v>
      </c>
      <c r="Y866" s="129">
        <f>$X$866*$K$866</f>
        <v>0</v>
      </c>
      <c r="Z866" s="129">
        <v>0.261</v>
      </c>
      <c r="AA866" s="130">
        <f>$Z$866*$K$866</f>
        <v>8.358525</v>
      </c>
      <c r="AR866" s="6" t="s">
        <v>544</v>
      </c>
      <c r="AT866" s="6" t="s">
        <v>540</v>
      </c>
      <c r="AU866" s="6" t="s">
        <v>517</v>
      </c>
      <c r="AY866" s="6" t="s">
        <v>539</v>
      </c>
      <c r="BE866" s="80">
        <f>IF($U$866="základní",$N$866,0)</f>
        <v>0</v>
      </c>
      <c r="BF866" s="80">
        <f>IF($U$866="snížená",$N$866,0)</f>
        <v>0</v>
      </c>
      <c r="BG866" s="80">
        <f>IF($U$866="zákl. přenesená",$N$866,0)</f>
        <v>0</v>
      </c>
      <c r="BH866" s="80">
        <f>IF($U$866="sníž. přenesená",$N$866,0)</f>
        <v>0</v>
      </c>
      <c r="BI866" s="80">
        <f>IF($U$866="nulová",$N$866,0)</f>
        <v>0</v>
      </c>
      <c r="BJ866" s="6" t="s">
        <v>517</v>
      </c>
      <c r="BK866" s="80">
        <f>ROUND($L$866*$K$866,2)</f>
        <v>0</v>
      </c>
      <c r="BL866" s="6" t="s">
        <v>544</v>
      </c>
    </row>
    <row r="867" spans="2:51" s="6" customFormat="1" ht="15.75" customHeight="1">
      <c r="B867" s="131"/>
      <c r="E867" s="132"/>
      <c r="F867" s="206" t="s">
        <v>615</v>
      </c>
      <c r="G867" s="207"/>
      <c r="H867" s="207"/>
      <c r="I867" s="207"/>
      <c r="K867" s="132"/>
      <c r="N867" s="132"/>
      <c r="R867" s="133"/>
      <c r="T867" s="134"/>
      <c r="AA867" s="135"/>
      <c r="AT867" s="132" t="s">
        <v>546</v>
      </c>
      <c r="AU867" s="132" t="s">
        <v>517</v>
      </c>
      <c r="AV867" s="136" t="s">
        <v>401</v>
      </c>
      <c r="AW867" s="136" t="s">
        <v>485</v>
      </c>
      <c r="AX867" s="136" t="s">
        <v>455</v>
      </c>
      <c r="AY867" s="132" t="s">
        <v>539</v>
      </c>
    </row>
    <row r="868" spans="2:51" s="6" customFormat="1" ht="15.75" customHeight="1">
      <c r="B868" s="131"/>
      <c r="E868" s="132"/>
      <c r="F868" s="206" t="s">
        <v>1107</v>
      </c>
      <c r="G868" s="207"/>
      <c r="H868" s="207"/>
      <c r="I868" s="207"/>
      <c r="K868" s="132"/>
      <c r="N868" s="132"/>
      <c r="R868" s="133"/>
      <c r="T868" s="134"/>
      <c r="AA868" s="135"/>
      <c r="AT868" s="132" t="s">
        <v>546</v>
      </c>
      <c r="AU868" s="132" t="s">
        <v>517</v>
      </c>
      <c r="AV868" s="136" t="s">
        <v>401</v>
      </c>
      <c r="AW868" s="136" t="s">
        <v>485</v>
      </c>
      <c r="AX868" s="136" t="s">
        <v>455</v>
      </c>
      <c r="AY868" s="132" t="s">
        <v>539</v>
      </c>
    </row>
    <row r="869" spans="2:51" s="6" customFormat="1" ht="15.75" customHeight="1">
      <c r="B869" s="137"/>
      <c r="E869" s="138"/>
      <c r="F869" s="204" t="s">
        <v>1108</v>
      </c>
      <c r="G869" s="205"/>
      <c r="H869" s="205"/>
      <c r="I869" s="205"/>
      <c r="K869" s="139">
        <v>23.25</v>
      </c>
      <c r="N869" s="138"/>
      <c r="R869" s="140"/>
      <c r="T869" s="141"/>
      <c r="AA869" s="142"/>
      <c r="AT869" s="138" t="s">
        <v>546</v>
      </c>
      <c r="AU869" s="138" t="s">
        <v>517</v>
      </c>
      <c r="AV869" s="143" t="s">
        <v>517</v>
      </c>
      <c r="AW869" s="143" t="s">
        <v>485</v>
      </c>
      <c r="AX869" s="143" t="s">
        <v>455</v>
      </c>
      <c r="AY869" s="138" t="s">
        <v>539</v>
      </c>
    </row>
    <row r="870" spans="2:51" s="6" customFormat="1" ht="15.75" customHeight="1">
      <c r="B870" s="131"/>
      <c r="E870" s="132"/>
      <c r="F870" s="206" t="s">
        <v>618</v>
      </c>
      <c r="G870" s="207"/>
      <c r="H870" s="207"/>
      <c r="I870" s="207"/>
      <c r="K870" s="132"/>
      <c r="N870" s="132"/>
      <c r="R870" s="133"/>
      <c r="T870" s="134"/>
      <c r="AA870" s="135"/>
      <c r="AT870" s="132" t="s">
        <v>546</v>
      </c>
      <c r="AU870" s="132" t="s">
        <v>517</v>
      </c>
      <c r="AV870" s="136" t="s">
        <v>401</v>
      </c>
      <c r="AW870" s="136" t="s">
        <v>485</v>
      </c>
      <c r="AX870" s="136" t="s">
        <v>455</v>
      </c>
      <c r="AY870" s="132" t="s">
        <v>539</v>
      </c>
    </row>
    <row r="871" spans="2:51" s="6" customFormat="1" ht="15.75" customHeight="1">
      <c r="B871" s="131"/>
      <c r="E871" s="132"/>
      <c r="F871" s="206" t="s">
        <v>1109</v>
      </c>
      <c r="G871" s="207"/>
      <c r="H871" s="207"/>
      <c r="I871" s="207"/>
      <c r="K871" s="132"/>
      <c r="N871" s="132"/>
      <c r="R871" s="133"/>
      <c r="T871" s="134"/>
      <c r="AA871" s="135"/>
      <c r="AT871" s="132" t="s">
        <v>546</v>
      </c>
      <c r="AU871" s="132" t="s">
        <v>517</v>
      </c>
      <c r="AV871" s="136" t="s">
        <v>401</v>
      </c>
      <c r="AW871" s="136" t="s">
        <v>485</v>
      </c>
      <c r="AX871" s="136" t="s">
        <v>455</v>
      </c>
      <c r="AY871" s="132" t="s">
        <v>539</v>
      </c>
    </row>
    <row r="872" spans="2:51" s="6" customFormat="1" ht="15.75" customHeight="1">
      <c r="B872" s="137"/>
      <c r="E872" s="138"/>
      <c r="F872" s="204" t="s">
        <v>1110</v>
      </c>
      <c r="G872" s="205"/>
      <c r="H872" s="205"/>
      <c r="I872" s="205"/>
      <c r="K872" s="139">
        <v>8.775</v>
      </c>
      <c r="N872" s="138"/>
      <c r="R872" s="140"/>
      <c r="T872" s="141"/>
      <c r="AA872" s="142"/>
      <c r="AT872" s="138" t="s">
        <v>546</v>
      </c>
      <c r="AU872" s="138" t="s">
        <v>517</v>
      </c>
      <c r="AV872" s="143" t="s">
        <v>517</v>
      </c>
      <c r="AW872" s="143" t="s">
        <v>485</v>
      </c>
      <c r="AX872" s="143" t="s">
        <v>455</v>
      </c>
      <c r="AY872" s="138" t="s">
        <v>539</v>
      </c>
    </row>
    <row r="873" spans="2:51" s="6" customFormat="1" ht="15.75" customHeight="1">
      <c r="B873" s="144"/>
      <c r="E873" s="145"/>
      <c r="F873" s="208" t="s">
        <v>548</v>
      </c>
      <c r="G873" s="209"/>
      <c r="H873" s="209"/>
      <c r="I873" s="209"/>
      <c r="K873" s="146">
        <v>32.025</v>
      </c>
      <c r="N873" s="145"/>
      <c r="R873" s="147"/>
      <c r="T873" s="148"/>
      <c r="AA873" s="149"/>
      <c r="AT873" s="145" t="s">
        <v>546</v>
      </c>
      <c r="AU873" s="145" t="s">
        <v>517</v>
      </c>
      <c r="AV873" s="150" t="s">
        <v>544</v>
      </c>
      <c r="AW873" s="150" t="s">
        <v>485</v>
      </c>
      <c r="AX873" s="150" t="s">
        <v>401</v>
      </c>
      <c r="AY873" s="145" t="s">
        <v>539</v>
      </c>
    </row>
    <row r="874" spans="2:64" s="6" customFormat="1" ht="39" customHeight="1">
      <c r="B874" s="22"/>
      <c r="C874" s="123" t="s">
        <v>1111</v>
      </c>
      <c r="D874" s="123" t="s">
        <v>540</v>
      </c>
      <c r="E874" s="124" t="s">
        <v>1112</v>
      </c>
      <c r="F874" s="212" t="s">
        <v>1113</v>
      </c>
      <c r="G874" s="211"/>
      <c r="H874" s="211"/>
      <c r="I874" s="211"/>
      <c r="J874" s="125" t="s">
        <v>543</v>
      </c>
      <c r="K874" s="126">
        <v>7.974</v>
      </c>
      <c r="L874" s="213">
        <v>0</v>
      </c>
      <c r="M874" s="211"/>
      <c r="N874" s="210">
        <f>ROUND($L$874*$K$874,2)</f>
        <v>0</v>
      </c>
      <c r="O874" s="211"/>
      <c r="P874" s="211"/>
      <c r="Q874" s="211"/>
      <c r="R874" s="23"/>
      <c r="T874" s="127"/>
      <c r="U874" s="128" t="s">
        <v>422</v>
      </c>
      <c r="V874" s="129">
        <v>7.195</v>
      </c>
      <c r="W874" s="129">
        <f>$V$874*$K$874</f>
        <v>57.372930000000004</v>
      </c>
      <c r="X874" s="129">
        <v>0</v>
      </c>
      <c r="Y874" s="129">
        <f>$X$874*$K$874</f>
        <v>0</v>
      </c>
      <c r="Z874" s="129">
        <v>2.2</v>
      </c>
      <c r="AA874" s="130">
        <f>$Z$874*$K$874</f>
        <v>17.542800000000003</v>
      </c>
      <c r="AR874" s="6" t="s">
        <v>544</v>
      </c>
      <c r="AT874" s="6" t="s">
        <v>540</v>
      </c>
      <c r="AU874" s="6" t="s">
        <v>517</v>
      </c>
      <c r="AY874" s="6" t="s">
        <v>539</v>
      </c>
      <c r="BE874" s="80">
        <f>IF($U$874="základní",$N$874,0)</f>
        <v>0</v>
      </c>
      <c r="BF874" s="80">
        <f>IF($U$874="snížená",$N$874,0)</f>
        <v>0</v>
      </c>
      <c r="BG874" s="80">
        <f>IF($U$874="zákl. přenesená",$N$874,0)</f>
        <v>0</v>
      </c>
      <c r="BH874" s="80">
        <f>IF($U$874="sníž. přenesená",$N$874,0)</f>
        <v>0</v>
      </c>
      <c r="BI874" s="80">
        <f>IF($U$874="nulová",$N$874,0)</f>
        <v>0</v>
      </c>
      <c r="BJ874" s="6" t="s">
        <v>517</v>
      </c>
      <c r="BK874" s="80">
        <f>ROUND($L$874*$K$874,2)</f>
        <v>0</v>
      </c>
      <c r="BL874" s="6" t="s">
        <v>544</v>
      </c>
    </row>
    <row r="875" spans="2:51" s="6" customFormat="1" ht="15.75" customHeight="1">
      <c r="B875" s="131"/>
      <c r="E875" s="132"/>
      <c r="F875" s="206" t="s">
        <v>1114</v>
      </c>
      <c r="G875" s="207"/>
      <c r="H875" s="207"/>
      <c r="I875" s="207"/>
      <c r="K875" s="132"/>
      <c r="N875" s="132"/>
      <c r="R875" s="133"/>
      <c r="T875" s="134"/>
      <c r="AA875" s="135"/>
      <c r="AT875" s="132" t="s">
        <v>546</v>
      </c>
      <c r="AU875" s="132" t="s">
        <v>517</v>
      </c>
      <c r="AV875" s="136" t="s">
        <v>401</v>
      </c>
      <c r="AW875" s="136" t="s">
        <v>485</v>
      </c>
      <c r="AX875" s="136" t="s">
        <v>455</v>
      </c>
      <c r="AY875" s="132" t="s">
        <v>539</v>
      </c>
    </row>
    <row r="876" spans="2:51" s="6" customFormat="1" ht="15.75" customHeight="1">
      <c r="B876" s="137"/>
      <c r="E876" s="138"/>
      <c r="F876" s="204" t="s">
        <v>1115</v>
      </c>
      <c r="G876" s="205"/>
      <c r="H876" s="205"/>
      <c r="I876" s="205"/>
      <c r="K876" s="139">
        <v>5.632</v>
      </c>
      <c r="N876" s="138"/>
      <c r="R876" s="140"/>
      <c r="T876" s="141"/>
      <c r="AA876" s="142"/>
      <c r="AT876" s="138" t="s">
        <v>546</v>
      </c>
      <c r="AU876" s="138" t="s">
        <v>517</v>
      </c>
      <c r="AV876" s="143" t="s">
        <v>517</v>
      </c>
      <c r="AW876" s="143" t="s">
        <v>485</v>
      </c>
      <c r="AX876" s="143" t="s">
        <v>455</v>
      </c>
      <c r="AY876" s="138" t="s">
        <v>539</v>
      </c>
    </row>
    <row r="877" spans="2:51" s="6" customFormat="1" ht="15.75" customHeight="1">
      <c r="B877" s="131"/>
      <c r="E877" s="132"/>
      <c r="F877" s="206" t="s">
        <v>586</v>
      </c>
      <c r="G877" s="207"/>
      <c r="H877" s="207"/>
      <c r="I877" s="207"/>
      <c r="K877" s="132"/>
      <c r="N877" s="132"/>
      <c r="R877" s="133"/>
      <c r="T877" s="134"/>
      <c r="AA877" s="135"/>
      <c r="AT877" s="132" t="s">
        <v>546</v>
      </c>
      <c r="AU877" s="132" t="s">
        <v>517</v>
      </c>
      <c r="AV877" s="136" t="s">
        <v>401</v>
      </c>
      <c r="AW877" s="136" t="s">
        <v>485</v>
      </c>
      <c r="AX877" s="136" t="s">
        <v>455</v>
      </c>
      <c r="AY877" s="132" t="s">
        <v>539</v>
      </c>
    </row>
    <row r="878" spans="2:51" s="6" customFormat="1" ht="15.75" customHeight="1">
      <c r="B878" s="131"/>
      <c r="E878" s="132"/>
      <c r="F878" s="206" t="s">
        <v>1116</v>
      </c>
      <c r="G878" s="207"/>
      <c r="H878" s="207"/>
      <c r="I878" s="207"/>
      <c r="K878" s="132"/>
      <c r="N878" s="132"/>
      <c r="R878" s="133"/>
      <c r="T878" s="134"/>
      <c r="AA878" s="135"/>
      <c r="AT878" s="132" t="s">
        <v>546</v>
      </c>
      <c r="AU878" s="132" t="s">
        <v>517</v>
      </c>
      <c r="AV878" s="136" t="s">
        <v>401</v>
      </c>
      <c r="AW878" s="136" t="s">
        <v>485</v>
      </c>
      <c r="AX878" s="136" t="s">
        <v>455</v>
      </c>
      <c r="AY878" s="132" t="s">
        <v>539</v>
      </c>
    </row>
    <row r="879" spans="2:51" s="6" customFormat="1" ht="15.75" customHeight="1">
      <c r="B879" s="137"/>
      <c r="E879" s="138"/>
      <c r="F879" s="204" t="s">
        <v>1117</v>
      </c>
      <c r="G879" s="205"/>
      <c r="H879" s="205"/>
      <c r="I879" s="205"/>
      <c r="K879" s="139">
        <v>2.342</v>
      </c>
      <c r="N879" s="138"/>
      <c r="R879" s="140"/>
      <c r="T879" s="141"/>
      <c r="AA879" s="142"/>
      <c r="AT879" s="138" t="s">
        <v>546</v>
      </c>
      <c r="AU879" s="138" t="s">
        <v>517</v>
      </c>
      <c r="AV879" s="143" t="s">
        <v>517</v>
      </c>
      <c r="AW879" s="143" t="s">
        <v>485</v>
      </c>
      <c r="AX879" s="143" t="s">
        <v>455</v>
      </c>
      <c r="AY879" s="138" t="s">
        <v>539</v>
      </c>
    </row>
    <row r="880" spans="2:51" s="6" customFormat="1" ht="15.75" customHeight="1">
      <c r="B880" s="144"/>
      <c r="E880" s="145"/>
      <c r="F880" s="208" t="s">
        <v>548</v>
      </c>
      <c r="G880" s="209"/>
      <c r="H880" s="209"/>
      <c r="I880" s="209"/>
      <c r="K880" s="146">
        <v>7.974</v>
      </c>
      <c r="N880" s="145"/>
      <c r="R880" s="147"/>
      <c r="T880" s="148"/>
      <c r="AA880" s="149"/>
      <c r="AT880" s="145" t="s">
        <v>546</v>
      </c>
      <c r="AU880" s="145" t="s">
        <v>517</v>
      </c>
      <c r="AV880" s="150" t="s">
        <v>544</v>
      </c>
      <c r="AW880" s="150" t="s">
        <v>485</v>
      </c>
      <c r="AX880" s="150" t="s">
        <v>401</v>
      </c>
      <c r="AY880" s="145" t="s">
        <v>539</v>
      </c>
    </row>
    <row r="881" spans="2:64" s="6" customFormat="1" ht="27" customHeight="1">
      <c r="B881" s="22"/>
      <c r="C881" s="123" t="s">
        <v>1118</v>
      </c>
      <c r="D881" s="123" t="s">
        <v>540</v>
      </c>
      <c r="E881" s="124" t="s">
        <v>1119</v>
      </c>
      <c r="F881" s="212" t="s">
        <v>1120</v>
      </c>
      <c r="G881" s="211"/>
      <c r="H881" s="211"/>
      <c r="I881" s="211"/>
      <c r="J881" s="125" t="s">
        <v>543</v>
      </c>
      <c r="K881" s="126">
        <v>10.82</v>
      </c>
      <c r="L881" s="213">
        <v>0</v>
      </c>
      <c r="M881" s="211"/>
      <c r="N881" s="210">
        <f>ROUND($L$881*$K$881,2)</f>
        <v>0</v>
      </c>
      <c r="O881" s="211"/>
      <c r="P881" s="211"/>
      <c r="Q881" s="211"/>
      <c r="R881" s="23"/>
      <c r="T881" s="127"/>
      <c r="U881" s="128" t="s">
        <v>422</v>
      </c>
      <c r="V881" s="129">
        <v>1.051</v>
      </c>
      <c r="W881" s="129">
        <f>$V$881*$K$881</f>
        <v>11.37182</v>
      </c>
      <c r="X881" s="129">
        <v>0</v>
      </c>
      <c r="Y881" s="129">
        <f>$X$881*$K$881</f>
        <v>0</v>
      </c>
      <c r="Z881" s="129">
        <v>1.4</v>
      </c>
      <c r="AA881" s="130">
        <f>$Z$881*$K$881</f>
        <v>15.148</v>
      </c>
      <c r="AR881" s="6" t="s">
        <v>544</v>
      </c>
      <c r="AT881" s="6" t="s">
        <v>540</v>
      </c>
      <c r="AU881" s="6" t="s">
        <v>517</v>
      </c>
      <c r="AY881" s="6" t="s">
        <v>539</v>
      </c>
      <c r="BE881" s="80">
        <f>IF($U$881="základní",$N$881,0)</f>
        <v>0</v>
      </c>
      <c r="BF881" s="80">
        <f>IF($U$881="snížená",$N$881,0)</f>
        <v>0</v>
      </c>
      <c r="BG881" s="80">
        <f>IF($U$881="zákl. přenesená",$N$881,0)</f>
        <v>0</v>
      </c>
      <c r="BH881" s="80">
        <f>IF($U$881="sníž. přenesená",$N$881,0)</f>
        <v>0</v>
      </c>
      <c r="BI881" s="80">
        <f>IF($U$881="nulová",$N$881,0)</f>
        <v>0</v>
      </c>
      <c r="BJ881" s="6" t="s">
        <v>517</v>
      </c>
      <c r="BK881" s="80">
        <f>ROUND($L$881*$K$881,2)</f>
        <v>0</v>
      </c>
      <c r="BL881" s="6" t="s">
        <v>544</v>
      </c>
    </row>
    <row r="882" spans="2:51" s="6" customFormat="1" ht="15.75" customHeight="1">
      <c r="B882" s="131"/>
      <c r="E882" s="132"/>
      <c r="F882" s="206" t="s">
        <v>1121</v>
      </c>
      <c r="G882" s="207"/>
      <c r="H882" s="207"/>
      <c r="I882" s="207"/>
      <c r="K882" s="132"/>
      <c r="N882" s="132"/>
      <c r="R882" s="133"/>
      <c r="T882" s="134"/>
      <c r="AA882" s="135"/>
      <c r="AT882" s="132" t="s">
        <v>546</v>
      </c>
      <c r="AU882" s="132" t="s">
        <v>517</v>
      </c>
      <c r="AV882" s="136" t="s">
        <v>401</v>
      </c>
      <c r="AW882" s="136" t="s">
        <v>485</v>
      </c>
      <c r="AX882" s="136" t="s">
        <v>455</v>
      </c>
      <c r="AY882" s="132" t="s">
        <v>539</v>
      </c>
    </row>
    <row r="883" spans="2:51" s="6" customFormat="1" ht="15.75" customHeight="1">
      <c r="B883" s="137"/>
      <c r="E883" s="138"/>
      <c r="F883" s="204" t="s">
        <v>1122</v>
      </c>
      <c r="G883" s="205"/>
      <c r="H883" s="205"/>
      <c r="I883" s="205"/>
      <c r="K883" s="139">
        <v>8.252</v>
      </c>
      <c r="N883" s="138"/>
      <c r="R883" s="140"/>
      <c r="T883" s="141"/>
      <c r="AA883" s="142"/>
      <c r="AT883" s="138" t="s">
        <v>546</v>
      </c>
      <c r="AU883" s="138" t="s">
        <v>517</v>
      </c>
      <c r="AV883" s="143" t="s">
        <v>517</v>
      </c>
      <c r="AW883" s="143" t="s">
        <v>485</v>
      </c>
      <c r="AX883" s="143" t="s">
        <v>455</v>
      </c>
      <c r="AY883" s="138" t="s">
        <v>539</v>
      </c>
    </row>
    <row r="884" spans="2:51" s="6" customFormat="1" ht="15.75" customHeight="1">
      <c r="B884" s="131"/>
      <c r="E884" s="132"/>
      <c r="F884" s="206" t="s">
        <v>1123</v>
      </c>
      <c r="G884" s="207"/>
      <c r="H884" s="207"/>
      <c r="I884" s="207"/>
      <c r="K884" s="132"/>
      <c r="N884" s="132"/>
      <c r="R884" s="133"/>
      <c r="T884" s="134"/>
      <c r="AA884" s="135"/>
      <c r="AT884" s="132" t="s">
        <v>546</v>
      </c>
      <c r="AU884" s="132" t="s">
        <v>517</v>
      </c>
      <c r="AV884" s="136" t="s">
        <v>401</v>
      </c>
      <c r="AW884" s="136" t="s">
        <v>485</v>
      </c>
      <c r="AX884" s="136" t="s">
        <v>455</v>
      </c>
      <c r="AY884" s="132" t="s">
        <v>539</v>
      </c>
    </row>
    <row r="885" spans="2:51" s="6" customFormat="1" ht="15.75" customHeight="1">
      <c r="B885" s="137"/>
      <c r="E885" s="138"/>
      <c r="F885" s="204" t="s">
        <v>1124</v>
      </c>
      <c r="G885" s="205"/>
      <c r="H885" s="205"/>
      <c r="I885" s="205"/>
      <c r="K885" s="139">
        <v>2.568</v>
      </c>
      <c r="N885" s="138"/>
      <c r="R885" s="140"/>
      <c r="T885" s="141"/>
      <c r="AA885" s="142"/>
      <c r="AT885" s="138" t="s">
        <v>546</v>
      </c>
      <c r="AU885" s="138" t="s">
        <v>517</v>
      </c>
      <c r="AV885" s="143" t="s">
        <v>517</v>
      </c>
      <c r="AW885" s="143" t="s">
        <v>485</v>
      </c>
      <c r="AX885" s="143" t="s">
        <v>455</v>
      </c>
      <c r="AY885" s="138" t="s">
        <v>539</v>
      </c>
    </row>
    <row r="886" spans="2:51" s="6" customFormat="1" ht="15.75" customHeight="1">
      <c r="B886" s="144"/>
      <c r="E886" s="145"/>
      <c r="F886" s="208" t="s">
        <v>548</v>
      </c>
      <c r="G886" s="209"/>
      <c r="H886" s="209"/>
      <c r="I886" s="209"/>
      <c r="K886" s="146">
        <v>10.82</v>
      </c>
      <c r="N886" s="145"/>
      <c r="R886" s="147"/>
      <c r="T886" s="148"/>
      <c r="AA886" s="149"/>
      <c r="AT886" s="145" t="s">
        <v>546</v>
      </c>
      <c r="AU886" s="145" t="s">
        <v>517</v>
      </c>
      <c r="AV886" s="150" t="s">
        <v>544</v>
      </c>
      <c r="AW886" s="150" t="s">
        <v>485</v>
      </c>
      <c r="AX886" s="150" t="s">
        <v>401</v>
      </c>
      <c r="AY886" s="145" t="s">
        <v>539</v>
      </c>
    </row>
    <row r="887" spans="2:64" s="6" customFormat="1" ht="27" customHeight="1">
      <c r="B887" s="22"/>
      <c r="C887" s="123" t="s">
        <v>1125</v>
      </c>
      <c r="D887" s="123" t="s">
        <v>540</v>
      </c>
      <c r="E887" s="124" t="s">
        <v>1126</v>
      </c>
      <c r="F887" s="212" t="s">
        <v>1127</v>
      </c>
      <c r="G887" s="211"/>
      <c r="H887" s="211"/>
      <c r="I887" s="211"/>
      <c r="J887" s="125" t="s">
        <v>597</v>
      </c>
      <c r="K887" s="126">
        <v>3.51</v>
      </c>
      <c r="L887" s="213">
        <v>0</v>
      </c>
      <c r="M887" s="211"/>
      <c r="N887" s="210">
        <f>ROUND($L$887*$K$887,2)</f>
        <v>0</v>
      </c>
      <c r="O887" s="211"/>
      <c r="P887" s="211"/>
      <c r="Q887" s="211"/>
      <c r="R887" s="23"/>
      <c r="T887" s="127"/>
      <c r="U887" s="128" t="s">
        <v>422</v>
      </c>
      <c r="V887" s="129">
        <v>1.053</v>
      </c>
      <c r="W887" s="129">
        <f>$V$887*$K$887</f>
        <v>3.6960299999999995</v>
      </c>
      <c r="X887" s="129">
        <v>0</v>
      </c>
      <c r="Y887" s="129">
        <f>$X$887*$K$887</f>
        <v>0</v>
      </c>
      <c r="Z887" s="129">
        <v>0.275</v>
      </c>
      <c r="AA887" s="130">
        <f>$Z$887*$K$887</f>
        <v>0.96525</v>
      </c>
      <c r="AR887" s="6" t="s">
        <v>544</v>
      </c>
      <c r="AT887" s="6" t="s">
        <v>540</v>
      </c>
      <c r="AU887" s="6" t="s">
        <v>517</v>
      </c>
      <c r="AY887" s="6" t="s">
        <v>539</v>
      </c>
      <c r="BE887" s="80">
        <f>IF($U$887="základní",$N$887,0)</f>
        <v>0</v>
      </c>
      <c r="BF887" s="80">
        <f>IF($U$887="snížená",$N$887,0)</f>
        <v>0</v>
      </c>
      <c r="BG887" s="80">
        <f>IF($U$887="zákl. přenesená",$N$887,0)</f>
        <v>0</v>
      </c>
      <c r="BH887" s="80">
        <f>IF($U$887="sníž. přenesená",$N$887,0)</f>
        <v>0</v>
      </c>
      <c r="BI887" s="80">
        <f>IF($U$887="nulová",$N$887,0)</f>
        <v>0</v>
      </c>
      <c r="BJ887" s="6" t="s">
        <v>517</v>
      </c>
      <c r="BK887" s="80">
        <f>ROUND($L$887*$K$887,2)</f>
        <v>0</v>
      </c>
      <c r="BL887" s="6" t="s">
        <v>544</v>
      </c>
    </row>
    <row r="888" spans="2:51" s="6" customFormat="1" ht="15.75" customHeight="1">
      <c r="B888" s="131"/>
      <c r="E888" s="132"/>
      <c r="F888" s="206" t="s">
        <v>615</v>
      </c>
      <c r="G888" s="207"/>
      <c r="H888" s="207"/>
      <c r="I888" s="207"/>
      <c r="K888" s="132"/>
      <c r="N888" s="132"/>
      <c r="R888" s="133"/>
      <c r="T888" s="134"/>
      <c r="AA888" s="135"/>
      <c r="AT888" s="132" t="s">
        <v>546</v>
      </c>
      <c r="AU888" s="132" t="s">
        <v>517</v>
      </c>
      <c r="AV888" s="136" t="s">
        <v>401</v>
      </c>
      <c r="AW888" s="136" t="s">
        <v>485</v>
      </c>
      <c r="AX888" s="136" t="s">
        <v>455</v>
      </c>
      <c r="AY888" s="132" t="s">
        <v>539</v>
      </c>
    </row>
    <row r="889" spans="2:51" s="6" customFormat="1" ht="15.75" customHeight="1">
      <c r="B889" s="131"/>
      <c r="E889" s="132"/>
      <c r="F889" s="206" t="s">
        <v>688</v>
      </c>
      <c r="G889" s="207"/>
      <c r="H889" s="207"/>
      <c r="I889" s="207"/>
      <c r="K889" s="132"/>
      <c r="N889" s="132"/>
      <c r="R889" s="133"/>
      <c r="T889" s="134"/>
      <c r="AA889" s="135"/>
      <c r="AT889" s="132" t="s">
        <v>546</v>
      </c>
      <c r="AU889" s="132" t="s">
        <v>517</v>
      </c>
      <c r="AV889" s="136" t="s">
        <v>401</v>
      </c>
      <c r="AW889" s="136" t="s">
        <v>485</v>
      </c>
      <c r="AX889" s="136" t="s">
        <v>455</v>
      </c>
      <c r="AY889" s="132" t="s">
        <v>539</v>
      </c>
    </row>
    <row r="890" spans="2:51" s="6" customFormat="1" ht="15.75" customHeight="1">
      <c r="B890" s="137"/>
      <c r="E890" s="138"/>
      <c r="F890" s="204" t="s">
        <v>1128</v>
      </c>
      <c r="G890" s="205"/>
      <c r="H890" s="205"/>
      <c r="I890" s="205"/>
      <c r="K890" s="139">
        <v>0.45</v>
      </c>
      <c r="N890" s="138"/>
      <c r="R890" s="140"/>
      <c r="T890" s="141"/>
      <c r="AA890" s="142"/>
      <c r="AT890" s="138" t="s">
        <v>546</v>
      </c>
      <c r="AU890" s="138" t="s">
        <v>517</v>
      </c>
      <c r="AV890" s="143" t="s">
        <v>517</v>
      </c>
      <c r="AW890" s="143" t="s">
        <v>485</v>
      </c>
      <c r="AX890" s="143" t="s">
        <v>455</v>
      </c>
      <c r="AY890" s="138" t="s">
        <v>539</v>
      </c>
    </row>
    <row r="891" spans="2:51" s="6" customFormat="1" ht="15.75" customHeight="1">
      <c r="B891" s="131"/>
      <c r="E891" s="132"/>
      <c r="F891" s="206" t="s">
        <v>616</v>
      </c>
      <c r="G891" s="207"/>
      <c r="H891" s="207"/>
      <c r="I891" s="207"/>
      <c r="K891" s="132"/>
      <c r="N891" s="132"/>
      <c r="R891" s="133"/>
      <c r="T891" s="134"/>
      <c r="AA891" s="135"/>
      <c r="AT891" s="132" t="s">
        <v>546</v>
      </c>
      <c r="AU891" s="132" t="s">
        <v>517</v>
      </c>
      <c r="AV891" s="136" t="s">
        <v>401</v>
      </c>
      <c r="AW891" s="136" t="s">
        <v>485</v>
      </c>
      <c r="AX891" s="136" t="s">
        <v>455</v>
      </c>
      <c r="AY891" s="132" t="s">
        <v>539</v>
      </c>
    </row>
    <row r="892" spans="2:51" s="6" customFormat="1" ht="15.75" customHeight="1">
      <c r="B892" s="137"/>
      <c r="E892" s="138"/>
      <c r="F892" s="204" t="s">
        <v>1129</v>
      </c>
      <c r="G892" s="205"/>
      <c r="H892" s="205"/>
      <c r="I892" s="205"/>
      <c r="K892" s="139">
        <v>0.36</v>
      </c>
      <c r="N892" s="138"/>
      <c r="R892" s="140"/>
      <c r="T892" s="141"/>
      <c r="AA892" s="142"/>
      <c r="AT892" s="138" t="s">
        <v>546</v>
      </c>
      <c r="AU892" s="138" t="s">
        <v>517</v>
      </c>
      <c r="AV892" s="143" t="s">
        <v>517</v>
      </c>
      <c r="AW892" s="143" t="s">
        <v>485</v>
      </c>
      <c r="AX892" s="143" t="s">
        <v>455</v>
      </c>
      <c r="AY892" s="138" t="s">
        <v>539</v>
      </c>
    </row>
    <row r="893" spans="2:51" s="6" customFormat="1" ht="15.75" customHeight="1">
      <c r="B893" s="131"/>
      <c r="E893" s="132"/>
      <c r="F893" s="206" t="s">
        <v>692</v>
      </c>
      <c r="G893" s="207"/>
      <c r="H893" s="207"/>
      <c r="I893" s="207"/>
      <c r="K893" s="132"/>
      <c r="N893" s="132"/>
      <c r="R893" s="133"/>
      <c r="T893" s="134"/>
      <c r="AA893" s="135"/>
      <c r="AT893" s="132" t="s">
        <v>546</v>
      </c>
      <c r="AU893" s="132" t="s">
        <v>517</v>
      </c>
      <c r="AV893" s="136" t="s">
        <v>401</v>
      </c>
      <c r="AW893" s="136" t="s">
        <v>485</v>
      </c>
      <c r="AX893" s="136" t="s">
        <v>455</v>
      </c>
      <c r="AY893" s="132" t="s">
        <v>539</v>
      </c>
    </row>
    <row r="894" spans="2:51" s="6" customFormat="1" ht="15.75" customHeight="1">
      <c r="B894" s="137"/>
      <c r="E894" s="138"/>
      <c r="F894" s="204" t="s">
        <v>1130</v>
      </c>
      <c r="G894" s="205"/>
      <c r="H894" s="205"/>
      <c r="I894" s="205"/>
      <c r="K894" s="139">
        <v>0.675</v>
      </c>
      <c r="N894" s="138"/>
      <c r="R894" s="140"/>
      <c r="T894" s="141"/>
      <c r="AA894" s="142"/>
      <c r="AT894" s="138" t="s">
        <v>546</v>
      </c>
      <c r="AU894" s="138" t="s">
        <v>517</v>
      </c>
      <c r="AV894" s="143" t="s">
        <v>517</v>
      </c>
      <c r="AW894" s="143" t="s">
        <v>485</v>
      </c>
      <c r="AX894" s="143" t="s">
        <v>455</v>
      </c>
      <c r="AY894" s="138" t="s">
        <v>539</v>
      </c>
    </row>
    <row r="895" spans="2:51" s="6" customFormat="1" ht="15.75" customHeight="1">
      <c r="B895" s="131"/>
      <c r="E895" s="132"/>
      <c r="F895" s="206" t="s">
        <v>694</v>
      </c>
      <c r="G895" s="207"/>
      <c r="H895" s="207"/>
      <c r="I895" s="207"/>
      <c r="K895" s="132"/>
      <c r="N895" s="132"/>
      <c r="R895" s="133"/>
      <c r="T895" s="134"/>
      <c r="AA895" s="135"/>
      <c r="AT895" s="132" t="s">
        <v>546</v>
      </c>
      <c r="AU895" s="132" t="s">
        <v>517</v>
      </c>
      <c r="AV895" s="136" t="s">
        <v>401</v>
      </c>
      <c r="AW895" s="136" t="s">
        <v>485</v>
      </c>
      <c r="AX895" s="136" t="s">
        <v>455</v>
      </c>
      <c r="AY895" s="132" t="s">
        <v>539</v>
      </c>
    </row>
    <row r="896" spans="2:51" s="6" customFormat="1" ht="15.75" customHeight="1">
      <c r="B896" s="137"/>
      <c r="E896" s="138"/>
      <c r="F896" s="204" t="s">
        <v>1131</v>
      </c>
      <c r="G896" s="205"/>
      <c r="H896" s="205"/>
      <c r="I896" s="205"/>
      <c r="K896" s="139">
        <v>1.35</v>
      </c>
      <c r="N896" s="138"/>
      <c r="R896" s="140"/>
      <c r="T896" s="141"/>
      <c r="AA896" s="142"/>
      <c r="AT896" s="138" t="s">
        <v>546</v>
      </c>
      <c r="AU896" s="138" t="s">
        <v>517</v>
      </c>
      <c r="AV896" s="143" t="s">
        <v>517</v>
      </c>
      <c r="AW896" s="143" t="s">
        <v>485</v>
      </c>
      <c r="AX896" s="143" t="s">
        <v>455</v>
      </c>
      <c r="AY896" s="138" t="s">
        <v>539</v>
      </c>
    </row>
    <row r="897" spans="2:51" s="6" customFormat="1" ht="15.75" customHeight="1">
      <c r="B897" s="131"/>
      <c r="E897" s="132"/>
      <c r="F897" s="206" t="s">
        <v>618</v>
      </c>
      <c r="G897" s="207"/>
      <c r="H897" s="207"/>
      <c r="I897" s="207"/>
      <c r="K897" s="132"/>
      <c r="N897" s="132"/>
      <c r="R897" s="133"/>
      <c r="T897" s="134"/>
      <c r="AA897" s="135"/>
      <c r="AT897" s="132" t="s">
        <v>546</v>
      </c>
      <c r="AU897" s="132" t="s">
        <v>517</v>
      </c>
      <c r="AV897" s="136" t="s">
        <v>401</v>
      </c>
      <c r="AW897" s="136" t="s">
        <v>485</v>
      </c>
      <c r="AX897" s="136" t="s">
        <v>455</v>
      </c>
      <c r="AY897" s="132" t="s">
        <v>539</v>
      </c>
    </row>
    <row r="898" spans="2:51" s="6" customFormat="1" ht="15.75" customHeight="1">
      <c r="B898" s="131"/>
      <c r="E898" s="132"/>
      <c r="F898" s="206" t="s">
        <v>703</v>
      </c>
      <c r="G898" s="207"/>
      <c r="H898" s="207"/>
      <c r="I898" s="207"/>
      <c r="K898" s="132"/>
      <c r="N898" s="132"/>
      <c r="R898" s="133"/>
      <c r="T898" s="134"/>
      <c r="AA898" s="135"/>
      <c r="AT898" s="132" t="s">
        <v>546</v>
      </c>
      <c r="AU898" s="132" t="s">
        <v>517</v>
      </c>
      <c r="AV898" s="136" t="s">
        <v>401</v>
      </c>
      <c r="AW898" s="136" t="s">
        <v>485</v>
      </c>
      <c r="AX898" s="136" t="s">
        <v>455</v>
      </c>
      <c r="AY898" s="132" t="s">
        <v>539</v>
      </c>
    </row>
    <row r="899" spans="2:51" s="6" customFormat="1" ht="15.75" customHeight="1">
      <c r="B899" s="137"/>
      <c r="E899" s="138"/>
      <c r="F899" s="204" t="s">
        <v>1130</v>
      </c>
      <c r="G899" s="205"/>
      <c r="H899" s="205"/>
      <c r="I899" s="205"/>
      <c r="K899" s="139">
        <v>0.675</v>
      </c>
      <c r="N899" s="138"/>
      <c r="R899" s="140"/>
      <c r="T899" s="141"/>
      <c r="AA899" s="142"/>
      <c r="AT899" s="138" t="s">
        <v>546</v>
      </c>
      <c r="AU899" s="138" t="s">
        <v>517</v>
      </c>
      <c r="AV899" s="143" t="s">
        <v>517</v>
      </c>
      <c r="AW899" s="143" t="s">
        <v>485</v>
      </c>
      <c r="AX899" s="143" t="s">
        <v>455</v>
      </c>
      <c r="AY899" s="138" t="s">
        <v>539</v>
      </c>
    </row>
    <row r="900" spans="2:51" s="6" customFormat="1" ht="15.75" customHeight="1">
      <c r="B900" s="144"/>
      <c r="E900" s="145"/>
      <c r="F900" s="208" t="s">
        <v>548</v>
      </c>
      <c r="G900" s="209"/>
      <c r="H900" s="209"/>
      <c r="I900" s="209"/>
      <c r="K900" s="146">
        <v>3.51</v>
      </c>
      <c r="N900" s="145"/>
      <c r="R900" s="147"/>
      <c r="T900" s="148"/>
      <c r="AA900" s="149"/>
      <c r="AT900" s="145" t="s">
        <v>546</v>
      </c>
      <c r="AU900" s="145" t="s">
        <v>517</v>
      </c>
      <c r="AV900" s="150" t="s">
        <v>544</v>
      </c>
      <c r="AW900" s="150" t="s">
        <v>485</v>
      </c>
      <c r="AX900" s="150" t="s">
        <v>401</v>
      </c>
      <c r="AY900" s="145" t="s">
        <v>539</v>
      </c>
    </row>
    <row r="901" spans="2:64" s="6" customFormat="1" ht="27" customHeight="1">
      <c r="B901" s="22"/>
      <c r="C901" s="123" t="s">
        <v>1132</v>
      </c>
      <c r="D901" s="123" t="s">
        <v>540</v>
      </c>
      <c r="E901" s="124" t="s">
        <v>1133</v>
      </c>
      <c r="F901" s="212" t="s">
        <v>1134</v>
      </c>
      <c r="G901" s="211"/>
      <c r="H901" s="211"/>
      <c r="I901" s="211"/>
      <c r="J901" s="125" t="s">
        <v>597</v>
      </c>
      <c r="K901" s="126">
        <v>0.675</v>
      </c>
      <c r="L901" s="213">
        <v>0</v>
      </c>
      <c r="M901" s="211"/>
      <c r="N901" s="210">
        <f>ROUND($L$901*$K$901,2)</f>
        <v>0</v>
      </c>
      <c r="O901" s="211"/>
      <c r="P901" s="211"/>
      <c r="Q901" s="211"/>
      <c r="R901" s="23"/>
      <c r="T901" s="127"/>
      <c r="U901" s="128" t="s">
        <v>422</v>
      </c>
      <c r="V901" s="129">
        <v>1.524</v>
      </c>
      <c r="W901" s="129">
        <f>$V$901*$K$901</f>
        <v>1.0287000000000002</v>
      </c>
      <c r="X901" s="129">
        <v>0</v>
      </c>
      <c r="Y901" s="129">
        <f>$X$901*$K$901</f>
        <v>0</v>
      </c>
      <c r="Z901" s="129">
        <v>0.545</v>
      </c>
      <c r="AA901" s="130">
        <f>$Z$901*$K$901</f>
        <v>0.36787500000000006</v>
      </c>
      <c r="AR901" s="6" t="s">
        <v>544</v>
      </c>
      <c r="AT901" s="6" t="s">
        <v>540</v>
      </c>
      <c r="AU901" s="6" t="s">
        <v>517</v>
      </c>
      <c r="AY901" s="6" t="s">
        <v>539</v>
      </c>
      <c r="BE901" s="80">
        <f>IF($U$901="základní",$N$901,0)</f>
        <v>0</v>
      </c>
      <c r="BF901" s="80">
        <f>IF($U$901="snížená",$N$901,0)</f>
        <v>0</v>
      </c>
      <c r="BG901" s="80">
        <f>IF($U$901="zákl. přenesená",$N$901,0)</f>
        <v>0</v>
      </c>
      <c r="BH901" s="80">
        <f>IF($U$901="sníž. přenesená",$N$901,0)</f>
        <v>0</v>
      </c>
      <c r="BI901" s="80">
        <f>IF($U$901="nulová",$N$901,0)</f>
        <v>0</v>
      </c>
      <c r="BJ901" s="6" t="s">
        <v>517</v>
      </c>
      <c r="BK901" s="80">
        <f>ROUND($L$901*$K$901,2)</f>
        <v>0</v>
      </c>
      <c r="BL901" s="6" t="s">
        <v>544</v>
      </c>
    </row>
    <row r="902" spans="2:51" s="6" customFormat="1" ht="15.75" customHeight="1">
      <c r="B902" s="131"/>
      <c r="E902" s="132"/>
      <c r="F902" s="206" t="s">
        <v>618</v>
      </c>
      <c r="G902" s="207"/>
      <c r="H902" s="207"/>
      <c r="I902" s="207"/>
      <c r="K902" s="132"/>
      <c r="N902" s="132"/>
      <c r="R902" s="133"/>
      <c r="T902" s="134"/>
      <c r="AA902" s="135"/>
      <c r="AT902" s="132" t="s">
        <v>546</v>
      </c>
      <c r="AU902" s="132" t="s">
        <v>517</v>
      </c>
      <c r="AV902" s="136" t="s">
        <v>401</v>
      </c>
      <c r="AW902" s="136" t="s">
        <v>485</v>
      </c>
      <c r="AX902" s="136" t="s">
        <v>455</v>
      </c>
      <c r="AY902" s="132" t="s">
        <v>539</v>
      </c>
    </row>
    <row r="903" spans="2:51" s="6" customFormat="1" ht="15.75" customHeight="1">
      <c r="B903" s="131"/>
      <c r="E903" s="132"/>
      <c r="F903" s="206" t="s">
        <v>703</v>
      </c>
      <c r="G903" s="207"/>
      <c r="H903" s="207"/>
      <c r="I903" s="207"/>
      <c r="K903" s="132"/>
      <c r="N903" s="132"/>
      <c r="R903" s="133"/>
      <c r="T903" s="134"/>
      <c r="AA903" s="135"/>
      <c r="AT903" s="132" t="s">
        <v>546</v>
      </c>
      <c r="AU903" s="132" t="s">
        <v>517</v>
      </c>
      <c r="AV903" s="136" t="s">
        <v>401</v>
      </c>
      <c r="AW903" s="136" t="s">
        <v>485</v>
      </c>
      <c r="AX903" s="136" t="s">
        <v>455</v>
      </c>
      <c r="AY903" s="132" t="s">
        <v>539</v>
      </c>
    </row>
    <row r="904" spans="2:51" s="6" customFormat="1" ht="15.75" customHeight="1">
      <c r="B904" s="137"/>
      <c r="E904" s="138"/>
      <c r="F904" s="204" t="s">
        <v>1130</v>
      </c>
      <c r="G904" s="205"/>
      <c r="H904" s="205"/>
      <c r="I904" s="205"/>
      <c r="K904" s="139">
        <v>0.675</v>
      </c>
      <c r="N904" s="138"/>
      <c r="R904" s="140"/>
      <c r="T904" s="141"/>
      <c r="AA904" s="142"/>
      <c r="AT904" s="138" t="s">
        <v>546</v>
      </c>
      <c r="AU904" s="138" t="s">
        <v>517</v>
      </c>
      <c r="AV904" s="143" t="s">
        <v>517</v>
      </c>
      <c r="AW904" s="143" t="s">
        <v>485</v>
      </c>
      <c r="AX904" s="143" t="s">
        <v>455</v>
      </c>
      <c r="AY904" s="138" t="s">
        <v>539</v>
      </c>
    </row>
    <row r="905" spans="2:51" s="6" customFormat="1" ht="15.75" customHeight="1">
      <c r="B905" s="144"/>
      <c r="E905" s="145"/>
      <c r="F905" s="208" t="s">
        <v>548</v>
      </c>
      <c r="G905" s="209"/>
      <c r="H905" s="209"/>
      <c r="I905" s="209"/>
      <c r="K905" s="146">
        <v>0.675</v>
      </c>
      <c r="N905" s="145"/>
      <c r="R905" s="147"/>
      <c r="T905" s="148"/>
      <c r="AA905" s="149"/>
      <c r="AT905" s="145" t="s">
        <v>546</v>
      </c>
      <c r="AU905" s="145" t="s">
        <v>517</v>
      </c>
      <c r="AV905" s="150" t="s">
        <v>544</v>
      </c>
      <c r="AW905" s="150" t="s">
        <v>485</v>
      </c>
      <c r="AX905" s="150" t="s">
        <v>401</v>
      </c>
      <c r="AY905" s="145" t="s">
        <v>539</v>
      </c>
    </row>
    <row r="906" spans="2:64" s="6" customFormat="1" ht="27" customHeight="1">
      <c r="B906" s="22"/>
      <c r="C906" s="123" t="s">
        <v>1135</v>
      </c>
      <c r="D906" s="123" t="s">
        <v>540</v>
      </c>
      <c r="E906" s="124" t="s">
        <v>1136</v>
      </c>
      <c r="F906" s="212" t="s">
        <v>1137</v>
      </c>
      <c r="G906" s="211"/>
      <c r="H906" s="211"/>
      <c r="I906" s="211"/>
      <c r="J906" s="125" t="s">
        <v>597</v>
      </c>
      <c r="K906" s="126">
        <v>6.77</v>
      </c>
      <c r="L906" s="213">
        <v>0</v>
      </c>
      <c r="M906" s="211"/>
      <c r="N906" s="210">
        <f>ROUND($L$906*$K$906,2)</f>
        <v>0</v>
      </c>
      <c r="O906" s="211"/>
      <c r="P906" s="211"/>
      <c r="Q906" s="211"/>
      <c r="R906" s="23"/>
      <c r="T906" s="127"/>
      <c r="U906" s="128" t="s">
        <v>422</v>
      </c>
      <c r="V906" s="129">
        <v>1.07</v>
      </c>
      <c r="W906" s="129">
        <f>$V$906*$K$906</f>
        <v>7.2439</v>
      </c>
      <c r="X906" s="129">
        <v>0</v>
      </c>
      <c r="Y906" s="129">
        <f>$X$906*$K$906</f>
        <v>0</v>
      </c>
      <c r="Z906" s="129">
        <v>0.075</v>
      </c>
      <c r="AA906" s="130">
        <f>$Z$906*$K$906</f>
        <v>0.5077499999999999</v>
      </c>
      <c r="AR906" s="6" t="s">
        <v>544</v>
      </c>
      <c r="AT906" s="6" t="s">
        <v>540</v>
      </c>
      <c r="AU906" s="6" t="s">
        <v>517</v>
      </c>
      <c r="AY906" s="6" t="s">
        <v>539</v>
      </c>
      <c r="BE906" s="80">
        <f>IF($U$906="základní",$N$906,0)</f>
        <v>0</v>
      </c>
      <c r="BF906" s="80">
        <f>IF($U$906="snížená",$N$906,0)</f>
        <v>0</v>
      </c>
      <c r="BG906" s="80">
        <f>IF($U$906="zákl. přenesená",$N$906,0)</f>
        <v>0</v>
      </c>
      <c r="BH906" s="80">
        <f>IF($U$906="sníž. přenesená",$N$906,0)</f>
        <v>0</v>
      </c>
      <c r="BI906" s="80">
        <f>IF($U$906="nulová",$N$906,0)</f>
        <v>0</v>
      </c>
      <c r="BJ906" s="6" t="s">
        <v>517</v>
      </c>
      <c r="BK906" s="80">
        <f>ROUND($L$906*$K$906,2)</f>
        <v>0</v>
      </c>
      <c r="BL906" s="6" t="s">
        <v>544</v>
      </c>
    </row>
    <row r="907" spans="2:51" s="6" customFormat="1" ht="15.75" customHeight="1">
      <c r="B907" s="131"/>
      <c r="E907" s="132"/>
      <c r="F907" s="206" t="s">
        <v>586</v>
      </c>
      <c r="G907" s="207"/>
      <c r="H907" s="207"/>
      <c r="I907" s="207"/>
      <c r="K907" s="132"/>
      <c r="N907" s="132"/>
      <c r="R907" s="133"/>
      <c r="T907" s="134"/>
      <c r="AA907" s="135"/>
      <c r="AT907" s="132" t="s">
        <v>546</v>
      </c>
      <c r="AU907" s="132" t="s">
        <v>517</v>
      </c>
      <c r="AV907" s="136" t="s">
        <v>401</v>
      </c>
      <c r="AW907" s="136" t="s">
        <v>485</v>
      </c>
      <c r="AX907" s="136" t="s">
        <v>455</v>
      </c>
      <c r="AY907" s="132" t="s">
        <v>539</v>
      </c>
    </row>
    <row r="908" spans="2:51" s="6" customFormat="1" ht="15.75" customHeight="1">
      <c r="B908" s="137"/>
      <c r="E908" s="138"/>
      <c r="F908" s="204" t="s">
        <v>1138</v>
      </c>
      <c r="G908" s="205"/>
      <c r="H908" s="205"/>
      <c r="I908" s="205"/>
      <c r="K908" s="139">
        <v>5.04</v>
      </c>
      <c r="N908" s="138"/>
      <c r="R908" s="140"/>
      <c r="T908" s="141"/>
      <c r="AA908" s="142"/>
      <c r="AT908" s="138" t="s">
        <v>546</v>
      </c>
      <c r="AU908" s="138" t="s">
        <v>517</v>
      </c>
      <c r="AV908" s="143" t="s">
        <v>517</v>
      </c>
      <c r="AW908" s="143" t="s">
        <v>485</v>
      </c>
      <c r="AX908" s="143" t="s">
        <v>455</v>
      </c>
      <c r="AY908" s="138" t="s">
        <v>539</v>
      </c>
    </row>
    <row r="909" spans="2:51" s="6" customFormat="1" ht="15.75" customHeight="1">
      <c r="B909" s="131"/>
      <c r="E909" s="132"/>
      <c r="F909" s="206" t="s">
        <v>615</v>
      </c>
      <c r="G909" s="207"/>
      <c r="H909" s="207"/>
      <c r="I909" s="207"/>
      <c r="K909" s="132"/>
      <c r="N909" s="132"/>
      <c r="R909" s="133"/>
      <c r="T909" s="134"/>
      <c r="AA909" s="135"/>
      <c r="AT909" s="132" t="s">
        <v>546</v>
      </c>
      <c r="AU909" s="132" t="s">
        <v>517</v>
      </c>
      <c r="AV909" s="136" t="s">
        <v>401</v>
      </c>
      <c r="AW909" s="136" t="s">
        <v>485</v>
      </c>
      <c r="AX909" s="136" t="s">
        <v>455</v>
      </c>
      <c r="AY909" s="132" t="s">
        <v>539</v>
      </c>
    </row>
    <row r="910" spans="2:51" s="6" customFormat="1" ht="15.75" customHeight="1">
      <c r="B910" s="137"/>
      <c r="E910" s="138"/>
      <c r="F910" s="204" t="s">
        <v>1139</v>
      </c>
      <c r="G910" s="205"/>
      <c r="H910" s="205"/>
      <c r="I910" s="205"/>
      <c r="K910" s="139">
        <v>1.17</v>
      </c>
      <c r="N910" s="138"/>
      <c r="R910" s="140"/>
      <c r="T910" s="141"/>
      <c r="AA910" s="142"/>
      <c r="AT910" s="138" t="s">
        <v>546</v>
      </c>
      <c r="AU910" s="138" t="s">
        <v>517</v>
      </c>
      <c r="AV910" s="143" t="s">
        <v>517</v>
      </c>
      <c r="AW910" s="143" t="s">
        <v>485</v>
      </c>
      <c r="AX910" s="143" t="s">
        <v>455</v>
      </c>
      <c r="AY910" s="138" t="s">
        <v>539</v>
      </c>
    </row>
    <row r="911" spans="2:51" s="6" customFormat="1" ht="15.75" customHeight="1">
      <c r="B911" s="131"/>
      <c r="E911" s="132"/>
      <c r="F911" s="206" t="s">
        <v>618</v>
      </c>
      <c r="G911" s="207"/>
      <c r="H911" s="207"/>
      <c r="I911" s="207"/>
      <c r="K911" s="132"/>
      <c r="N911" s="132"/>
      <c r="R911" s="133"/>
      <c r="T911" s="134"/>
      <c r="AA911" s="135"/>
      <c r="AT911" s="132" t="s">
        <v>546</v>
      </c>
      <c r="AU911" s="132" t="s">
        <v>517</v>
      </c>
      <c r="AV911" s="136" t="s">
        <v>401</v>
      </c>
      <c r="AW911" s="136" t="s">
        <v>485</v>
      </c>
      <c r="AX911" s="136" t="s">
        <v>455</v>
      </c>
      <c r="AY911" s="132" t="s">
        <v>539</v>
      </c>
    </row>
    <row r="912" spans="2:51" s="6" customFormat="1" ht="15.75" customHeight="1">
      <c r="B912" s="137"/>
      <c r="E912" s="138"/>
      <c r="F912" s="204" t="s">
        <v>1140</v>
      </c>
      <c r="G912" s="205"/>
      <c r="H912" s="205"/>
      <c r="I912" s="205"/>
      <c r="K912" s="139">
        <v>0.56</v>
      </c>
      <c r="N912" s="138"/>
      <c r="R912" s="140"/>
      <c r="T912" s="141"/>
      <c r="AA912" s="142"/>
      <c r="AT912" s="138" t="s">
        <v>546</v>
      </c>
      <c r="AU912" s="138" t="s">
        <v>517</v>
      </c>
      <c r="AV912" s="143" t="s">
        <v>517</v>
      </c>
      <c r="AW912" s="143" t="s">
        <v>485</v>
      </c>
      <c r="AX912" s="143" t="s">
        <v>455</v>
      </c>
      <c r="AY912" s="138" t="s">
        <v>539</v>
      </c>
    </row>
    <row r="913" spans="2:51" s="6" customFormat="1" ht="15.75" customHeight="1">
      <c r="B913" s="144"/>
      <c r="E913" s="145"/>
      <c r="F913" s="208" t="s">
        <v>548</v>
      </c>
      <c r="G913" s="209"/>
      <c r="H913" s="209"/>
      <c r="I913" s="209"/>
      <c r="K913" s="146">
        <v>6.77</v>
      </c>
      <c r="N913" s="145"/>
      <c r="R913" s="147"/>
      <c r="T913" s="148"/>
      <c r="AA913" s="149"/>
      <c r="AT913" s="145" t="s">
        <v>546</v>
      </c>
      <c r="AU913" s="145" t="s">
        <v>517</v>
      </c>
      <c r="AV913" s="150" t="s">
        <v>544</v>
      </c>
      <c r="AW913" s="150" t="s">
        <v>485</v>
      </c>
      <c r="AX913" s="150" t="s">
        <v>401</v>
      </c>
      <c r="AY913" s="145" t="s">
        <v>539</v>
      </c>
    </row>
    <row r="914" spans="2:64" s="6" customFormat="1" ht="27" customHeight="1">
      <c r="B914" s="22"/>
      <c r="C914" s="123" t="s">
        <v>1141</v>
      </c>
      <c r="D914" s="123" t="s">
        <v>540</v>
      </c>
      <c r="E914" s="124" t="s">
        <v>1142</v>
      </c>
      <c r="F914" s="212" t="s">
        <v>1143</v>
      </c>
      <c r="G914" s="211"/>
      <c r="H914" s="211"/>
      <c r="I914" s="211"/>
      <c r="J914" s="125" t="s">
        <v>597</v>
      </c>
      <c r="K914" s="126">
        <v>6.213</v>
      </c>
      <c r="L914" s="213">
        <v>0</v>
      </c>
      <c r="M914" s="211"/>
      <c r="N914" s="210">
        <f>ROUND($L$914*$K$914,2)</f>
        <v>0</v>
      </c>
      <c r="O914" s="211"/>
      <c r="P914" s="211"/>
      <c r="Q914" s="211"/>
      <c r="R914" s="23"/>
      <c r="T914" s="127"/>
      <c r="U914" s="128" t="s">
        <v>422</v>
      </c>
      <c r="V914" s="129">
        <v>0.612</v>
      </c>
      <c r="W914" s="129">
        <f>$V$914*$K$914</f>
        <v>3.802356</v>
      </c>
      <c r="X914" s="129">
        <v>0</v>
      </c>
      <c r="Y914" s="129">
        <f>$X$914*$K$914</f>
        <v>0</v>
      </c>
      <c r="Z914" s="129">
        <v>0.062</v>
      </c>
      <c r="AA914" s="130">
        <f>$Z$914*$K$914</f>
        <v>0.385206</v>
      </c>
      <c r="AR914" s="6" t="s">
        <v>544</v>
      </c>
      <c r="AT914" s="6" t="s">
        <v>540</v>
      </c>
      <c r="AU914" s="6" t="s">
        <v>517</v>
      </c>
      <c r="AY914" s="6" t="s">
        <v>539</v>
      </c>
      <c r="BE914" s="80">
        <f>IF($U$914="základní",$N$914,0)</f>
        <v>0</v>
      </c>
      <c r="BF914" s="80">
        <f>IF($U$914="snížená",$N$914,0)</f>
        <v>0</v>
      </c>
      <c r="BG914" s="80">
        <f>IF($U$914="zákl. přenesená",$N$914,0)</f>
        <v>0</v>
      </c>
      <c r="BH914" s="80">
        <f>IF($U$914="sníž. přenesená",$N$914,0)</f>
        <v>0</v>
      </c>
      <c r="BI914" s="80">
        <f>IF($U$914="nulová",$N$914,0)</f>
        <v>0</v>
      </c>
      <c r="BJ914" s="6" t="s">
        <v>517</v>
      </c>
      <c r="BK914" s="80">
        <f>ROUND($L$914*$K$914,2)</f>
        <v>0</v>
      </c>
      <c r="BL914" s="6" t="s">
        <v>544</v>
      </c>
    </row>
    <row r="915" spans="2:51" s="6" customFormat="1" ht="15.75" customHeight="1">
      <c r="B915" s="131"/>
      <c r="E915" s="132"/>
      <c r="F915" s="206" t="s">
        <v>615</v>
      </c>
      <c r="G915" s="207"/>
      <c r="H915" s="207"/>
      <c r="I915" s="207"/>
      <c r="K915" s="132"/>
      <c r="N915" s="132"/>
      <c r="R915" s="133"/>
      <c r="T915" s="134"/>
      <c r="AA915" s="135"/>
      <c r="AT915" s="132" t="s">
        <v>546</v>
      </c>
      <c r="AU915" s="132" t="s">
        <v>517</v>
      </c>
      <c r="AV915" s="136" t="s">
        <v>401</v>
      </c>
      <c r="AW915" s="136" t="s">
        <v>485</v>
      </c>
      <c r="AX915" s="136" t="s">
        <v>455</v>
      </c>
      <c r="AY915" s="132" t="s">
        <v>539</v>
      </c>
    </row>
    <row r="916" spans="2:51" s="6" customFormat="1" ht="15.75" customHeight="1">
      <c r="B916" s="137"/>
      <c r="E916" s="138"/>
      <c r="F916" s="204" t="s">
        <v>1144</v>
      </c>
      <c r="G916" s="205"/>
      <c r="H916" s="205"/>
      <c r="I916" s="205"/>
      <c r="K916" s="139">
        <v>3.213</v>
      </c>
      <c r="N916" s="138"/>
      <c r="R916" s="140"/>
      <c r="T916" s="141"/>
      <c r="AA916" s="142"/>
      <c r="AT916" s="138" t="s">
        <v>546</v>
      </c>
      <c r="AU916" s="138" t="s">
        <v>517</v>
      </c>
      <c r="AV916" s="143" t="s">
        <v>517</v>
      </c>
      <c r="AW916" s="143" t="s">
        <v>485</v>
      </c>
      <c r="AX916" s="143" t="s">
        <v>455</v>
      </c>
      <c r="AY916" s="138" t="s">
        <v>539</v>
      </c>
    </row>
    <row r="917" spans="2:51" s="6" customFormat="1" ht="15.75" customHeight="1">
      <c r="B917" s="131"/>
      <c r="E917" s="132"/>
      <c r="F917" s="206" t="s">
        <v>618</v>
      </c>
      <c r="G917" s="207"/>
      <c r="H917" s="207"/>
      <c r="I917" s="207"/>
      <c r="K917" s="132"/>
      <c r="N917" s="132"/>
      <c r="R917" s="133"/>
      <c r="T917" s="134"/>
      <c r="AA917" s="135"/>
      <c r="AT917" s="132" t="s">
        <v>546</v>
      </c>
      <c r="AU917" s="132" t="s">
        <v>517</v>
      </c>
      <c r="AV917" s="136" t="s">
        <v>401</v>
      </c>
      <c r="AW917" s="136" t="s">
        <v>485</v>
      </c>
      <c r="AX917" s="136" t="s">
        <v>455</v>
      </c>
      <c r="AY917" s="132" t="s">
        <v>539</v>
      </c>
    </row>
    <row r="918" spans="2:51" s="6" customFormat="1" ht="15.75" customHeight="1">
      <c r="B918" s="137"/>
      <c r="E918" s="138"/>
      <c r="F918" s="204" t="s">
        <v>1145</v>
      </c>
      <c r="G918" s="205"/>
      <c r="H918" s="205"/>
      <c r="I918" s="205"/>
      <c r="K918" s="139">
        <v>3</v>
      </c>
      <c r="N918" s="138"/>
      <c r="R918" s="140"/>
      <c r="T918" s="141"/>
      <c r="AA918" s="142"/>
      <c r="AT918" s="138" t="s">
        <v>546</v>
      </c>
      <c r="AU918" s="138" t="s">
        <v>517</v>
      </c>
      <c r="AV918" s="143" t="s">
        <v>517</v>
      </c>
      <c r="AW918" s="143" t="s">
        <v>485</v>
      </c>
      <c r="AX918" s="143" t="s">
        <v>455</v>
      </c>
      <c r="AY918" s="138" t="s">
        <v>539</v>
      </c>
    </row>
    <row r="919" spans="2:51" s="6" customFormat="1" ht="15.75" customHeight="1">
      <c r="B919" s="144"/>
      <c r="E919" s="145"/>
      <c r="F919" s="208" t="s">
        <v>548</v>
      </c>
      <c r="G919" s="209"/>
      <c r="H919" s="209"/>
      <c r="I919" s="209"/>
      <c r="K919" s="146">
        <v>6.213</v>
      </c>
      <c r="N919" s="145"/>
      <c r="R919" s="147"/>
      <c r="T919" s="148"/>
      <c r="AA919" s="149"/>
      <c r="AT919" s="145" t="s">
        <v>546</v>
      </c>
      <c r="AU919" s="145" t="s">
        <v>517</v>
      </c>
      <c r="AV919" s="150" t="s">
        <v>544</v>
      </c>
      <c r="AW919" s="150" t="s">
        <v>485</v>
      </c>
      <c r="AX919" s="150" t="s">
        <v>401</v>
      </c>
      <c r="AY919" s="145" t="s">
        <v>539</v>
      </c>
    </row>
    <row r="920" spans="2:64" s="6" customFormat="1" ht="27" customHeight="1">
      <c r="B920" s="22"/>
      <c r="C920" s="123" t="s">
        <v>1146</v>
      </c>
      <c r="D920" s="123" t="s">
        <v>540</v>
      </c>
      <c r="E920" s="124" t="s">
        <v>1147</v>
      </c>
      <c r="F920" s="212" t="s">
        <v>1148</v>
      </c>
      <c r="G920" s="211"/>
      <c r="H920" s="211"/>
      <c r="I920" s="211"/>
      <c r="J920" s="125" t="s">
        <v>597</v>
      </c>
      <c r="K920" s="126">
        <v>17.7</v>
      </c>
      <c r="L920" s="213">
        <v>0</v>
      </c>
      <c r="M920" s="211"/>
      <c r="N920" s="210">
        <f>ROUND($L$920*$K$920,2)</f>
        <v>0</v>
      </c>
      <c r="O920" s="211"/>
      <c r="P920" s="211"/>
      <c r="Q920" s="211"/>
      <c r="R920" s="23"/>
      <c r="T920" s="127"/>
      <c r="U920" s="128" t="s">
        <v>422</v>
      </c>
      <c r="V920" s="129">
        <v>0.503</v>
      </c>
      <c r="W920" s="129">
        <f>$V$920*$K$920</f>
        <v>8.9031</v>
      </c>
      <c r="X920" s="129">
        <v>0</v>
      </c>
      <c r="Y920" s="129">
        <f>$X$920*$K$920</f>
        <v>0</v>
      </c>
      <c r="Z920" s="129">
        <v>0.054</v>
      </c>
      <c r="AA920" s="130">
        <f>$Z$920*$K$920</f>
        <v>0.9558</v>
      </c>
      <c r="AR920" s="6" t="s">
        <v>544</v>
      </c>
      <c r="AT920" s="6" t="s">
        <v>540</v>
      </c>
      <c r="AU920" s="6" t="s">
        <v>517</v>
      </c>
      <c r="AY920" s="6" t="s">
        <v>539</v>
      </c>
      <c r="BE920" s="80">
        <f>IF($U$920="základní",$N$920,0)</f>
        <v>0</v>
      </c>
      <c r="BF920" s="80">
        <f>IF($U$920="snížená",$N$920,0)</f>
        <v>0</v>
      </c>
      <c r="BG920" s="80">
        <f>IF($U$920="zákl. přenesená",$N$920,0)</f>
        <v>0</v>
      </c>
      <c r="BH920" s="80">
        <f>IF($U$920="sníž. přenesená",$N$920,0)</f>
        <v>0</v>
      </c>
      <c r="BI920" s="80">
        <f>IF($U$920="nulová",$N$920,0)</f>
        <v>0</v>
      </c>
      <c r="BJ920" s="6" t="s">
        <v>517</v>
      </c>
      <c r="BK920" s="80">
        <f>ROUND($L$920*$K$920,2)</f>
        <v>0</v>
      </c>
      <c r="BL920" s="6" t="s">
        <v>544</v>
      </c>
    </row>
    <row r="921" spans="2:51" s="6" customFormat="1" ht="15.75" customHeight="1">
      <c r="B921" s="131"/>
      <c r="E921" s="132"/>
      <c r="F921" s="206" t="s">
        <v>615</v>
      </c>
      <c r="G921" s="207"/>
      <c r="H921" s="207"/>
      <c r="I921" s="207"/>
      <c r="K921" s="132"/>
      <c r="N921" s="132"/>
      <c r="R921" s="133"/>
      <c r="T921" s="134"/>
      <c r="AA921" s="135"/>
      <c r="AT921" s="132" t="s">
        <v>546</v>
      </c>
      <c r="AU921" s="132" t="s">
        <v>517</v>
      </c>
      <c r="AV921" s="136" t="s">
        <v>401</v>
      </c>
      <c r="AW921" s="136" t="s">
        <v>485</v>
      </c>
      <c r="AX921" s="136" t="s">
        <v>455</v>
      </c>
      <c r="AY921" s="132" t="s">
        <v>539</v>
      </c>
    </row>
    <row r="922" spans="2:51" s="6" customFormat="1" ht="15.75" customHeight="1">
      <c r="B922" s="137"/>
      <c r="E922" s="138"/>
      <c r="F922" s="204" t="s">
        <v>1149</v>
      </c>
      <c r="G922" s="205"/>
      <c r="H922" s="205"/>
      <c r="I922" s="205"/>
      <c r="K922" s="139">
        <v>8.85</v>
      </c>
      <c r="N922" s="138"/>
      <c r="R922" s="140"/>
      <c r="T922" s="141"/>
      <c r="AA922" s="142"/>
      <c r="AT922" s="138" t="s">
        <v>546</v>
      </c>
      <c r="AU922" s="138" t="s">
        <v>517</v>
      </c>
      <c r="AV922" s="143" t="s">
        <v>517</v>
      </c>
      <c r="AW922" s="143" t="s">
        <v>485</v>
      </c>
      <c r="AX922" s="143" t="s">
        <v>455</v>
      </c>
      <c r="AY922" s="138" t="s">
        <v>539</v>
      </c>
    </row>
    <row r="923" spans="2:51" s="6" customFormat="1" ht="15.75" customHeight="1">
      <c r="B923" s="131"/>
      <c r="E923" s="132"/>
      <c r="F923" s="206" t="s">
        <v>618</v>
      </c>
      <c r="G923" s="207"/>
      <c r="H923" s="207"/>
      <c r="I923" s="207"/>
      <c r="K923" s="132"/>
      <c r="N923" s="132"/>
      <c r="R923" s="133"/>
      <c r="T923" s="134"/>
      <c r="AA923" s="135"/>
      <c r="AT923" s="132" t="s">
        <v>546</v>
      </c>
      <c r="AU923" s="132" t="s">
        <v>517</v>
      </c>
      <c r="AV923" s="136" t="s">
        <v>401</v>
      </c>
      <c r="AW923" s="136" t="s">
        <v>485</v>
      </c>
      <c r="AX923" s="136" t="s">
        <v>455</v>
      </c>
      <c r="AY923" s="132" t="s">
        <v>539</v>
      </c>
    </row>
    <row r="924" spans="2:51" s="6" customFormat="1" ht="15.75" customHeight="1">
      <c r="B924" s="137"/>
      <c r="E924" s="138"/>
      <c r="F924" s="204" t="s">
        <v>1149</v>
      </c>
      <c r="G924" s="205"/>
      <c r="H924" s="205"/>
      <c r="I924" s="205"/>
      <c r="K924" s="139">
        <v>8.85</v>
      </c>
      <c r="N924" s="138"/>
      <c r="R924" s="140"/>
      <c r="T924" s="141"/>
      <c r="AA924" s="142"/>
      <c r="AT924" s="138" t="s">
        <v>546</v>
      </c>
      <c r="AU924" s="138" t="s">
        <v>517</v>
      </c>
      <c r="AV924" s="143" t="s">
        <v>517</v>
      </c>
      <c r="AW924" s="143" t="s">
        <v>485</v>
      </c>
      <c r="AX924" s="143" t="s">
        <v>455</v>
      </c>
      <c r="AY924" s="138" t="s">
        <v>539</v>
      </c>
    </row>
    <row r="925" spans="2:51" s="6" customFormat="1" ht="15.75" customHeight="1">
      <c r="B925" s="144"/>
      <c r="E925" s="145"/>
      <c r="F925" s="208" t="s">
        <v>548</v>
      </c>
      <c r="G925" s="209"/>
      <c r="H925" s="209"/>
      <c r="I925" s="209"/>
      <c r="K925" s="146">
        <v>17.7</v>
      </c>
      <c r="N925" s="145"/>
      <c r="R925" s="147"/>
      <c r="T925" s="148"/>
      <c r="AA925" s="149"/>
      <c r="AT925" s="145" t="s">
        <v>546</v>
      </c>
      <c r="AU925" s="145" t="s">
        <v>517</v>
      </c>
      <c r="AV925" s="150" t="s">
        <v>544</v>
      </c>
      <c r="AW925" s="150" t="s">
        <v>485</v>
      </c>
      <c r="AX925" s="150" t="s">
        <v>401</v>
      </c>
      <c r="AY925" s="145" t="s">
        <v>539</v>
      </c>
    </row>
    <row r="926" spans="2:64" s="6" customFormat="1" ht="27" customHeight="1">
      <c r="B926" s="22"/>
      <c r="C926" s="123" t="s">
        <v>1150</v>
      </c>
      <c r="D926" s="123" t="s">
        <v>540</v>
      </c>
      <c r="E926" s="124" t="s">
        <v>1151</v>
      </c>
      <c r="F926" s="212" t="s">
        <v>1152</v>
      </c>
      <c r="G926" s="211"/>
      <c r="H926" s="211"/>
      <c r="I926" s="211"/>
      <c r="J926" s="125" t="s">
        <v>597</v>
      </c>
      <c r="K926" s="126">
        <v>6.2</v>
      </c>
      <c r="L926" s="213">
        <v>0</v>
      </c>
      <c r="M926" s="211"/>
      <c r="N926" s="210">
        <f>ROUND($L$926*$K$926,2)</f>
        <v>0</v>
      </c>
      <c r="O926" s="211"/>
      <c r="P926" s="211"/>
      <c r="Q926" s="211"/>
      <c r="R926" s="23"/>
      <c r="T926" s="127"/>
      <c r="U926" s="128" t="s">
        <v>422</v>
      </c>
      <c r="V926" s="129">
        <v>0.616</v>
      </c>
      <c r="W926" s="129">
        <f>$V$926*$K$926</f>
        <v>3.8192</v>
      </c>
      <c r="X926" s="129">
        <v>0</v>
      </c>
      <c r="Y926" s="129">
        <f>$X$926*$K$926</f>
        <v>0</v>
      </c>
      <c r="Z926" s="129">
        <v>0.088</v>
      </c>
      <c r="AA926" s="130">
        <f>$Z$926*$K$926</f>
        <v>0.5456</v>
      </c>
      <c r="AR926" s="6" t="s">
        <v>544</v>
      </c>
      <c r="AT926" s="6" t="s">
        <v>540</v>
      </c>
      <c r="AU926" s="6" t="s">
        <v>517</v>
      </c>
      <c r="AY926" s="6" t="s">
        <v>539</v>
      </c>
      <c r="BE926" s="80">
        <f>IF($U$926="základní",$N$926,0)</f>
        <v>0</v>
      </c>
      <c r="BF926" s="80">
        <f>IF($U$926="snížená",$N$926,0)</f>
        <v>0</v>
      </c>
      <c r="BG926" s="80">
        <f>IF($U$926="zákl. přenesená",$N$926,0)</f>
        <v>0</v>
      </c>
      <c r="BH926" s="80">
        <f>IF($U$926="sníž. přenesená",$N$926,0)</f>
        <v>0</v>
      </c>
      <c r="BI926" s="80">
        <f>IF($U$926="nulová",$N$926,0)</f>
        <v>0</v>
      </c>
      <c r="BJ926" s="6" t="s">
        <v>517</v>
      </c>
      <c r="BK926" s="80">
        <f>ROUND($L$926*$K$926,2)</f>
        <v>0</v>
      </c>
      <c r="BL926" s="6" t="s">
        <v>544</v>
      </c>
    </row>
    <row r="927" spans="2:51" s="6" customFormat="1" ht="15.75" customHeight="1">
      <c r="B927" s="131"/>
      <c r="E927" s="132"/>
      <c r="F927" s="206" t="s">
        <v>586</v>
      </c>
      <c r="G927" s="207"/>
      <c r="H927" s="207"/>
      <c r="I927" s="207"/>
      <c r="K927" s="132"/>
      <c r="N927" s="132"/>
      <c r="R927" s="133"/>
      <c r="T927" s="134"/>
      <c r="AA927" s="135"/>
      <c r="AT927" s="132" t="s">
        <v>546</v>
      </c>
      <c r="AU927" s="132" t="s">
        <v>517</v>
      </c>
      <c r="AV927" s="136" t="s">
        <v>401</v>
      </c>
      <c r="AW927" s="136" t="s">
        <v>485</v>
      </c>
      <c r="AX927" s="136" t="s">
        <v>455</v>
      </c>
      <c r="AY927" s="132" t="s">
        <v>539</v>
      </c>
    </row>
    <row r="928" spans="2:51" s="6" customFormat="1" ht="15.75" customHeight="1">
      <c r="B928" s="137"/>
      <c r="E928" s="138"/>
      <c r="F928" s="204" t="s">
        <v>1153</v>
      </c>
      <c r="G928" s="205"/>
      <c r="H928" s="205"/>
      <c r="I928" s="205"/>
      <c r="K928" s="139">
        <v>6.2</v>
      </c>
      <c r="N928" s="138"/>
      <c r="R928" s="140"/>
      <c r="T928" s="141"/>
      <c r="AA928" s="142"/>
      <c r="AT928" s="138" t="s">
        <v>546</v>
      </c>
      <c r="AU928" s="138" t="s">
        <v>517</v>
      </c>
      <c r="AV928" s="143" t="s">
        <v>517</v>
      </c>
      <c r="AW928" s="143" t="s">
        <v>485</v>
      </c>
      <c r="AX928" s="143" t="s">
        <v>455</v>
      </c>
      <c r="AY928" s="138" t="s">
        <v>539</v>
      </c>
    </row>
    <row r="929" spans="2:51" s="6" customFormat="1" ht="15.75" customHeight="1">
      <c r="B929" s="144"/>
      <c r="E929" s="145"/>
      <c r="F929" s="208" t="s">
        <v>548</v>
      </c>
      <c r="G929" s="209"/>
      <c r="H929" s="209"/>
      <c r="I929" s="209"/>
      <c r="K929" s="146">
        <v>6.2</v>
      </c>
      <c r="N929" s="145"/>
      <c r="R929" s="147"/>
      <c r="T929" s="148"/>
      <c r="AA929" s="149"/>
      <c r="AT929" s="145" t="s">
        <v>546</v>
      </c>
      <c r="AU929" s="145" t="s">
        <v>517</v>
      </c>
      <c r="AV929" s="150" t="s">
        <v>544</v>
      </c>
      <c r="AW929" s="150" t="s">
        <v>485</v>
      </c>
      <c r="AX929" s="150" t="s">
        <v>401</v>
      </c>
      <c r="AY929" s="145" t="s">
        <v>539</v>
      </c>
    </row>
    <row r="930" spans="2:64" s="6" customFormat="1" ht="27" customHeight="1">
      <c r="B930" s="22"/>
      <c r="C930" s="123" t="s">
        <v>1154</v>
      </c>
      <c r="D930" s="123" t="s">
        <v>540</v>
      </c>
      <c r="E930" s="124" t="s">
        <v>1155</v>
      </c>
      <c r="F930" s="212" t="s">
        <v>1156</v>
      </c>
      <c r="G930" s="211"/>
      <c r="H930" s="211"/>
      <c r="I930" s="211"/>
      <c r="J930" s="125" t="s">
        <v>597</v>
      </c>
      <c r="K930" s="126">
        <v>2.16</v>
      </c>
      <c r="L930" s="213">
        <v>0</v>
      </c>
      <c r="M930" s="211"/>
      <c r="N930" s="210">
        <f>ROUND($L$930*$K$930,2)</f>
        <v>0</v>
      </c>
      <c r="O930" s="211"/>
      <c r="P930" s="211"/>
      <c r="Q930" s="211"/>
      <c r="R930" s="23"/>
      <c r="T930" s="127"/>
      <c r="U930" s="128" t="s">
        <v>422</v>
      </c>
      <c r="V930" s="129">
        <v>0.576</v>
      </c>
      <c r="W930" s="129">
        <f>$V$930*$K$930</f>
        <v>1.24416</v>
      </c>
      <c r="X930" s="129">
        <v>0</v>
      </c>
      <c r="Y930" s="129">
        <f>$X$930*$K$930</f>
        <v>0</v>
      </c>
      <c r="Z930" s="129">
        <v>0.067</v>
      </c>
      <c r="AA930" s="130">
        <f>$Z$930*$K$930</f>
        <v>0.14472000000000002</v>
      </c>
      <c r="AR930" s="6" t="s">
        <v>544</v>
      </c>
      <c r="AT930" s="6" t="s">
        <v>540</v>
      </c>
      <c r="AU930" s="6" t="s">
        <v>517</v>
      </c>
      <c r="AY930" s="6" t="s">
        <v>539</v>
      </c>
      <c r="BE930" s="80">
        <f>IF($U$930="základní",$N$930,0)</f>
        <v>0</v>
      </c>
      <c r="BF930" s="80">
        <f>IF($U$930="snížená",$N$930,0)</f>
        <v>0</v>
      </c>
      <c r="BG930" s="80">
        <f>IF($U$930="zákl. přenesená",$N$930,0)</f>
        <v>0</v>
      </c>
      <c r="BH930" s="80">
        <f>IF($U$930="sníž. přenesená",$N$930,0)</f>
        <v>0</v>
      </c>
      <c r="BI930" s="80">
        <f>IF($U$930="nulová",$N$930,0)</f>
        <v>0</v>
      </c>
      <c r="BJ930" s="6" t="s">
        <v>517</v>
      </c>
      <c r="BK930" s="80">
        <f>ROUND($L$930*$K$930,2)</f>
        <v>0</v>
      </c>
      <c r="BL930" s="6" t="s">
        <v>544</v>
      </c>
    </row>
    <row r="931" spans="2:51" s="6" customFormat="1" ht="15.75" customHeight="1">
      <c r="B931" s="131"/>
      <c r="E931" s="132"/>
      <c r="F931" s="206" t="s">
        <v>1157</v>
      </c>
      <c r="G931" s="207"/>
      <c r="H931" s="207"/>
      <c r="I931" s="207"/>
      <c r="K931" s="132"/>
      <c r="N931" s="132"/>
      <c r="R931" s="133"/>
      <c r="T931" s="134"/>
      <c r="AA931" s="135"/>
      <c r="AT931" s="132" t="s">
        <v>546</v>
      </c>
      <c r="AU931" s="132" t="s">
        <v>517</v>
      </c>
      <c r="AV931" s="136" t="s">
        <v>401</v>
      </c>
      <c r="AW931" s="136" t="s">
        <v>485</v>
      </c>
      <c r="AX931" s="136" t="s">
        <v>455</v>
      </c>
      <c r="AY931" s="132" t="s">
        <v>539</v>
      </c>
    </row>
    <row r="932" spans="2:51" s="6" customFormat="1" ht="15.75" customHeight="1">
      <c r="B932" s="137"/>
      <c r="E932" s="138"/>
      <c r="F932" s="204" t="s">
        <v>1158</v>
      </c>
      <c r="G932" s="205"/>
      <c r="H932" s="205"/>
      <c r="I932" s="205"/>
      <c r="K932" s="139">
        <v>2.16</v>
      </c>
      <c r="N932" s="138"/>
      <c r="R932" s="140"/>
      <c r="T932" s="141"/>
      <c r="AA932" s="142"/>
      <c r="AT932" s="138" t="s">
        <v>546</v>
      </c>
      <c r="AU932" s="138" t="s">
        <v>517</v>
      </c>
      <c r="AV932" s="143" t="s">
        <v>517</v>
      </c>
      <c r="AW932" s="143" t="s">
        <v>485</v>
      </c>
      <c r="AX932" s="143" t="s">
        <v>455</v>
      </c>
      <c r="AY932" s="138" t="s">
        <v>539</v>
      </c>
    </row>
    <row r="933" spans="2:51" s="6" customFormat="1" ht="15.75" customHeight="1">
      <c r="B933" s="144"/>
      <c r="E933" s="145"/>
      <c r="F933" s="208" t="s">
        <v>548</v>
      </c>
      <c r="G933" s="209"/>
      <c r="H933" s="209"/>
      <c r="I933" s="209"/>
      <c r="K933" s="146">
        <v>2.16</v>
      </c>
      <c r="N933" s="145"/>
      <c r="R933" s="147"/>
      <c r="T933" s="148"/>
      <c r="AA933" s="149"/>
      <c r="AT933" s="145" t="s">
        <v>546</v>
      </c>
      <c r="AU933" s="145" t="s">
        <v>517</v>
      </c>
      <c r="AV933" s="150" t="s">
        <v>544</v>
      </c>
      <c r="AW933" s="150" t="s">
        <v>485</v>
      </c>
      <c r="AX933" s="150" t="s">
        <v>401</v>
      </c>
      <c r="AY933" s="145" t="s">
        <v>539</v>
      </c>
    </row>
    <row r="934" spans="2:64" s="6" customFormat="1" ht="27" customHeight="1">
      <c r="B934" s="22"/>
      <c r="C934" s="123" t="s">
        <v>1159</v>
      </c>
      <c r="D934" s="123" t="s">
        <v>540</v>
      </c>
      <c r="E934" s="124" t="s">
        <v>1160</v>
      </c>
      <c r="F934" s="212" t="s">
        <v>1161</v>
      </c>
      <c r="G934" s="211"/>
      <c r="H934" s="211"/>
      <c r="I934" s="211"/>
      <c r="J934" s="125" t="s">
        <v>597</v>
      </c>
      <c r="K934" s="126">
        <v>9.6</v>
      </c>
      <c r="L934" s="213">
        <v>0</v>
      </c>
      <c r="M934" s="211"/>
      <c r="N934" s="210">
        <f>ROUND($L$934*$K$934,2)</f>
        <v>0</v>
      </c>
      <c r="O934" s="211"/>
      <c r="P934" s="211"/>
      <c r="Q934" s="211"/>
      <c r="R934" s="23"/>
      <c r="T934" s="127"/>
      <c r="U934" s="128" t="s">
        <v>422</v>
      </c>
      <c r="V934" s="129">
        <v>0.939</v>
      </c>
      <c r="W934" s="129">
        <f>$V$934*$K$934</f>
        <v>9.014399999999998</v>
      </c>
      <c r="X934" s="129">
        <v>0</v>
      </c>
      <c r="Y934" s="129">
        <f>$X$934*$K$934</f>
        <v>0</v>
      </c>
      <c r="Z934" s="129">
        <v>0.076</v>
      </c>
      <c r="AA934" s="130">
        <f>$Z$934*$K$934</f>
        <v>0.7295999999999999</v>
      </c>
      <c r="AR934" s="6" t="s">
        <v>544</v>
      </c>
      <c r="AT934" s="6" t="s">
        <v>540</v>
      </c>
      <c r="AU934" s="6" t="s">
        <v>517</v>
      </c>
      <c r="AY934" s="6" t="s">
        <v>539</v>
      </c>
      <c r="BE934" s="80">
        <f>IF($U$934="základní",$N$934,0)</f>
        <v>0</v>
      </c>
      <c r="BF934" s="80">
        <f>IF($U$934="snížená",$N$934,0)</f>
        <v>0</v>
      </c>
      <c r="BG934" s="80">
        <f>IF($U$934="zákl. přenesená",$N$934,0)</f>
        <v>0</v>
      </c>
      <c r="BH934" s="80">
        <f>IF($U$934="sníž. přenesená",$N$934,0)</f>
        <v>0</v>
      </c>
      <c r="BI934" s="80">
        <f>IF($U$934="nulová",$N$934,0)</f>
        <v>0</v>
      </c>
      <c r="BJ934" s="6" t="s">
        <v>517</v>
      </c>
      <c r="BK934" s="80">
        <f>ROUND($L$934*$K$934,2)</f>
        <v>0</v>
      </c>
      <c r="BL934" s="6" t="s">
        <v>544</v>
      </c>
    </row>
    <row r="935" spans="2:51" s="6" customFormat="1" ht="15.75" customHeight="1">
      <c r="B935" s="131"/>
      <c r="E935" s="132"/>
      <c r="F935" s="206" t="s">
        <v>615</v>
      </c>
      <c r="G935" s="207"/>
      <c r="H935" s="207"/>
      <c r="I935" s="207"/>
      <c r="K935" s="132"/>
      <c r="N935" s="132"/>
      <c r="R935" s="133"/>
      <c r="T935" s="134"/>
      <c r="AA935" s="135"/>
      <c r="AT935" s="132" t="s">
        <v>546</v>
      </c>
      <c r="AU935" s="132" t="s">
        <v>517</v>
      </c>
      <c r="AV935" s="136" t="s">
        <v>401</v>
      </c>
      <c r="AW935" s="136" t="s">
        <v>485</v>
      </c>
      <c r="AX935" s="136" t="s">
        <v>455</v>
      </c>
      <c r="AY935" s="132" t="s">
        <v>539</v>
      </c>
    </row>
    <row r="936" spans="2:51" s="6" customFormat="1" ht="15.75" customHeight="1">
      <c r="B936" s="137"/>
      <c r="E936" s="138"/>
      <c r="F936" s="204" t="s">
        <v>1162</v>
      </c>
      <c r="G936" s="205"/>
      <c r="H936" s="205"/>
      <c r="I936" s="205"/>
      <c r="K936" s="139">
        <v>5</v>
      </c>
      <c r="N936" s="138"/>
      <c r="R936" s="140"/>
      <c r="T936" s="141"/>
      <c r="AA936" s="142"/>
      <c r="AT936" s="138" t="s">
        <v>546</v>
      </c>
      <c r="AU936" s="138" t="s">
        <v>517</v>
      </c>
      <c r="AV936" s="143" t="s">
        <v>517</v>
      </c>
      <c r="AW936" s="143" t="s">
        <v>485</v>
      </c>
      <c r="AX936" s="143" t="s">
        <v>455</v>
      </c>
      <c r="AY936" s="138" t="s">
        <v>539</v>
      </c>
    </row>
    <row r="937" spans="2:51" s="6" customFormat="1" ht="15.75" customHeight="1">
      <c r="B937" s="131"/>
      <c r="E937" s="132"/>
      <c r="F937" s="206" t="s">
        <v>618</v>
      </c>
      <c r="G937" s="207"/>
      <c r="H937" s="207"/>
      <c r="I937" s="207"/>
      <c r="K937" s="132"/>
      <c r="N937" s="132"/>
      <c r="R937" s="133"/>
      <c r="T937" s="134"/>
      <c r="AA937" s="135"/>
      <c r="AT937" s="132" t="s">
        <v>546</v>
      </c>
      <c r="AU937" s="132" t="s">
        <v>517</v>
      </c>
      <c r="AV937" s="136" t="s">
        <v>401</v>
      </c>
      <c r="AW937" s="136" t="s">
        <v>485</v>
      </c>
      <c r="AX937" s="136" t="s">
        <v>455</v>
      </c>
      <c r="AY937" s="132" t="s">
        <v>539</v>
      </c>
    </row>
    <row r="938" spans="2:51" s="6" customFormat="1" ht="15.75" customHeight="1">
      <c r="B938" s="137"/>
      <c r="E938" s="138"/>
      <c r="F938" s="204" t="s">
        <v>1163</v>
      </c>
      <c r="G938" s="205"/>
      <c r="H938" s="205"/>
      <c r="I938" s="205"/>
      <c r="K938" s="139">
        <v>4.6</v>
      </c>
      <c r="N938" s="138"/>
      <c r="R938" s="140"/>
      <c r="T938" s="141"/>
      <c r="AA938" s="142"/>
      <c r="AT938" s="138" t="s">
        <v>546</v>
      </c>
      <c r="AU938" s="138" t="s">
        <v>517</v>
      </c>
      <c r="AV938" s="143" t="s">
        <v>517</v>
      </c>
      <c r="AW938" s="143" t="s">
        <v>485</v>
      </c>
      <c r="AX938" s="143" t="s">
        <v>455</v>
      </c>
      <c r="AY938" s="138" t="s">
        <v>539</v>
      </c>
    </row>
    <row r="939" spans="2:51" s="6" customFormat="1" ht="15.75" customHeight="1">
      <c r="B939" s="144"/>
      <c r="E939" s="145"/>
      <c r="F939" s="208" t="s">
        <v>548</v>
      </c>
      <c r="G939" s="209"/>
      <c r="H939" s="209"/>
      <c r="I939" s="209"/>
      <c r="K939" s="146">
        <v>9.6</v>
      </c>
      <c r="N939" s="145"/>
      <c r="R939" s="147"/>
      <c r="T939" s="148"/>
      <c r="AA939" s="149"/>
      <c r="AT939" s="145" t="s">
        <v>546</v>
      </c>
      <c r="AU939" s="145" t="s">
        <v>517</v>
      </c>
      <c r="AV939" s="150" t="s">
        <v>544</v>
      </c>
      <c r="AW939" s="150" t="s">
        <v>485</v>
      </c>
      <c r="AX939" s="150" t="s">
        <v>401</v>
      </c>
      <c r="AY939" s="145" t="s">
        <v>539</v>
      </c>
    </row>
    <row r="940" spans="2:64" s="6" customFormat="1" ht="27" customHeight="1">
      <c r="B940" s="22"/>
      <c r="C940" s="123" t="s">
        <v>1164</v>
      </c>
      <c r="D940" s="123" t="s">
        <v>540</v>
      </c>
      <c r="E940" s="124" t="s">
        <v>1165</v>
      </c>
      <c r="F940" s="212" t="s">
        <v>1166</v>
      </c>
      <c r="G940" s="211"/>
      <c r="H940" s="211"/>
      <c r="I940" s="211"/>
      <c r="J940" s="125" t="s">
        <v>543</v>
      </c>
      <c r="K940" s="126">
        <v>0.467</v>
      </c>
      <c r="L940" s="213">
        <v>0</v>
      </c>
      <c r="M940" s="211"/>
      <c r="N940" s="210">
        <f>ROUND($L$940*$K$940,2)</f>
        <v>0</v>
      </c>
      <c r="O940" s="211"/>
      <c r="P940" s="211"/>
      <c r="Q940" s="211"/>
      <c r="R940" s="23"/>
      <c r="T940" s="127"/>
      <c r="U940" s="128" t="s">
        <v>422</v>
      </c>
      <c r="V940" s="129">
        <v>5.796</v>
      </c>
      <c r="W940" s="129">
        <f>$V$940*$K$940</f>
        <v>2.706732</v>
      </c>
      <c r="X940" s="129">
        <v>0</v>
      </c>
      <c r="Y940" s="129">
        <f>$X$940*$K$940</f>
        <v>0</v>
      </c>
      <c r="Z940" s="129">
        <v>1.8</v>
      </c>
      <c r="AA940" s="130">
        <f>$Z$940*$K$940</f>
        <v>0.8406</v>
      </c>
      <c r="AR940" s="6" t="s">
        <v>544</v>
      </c>
      <c r="AT940" s="6" t="s">
        <v>540</v>
      </c>
      <c r="AU940" s="6" t="s">
        <v>517</v>
      </c>
      <c r="AY940" s="6" t="s">
        <v>539</v>
      </c>
      <c r="BE940" s="80">
        <f>IF($U$940="základní",$N$940,0)</f>
        <v>0</v>
      </c>
      <c r="BF940" s="80">
        <f>IF($U$940="snížená",$N$940,0)</f>
        <v>0</v>
      </c>
      <c r="BG940" s="80">
        <f>IF($U$940="zákl. přenesená",$N$940,0)</f>
        <v>0</v>
      </c>
      <c r="BH940" s="80">
        <f>IF($U$940="sníž. přenesená",$N$940,0)</f>
        <v>0</v>
      </c>
      <c r="BI940" s="80">
        <f>IF($U$940="nulová",$N$940,0)</f>
        <v>0</v>
      </c>
      <c r="BJ940" s="6" t="s">
        <v>517</v>
      </c>
      <c r="BK940" s="80">
        <f>ROUND($L$940*$K$940,2)</f>
        <v>0</v>
      </c>
      <c r="BL940" s="6" t="s">
        <v>544</v>
      </c>
    </row>
    <row r="941" spans="2:51" s="6" customFormat="1" ht="15.75" customHeight="1">
      <c r="B941" s="131"/>
      <c r="E941" s="132"/>
      <c r="F941" s="206" t="s">
        <v>615</v>
      </c>
      <c r="G941" s="207"/>
      <c r="H941" s="207"/>
      <c r="I941" s="207"/>
      <c r="K941" s="132"/>
      <c r="N941" s="132"/>
      <c r="R941" s="133"/>
      <c r="T941" s="134"/>
      <c r="AA941" s="135"/>
      <c r="AT941" s="132" t="s">
        <v>546</v>
      </c>
      <c r="AU941" s="132" t="s">
        <v>517</v>
      </c>
      <c r="AV941" s="136" t="s">
        <v>401</v>
      </c>
      <c r="AW941" s="136" t="s">
        <v>485</v>
      </c>
      <c r="AX941" s="136" t="s">
        <v>455</v>
      </c>
      <c r="AY941" s="132" t="s">
        <v>539</v>
      </c>
    </row>
    <row r="942" spans="2:51" s="6" customFormat="1" ht="15.75" customHeight="1">
      <c r="B942" s="131"/>
      <c r="E942" s="132"/>
      <c r="F942" s="206" t="s">
        <v>1167</v>
      </c>
      <c r="G942" s="207"/>
      <c r="H942" s="207"/>
      <c r="I942" s="207"/>
      <c r="K942" s="132"/>
      <c r="N942" s="132"/>
      <c r="R942" s="133"/>
      <c r="T942" s="134"/>
      <c r="AA942" s="135"/>
      <c r="AT942" s="132" t="s">
        <v>546</v>
      </c>
      <c r="AU942" s="132" t="s">
        <v>517</v>
      </c>
      <c r="AV942" s="136" t="s">
        <v>401</v>
      </c>
      <c r="AW942" s="136" t="s">
        <v>485</v>
      </c>
      <c r="AX942" s="136" t="s">
        <v>455</v>
      </c>
      <c r="AY942" s="132" t="s">
        <v>539</v>
      </c>
    </row>
    <row r="943" spans="2:51" s="6" customFormat="1" ht="15.75" customHeight="1">
      <c r="B943" s="137"/>
      <c r="E943" s="138"/>
      <c r="F943" s="204" t="s">
        <v>1168</v>
      </c>
      <c r="G943" s="205"/>
      <c r="H943" s="205"/>
      <c r="I943" s="205"/>
      <c r="K943" s="139">
        <v>0.214</v>
      </c>
      <c r="N943" s="138"/>
      <c r="R943" s="140"/>
      <c r="T943" s="141"/>
      <c r="AA943" s="142"/>
      <c r="AT943" s="138" t="s">
        <v>546</v>
      </c>
      <c r="AU943" s="138" t="s">
        <v>517</v>
      </c>
      <c r="AV943" s="143" t="s">
        <v>517</v>
      </c>
      <c r="AW943" s="143" t="s">
        <v>485</v>
      </c>
      <c r="AX943" s="143" t="s">
        <v>455</v>
      </c>
      <c r="AY943" s="138" t="s">
        <v>539</v>
      </c>
    </row>
    <row r="944" spans="2:51" s="6" customFormat="1" ht="15.75" customHeight="1">
      <c r="B944" s="131"/>
      <c r="E944" s="132"/>
      <c r="F944" s="206" t="s">
        <v>1169</v>
      </c>
      <c r="G944" s="207"/>
      <c r="H944" s="207"/>
      <c r="I944" s="207"/>
      <c r="K944" s="132"/>
      <c r="N944" s="132"/>
      <c r="R944" s="133"/>
      <c r="T944" s="134"/>
      <c r="AA944" s="135"/>
      <c r="AT944" s="132" t="s">
        <v>546</v>
      </c>
      <c r="AU944" s="132" t="s">
        <v>517</v>
      </c>
      <c r="AV944" s="136" t="s">
        <v>401</v>
      </c>
      <c r="AW944" s="136" t="s">
        <v>485</v>
      </c>
      <c r="AX944" s="136" t="s">
        <v>455</v>
      </c>
      <c r="AY944" s="132" t="s">
        <v>539</v>
      </c>
    </row>
    <row r="945" spans="2:51" s="6" customFormat="1" ht="15.75" customHeight="1">
      <c r="B945" s="137"/>
      <c r="E945" s="138"/>
      <c r="F945" s="204" t="s">
        <v>1170</v>
      </c>
      <c r="G945" s="205"/>
      <c r="H945" s="205"/>
      <c r="I945" s="205"/>
      <c r="K945" s="139">
        <v>0.253</v>
      </c>
      <c r="N945" s="138"/>
      <c r="R945" s="140"/>
      <c r="T945" s="141"/>
      <c r="AA945" s="142"/>
      <c r="AT945" s="138" t="s">
        <v>546</v>
      </c>
      <c r="AU945" s="138" t="s">
        <v>517</v>
      </c>
      <c r="AV945" s="143" t="s">
        <v>517</v>
      </c>
      <c r="AW945" s="143" t="s">
        <v>485</v>
      </c>
      <c r="AX945" s="143" t="s">
        <v>455</v>
      </c>
      <c r="AY945" s="138" t="s">
        <v>539</v>
      </c>
    </row>
    <row r="946" spans="2:51" s="6" customFormat="1" ht="15.75" customHeight="1">
      <c r="B946" s="144"/>
      <c r="E946" s="145"/>
      <c r="F946" s="208" t="s">
        <v>548</v>
      </c>
      <c r="G946" s="209"/>
      <c r="H946" s="209"/>
      <c r="I946" s="209"/>
      <c r="K946" s="146">
        <v>0.467</v>
      </c>
      <c r="N946" s="145"/>
      <c r="R946" s="147"/>
      <c r="T946" s="148"/>
      <c r="AA946" s="149"/>
      <c r="AT946" s="145" t="s">
        <v>546</v>
      </c>
      <c r="AU946" s="145" t="s">
        <v>517</v>
      </c>
      <c r="AV946" s="150" t="s">
        <v>544</v>
      </c>
      <c r="AW946" s="150" t="s">
        <v>485</v>
      </c>
      <c r="AX946" s="150" t="s">
        <v>401</v>
      </c>
      <c r="AY946" s="145" t="s">
        <v>539</v>
      </c>
    </row>
    <row r="947" spans="2:64" s="6" customFormat="1" ht="27" customHeight="1">
      <c r="B947" s="22"/>
      <c r="C947" s="123" t="s">
        <v>1171</v>
      </c>
      <c r="D947" s="123" t="s">
        <v>540</v>
      </c>
      <c r="E947" s="124" t="s">
        <v>1172</v>
      </c>
      <c r="F947" s="212" t="s">
        <v>1173</v>
      </c>
      <c r="G947" s="211"/>
      <c r="H947" s="211"/>
      <c r="I947" s="211"/>
      <c r="J947" s="125" t="s">
        <v>543</v>
      </c>
      <c r="K947" s="126">
        <v>0.54</v>
      </c>
      <c r="L947" s="213">
        <v>0</v>
      </c>
      <c r="M947" s="211"/>
      <c r="N947" s="210">
        <f>ROUND($L$947*$K$947,2)</f>
        <v>0</v>
      </c>
      <c r="O947" s="211"/>
      <c r="P947" s="211"/>
      <c r="Q947" s="211"/>
      <c r="R947" s="23"/>
      <c r="T947" s="127"/>
      <c r="U947" s="128" t="s">
        <v>422</v>
      </c>
      <c r="V947" s="129">
        <v>6.661</v>
      </c>
      <c r="W947" s="129">
        <f>$V$947*$K$947</f>
        <v>3.59694</v>
      </c>
      <c r="X947" s="129">
        <v>0</v>
      </c>
      <c r="Y947" s="129">
        <f>$X$947*$K$947</f>
        <v>0</v>
      </c>
      <c r="Z947" s="129">
        <v>1.8</v>
      </c>
      <c r="AA947" s="130">
        <f>$Z$947*$K$947</f>
        <v>0.9720000000000001</v>
      </c>
      <c r="AR947" s="6" t="s">
        <v>544</v>
      </c>
      <c r="AT947" s="6" t="s">
        <v>540</v>
      </c>
      <c r="AU947" s="6" t="s">
        <v>517</v>
      </c>
      <c r="AY947" s="6" t="s">
        <v>539</v>
      </c>
      <c r="BE947" s="80">
        <f>IF($U$947="základní",$N$947,0)</f>
        <v>0</v>
      </c>
      <c r="BF947" s="80">
        <f>IF($U$947="snížená",$N$947,0)</f>
        <v>0</v>
      </c>
      <c r="BG947" s="80">
        <f>IF($U$947="zákl. přenesená",$N$947,0)</f>
        <v>0</v>
      </c>
      <c r="BH947" s="80">
        <f>IF($U$947="sníž. přenesená",$N$947,0)</f>
        <v>0</v>
      </c>
      <c r="BI947" s="80">
        <f>IF($U$947="nulová",$N$947,0)</f>
        <v>0</v>
      </c>
      <c r="BJ947" s="6" t="s">
        <v>517</v>
      </c>
      <c r="BK947" s="80">
        <f>ROUND($L$947*$K$947,2)</f>
        <v>0</v>
      </c>
      <c r="BL947" s="6" t="s">
        <v>544</v>
      </c>
    </row>
    <row r="948" spans="2:51" s="6" customFormat="1" ht="15.75" customHeight="1">
      <c r="B948" s="131"/>
      <c r="E948" s="132"/>
      <c r="F948" s="206" t="s">
        <v>586</v>
      </c>
      <c r="G948" s="207"/>
      <c r="H948" s="207"/>
      <c r="I948" s="207"/>
      <c r="K948" s="132"/>
      <c r="N948" s="132"/>
      <c r="R948" s="133"/>
      <c r="T948" s="134"/>
      <c r="AA948" s="135"/>
      <c r="AT948" s="132" t="s">
        <v>546</v>
      </c>
      <c r="AU948" s="132" t="s">
        <v>517</v>
      </c>
      <c r="AV948" s="136" t="s">
        <v>401</v>
      </c>
      <c r="AW948" s="136" t="s">
        <v>485</v>
      </c>
      <c r="AX948" s="136" t="s">
        <v>455</v>
      </c>
      <c r="AY948" s="132" t="s">
        <v>539</v>
      </c>
    </row>
    <row r="949" spans="2:51" s="6" customFormat="1" ht="15.75" customHeight="1">
      <c r="B949" s="131"/>
      <c r="E949" s="132"/>
      <c r="F949" s="206" t="s">
        <v>682</v>
      </c>
      <c r="G949" s="207"/>
      <c r="H949" s="207"/>
      <c r="I949" s="207"/>
      <c r="K949" s="132"/>
      <c r="N949" s="132"/>
      <c r="R949" s="133"/>
      <c r="T949" s="134"/>
      <c r="AA949" s="135"/>
      <c r="AT949" s="132" t="s">
        <v>546</v>
      </c>
      <c r="AU949" s="132" t="s">
        <v>517</v>
      </c>
      <c r="AV949" s="136" t="s">
        <v>401</v>
      </c>
      <c r="AW949" s="136" t="s">
        <v>485</v>
      </c>
      <c r="AX949" s="136" t="s">
        <v>455</v>
      </c>
      <c r="AY949" s="132" t="s">
        <v>539</v>
      </c>
    </row>
    <row r="950" spans="2:51" s="6" customFormat="1" ht="15.75" customHeight="1">
      <c r="B950" s="137"/>
      <c r="E950" s="138"/>
      <c r="F950" s="204" t="s">
        <v>1174</v>
      </c>
      <c r="G950" s="205"/>
      <c r="H950" s="205"/>
      <c r="I950" s="205"/>
      <c r="K950" s="139">
        <v>0.54</v>
      </c>
      <c r="N950" s="138"/>
      <c r="R950" s="140"/>
      <c r="T950" s="141"/>
      <c r="AA950" s="142"/>
      <c r="AT950" s="138" t="s">
        <v>546</v>
      </c>
      <c r="AU950" s="138" t="s">
        <v>517</v>
      </c>
      <c r="AV950" s="143" t="s">
        <v>517</v>
      </c>
      <c r="AW950" s="143" t="s">
        <v>485</v>
      </c>
      <c r="AX950" s="143" t="s">
        <v>455</v>
      </c>
      <c r="AY950" s="138" t="s">
        <v>539</v>
      </c>
    </row>
    <row r="951" spans="2:51" s="6" customFormat="1" ht="15.75" customHeight="1">
      <c r="B951" s="144"/>
      <c r="E951" s="145"/>
      <c r="F951" s="208" t="s">
        <v>548</v>
      </c>
      <c r="G951" s="209"/>
      <c r="H951" s="209"/>
      <c r="I951" s="209"/>
      <c r="K951" s="146">
        <v>0.54</v>
      </c>
      <c r="N951" s="145"/>
      <c r="R951" s="147"/>
      <c r="T951" s="148"/>
      <c r="AA951" s="149"/>
      <c r="AT951" s="145" t="s">
        <v>546</v>
      </c>
      <c r="AU951" s="145" t="s">
        <v>517</v>
      </c>
      <c r="AV951" s="150" t="s">
        <v>544</v>
      </c>
      <c r="AW951" s="150" t="s">
        <v>485</v>
      </c>
      <c r="AX951" s="150" t="s">
        <v>401</v>
      </c>
      <c r="AY951" s="145" t="s">
        <v>539</v>
      </c>
    </row>
    <row r="952" spans="2:64" s="6" customFormat="1" ht="27" customHeight="1">
      <c r="B952" s="22"/>
      <c r="C952" s="123" t="s">
        <v>1175</v>
      </c>
      <c r="D952" s="123" t="s">
        <v>540</v>
      </c>
      <c r="E952" s="124" t="s">
        <v>1176</v>
      </c>
      <c r="F952" s="212" t="s">
        <v>1177</v>
      </c>
      <c r="G952" s="211"/>
      <c r="H952" s="211"/>
      <c r="I952" s="211"/>
      <c r="J952" s="125" t="s">
        <v>597</v>
      </c>
      <c r="K952" s="126">
        <v>3.85</v>
      </c>
      <c r="L952" s="213">
        <v>0</v>
      </c>
      <c r="M952" s="211"/>
      <c r="N952" s="210">
        <f>ROUND($L$952*$K$952,2)</f>
        <v>0</v>
      </c>
      <c r="O952" s="211"/>
      <c r="P952" s="211"/>
      <c r="Q952" s="211"/>
      <c r="R952" s="23"/>
      <c r="T952" s="127"/>
      <c r="U952" s="128" t="s">
        <v>422</v>
      </c>
      <c r="V952" s="129">
        <v>0.43</v>
      </c>
      <c r="W952" s="129">
        <f>$V$952*$K$952</f>
        <v>1.6555</v>
      </c>
      <c r="X952" s="129">
        <v>0</v>
      </c>
      <c r="Y952" s="129">
        <f>$X$952*$K$952</f>
        <v>0</v>
      </c>
      <c r="Z952" s="129">
        <v>0.27</v>
      </c>
      <c r="AA952" s="130">
        <f>$Z$952*$K$952</f>
        <v>1.0395</v>
      </c>
      <c r="AR952" s="6" t="s">
        <v>544</v>
      </c>
      <c r="AT952" s="6" t="s">
        <v>540</v>
      </c>
      <c r="AU952" s="6" t="s">
        <v>517</v>
      </c>
      <c r="AY952" s="6" t="s">
        <v>539</v>
      </c>
      <c r="BE952" s="80">
        <f>IF($U$952="základní",$N$952,0)</f>
        <v>0</v>
      </c>
      <c r="BF952" s="80">
        <f>IF($U$952="snížená",$N$952,0)</f>
        <v>0</v>
      </c>
      <c r="BG952" s="80">
        <f>IF($U$952="zákl. přenesená",$N$952,0)</f>
        <v>0</v>
      </c>
      <c r="BH952" s="80">
        <f>IF($U$952="sníž. přenesená",$N$952,0)</f>
        <v>0</v>
      </c>
      <c r="BI952" s="80">
        <f>IF($U$952="nulová",$N$952,0)</f>
        <v>0</v>
      </c>
      <c r="BJ952" s="6" t="s">
        <v>517</v>
      </c>
      <c r="BK952" s="80">
        <f>ROUND($L$952*$K$952,2)</f>
        <v>0</v>
      </c>
      <c r="BL952" s="6" t="s">
        <v>544</v>
      </c>
    </row>
    <row r="953" spans="2:51" s="6" customFormat="1" ht="15.75" customHeight="1">
      <c r="B953" s="131"/>
      <c r="E953" s="132"/>
      <c r="F953" s="206" t="s">
        <v>586</v>
      </c>
      <c r="G953" s="207"/>
      <c r="H953" s="207"/>
      <c r="I953" s="207"/>
      <c r="K953" s="132"/>
      <c r="N953" s="132"/>
      <c r="R953" s="133"/>
      <c r="T953" s="134"/>
      <c r="AA953" s="135"/>
      <c r="AT953" s="132" t="s">
        <v>546</v>
      </c>
      <c r="AU953" s="132" t="s">
        <v>517</v>
      </c>
      <c r="AV953" s="136" t="s">
        <v>401</v>
      </c>
      <c r="AW953" s="136" t="s">
        <v>485</v>
      </c>
      <c r="AX953" s="136" t="s">
        <v>455</v>
      </c>
      <c r="AY953" s="132" t="s">
        <v>539</v>
      </c>
    </row>
    <row r="954" spans="2:51" s="6" customFormat="1" ht="27" customHeight="1">
      <c r="B954" s="131"/>
      <c r="E954" s="132"/>
      <c r="F954" s="206" t="s">
        <v>1178</v>
      </c>
      <c r="G954" s="207"/>
      <c r="H954" s="207"/>
      <c r="I954" s="207"/>
      <c r="K954" s="132"/>
      <c r="N954" s="132"/>
      <c r="R954" s="133"/>
      <c r="T954" s="134"/>
      <c r="AA954" s="135"/>
      <c r="AT954" s="132" t="s">
        <v>546</v>
      </c>
      <c r="AU954" s="132" t="s">
        <v>517</v>
      </c>
      <c r="AV954" s="136" t="s">
        <v>401</v>
      </c>
      <c r="AW954" s="136" t="s">
        <v>485</v>
      </c>
      <c r="AX954" s="136" t="s">
        <v>455</v>
      </c>
      <c r="AY954" s="132" t="s">
        <v>539</v>
      </c>
    </row>
    <row r="955" spans="2:51" s="6" customFormat="1" ht="15.75" customHeight="1">
      <c r="B955" s="137"/>
      <c r="E955" s="138"/>
      <c r="F955" s="204" t="s">
        <v>1179</v>
      </c>
      <c r="G955" s="205"/>
      <c r="H955" s="205"/>
      <c r="I955" s="205"/>
      <c r="K955" s="139">
        <v>3.85</v>
      </c>
      <c r="N955" s="138"/>
      <c r="R955" s="140"/>
      <c r="T955" s="141"/>
      <c r="AA955" s="142"/>
      <c r="AT955" s="138" t="s">
        <v>546</v>
      </c>
      <c r="AU955" s="138" t="s">
        <v>517</v>
      </c>
      <c r="AV955" s="143" t="s">
        <v>517</v>
      </c>
      <c r="AW955" s="143" t="s">
        <v>485</v>
      </c>
      <c r="AX955" s="143" t="s">
        <v>455</v>
      </c>
      <c r="AY955" s="138" t="s">
        <v>539</v>
      </c>
    </row>
    <row r="956" spans="2:51" s="6" customFormat="1" ht="15.75" customHeight="1">
      <c r="B956" s="144"/>
      <c r="E956" s="145"/>
      <c r="F956" s="208" t="s">
        <v>548</v>
      </c>
      <c r="G956" s="209"/>
      <c r="H956" s="209"/>
      <c r="I956" s="209"/>
      <c r="K956" s="146">
        <v>3.85</v>
      </c>
      <c r="N956" s="145"/>
      <c r="R956" s="147"/>
      <c r="T956" s="148"/>
      <c r="AA956" s="149"/>
      <c r="AT956" s="145" t="s">
        <v>546</v>
      </c>
      <c r="AU956" s="145" t="s">
        <v>517</v>
      </c>
      <c r="AV956" s="150" t="s">
        <v>544</v>
      </c>
      <c r="AW956" s="150" t="s">
        <v>485</v>
      </c>
      <c r="AX956" s="150" t="s">
        <v>401</v>
      </c>
      <c r="AY956" s="145" t="s">
        <v>539</v>
      </c>
    </row>
    <row r="957" spans="2:64" s="6" customFormat="1" ht="27" customHeight="1">
      <c r="B957" s="22"/>
      <c r="C957" s="123" t="s">
        <v>1180</v>
      </c>
      <c r="D957" s="123" t="s">
        <v>540</v>
      </c>
      <c r="E957" s="124" t="s">
        <v>1181</v>
      </c>
      <c r="F957" s="212" t="s">
        <v>1182</v>
      </c>
      <c r="G957" s="211"/>
      <c r="H957" s="211"/>
      <c r="I957" s="211"/>
      <c r="J957" s="125" t="s">
        <v>543</v>
      </c>
      <c r="K957" s="126">
        <v>1.279</v>
      </c>
      <c r="L957" s="213">
        <v>0</v>
      </c>
      <c r="M957" s="211"/>
      <c r="N957" s="210">
        <f>ROUND($L$957*$K$957,2)</f>
        <v>0</v>
      </c>
      <c r="O957" s="211"/>
      <c r="P957" s="211"/>
      <c r="Q957" s="211"/>
      <c r="R957" s="23"/>
      <c r="T957" s="127"/>
      <c r="U957" s="128" t="s">
        <v>422</v>
      </c>
      <c r="V957" s="129">
        <v>3.196</v>
      </c>
      <c r="W957" s="129">
        <f>$V$957*$K$957</f>
        <v>4.087684</v>
      </c>
      <c r="X957" s="129">
        <v>0</v>
      </c>
      <c r="Y957" s="129">
        <f>$X$957*$K$957</f>
        <v>0</v>
      </c>
      <c r="Z957" s="129">
        <v>1.8</v>
      </c>
      <c r="AA957" s="130">
        <f>$Z$957*$K$957</f>
        <v>2.3022</v>
      </c>
      <c r="AR957" s="6" t="s">
        <v>544</v>
      </c>
      <c r="AT957" s="6" t="s">
        <v>540</v>
      </c>
      <c r="AU957" s="6" t="s">
        <v>517</v>
      </c>
      <c r="AY957" s="6" t="s">
        <v>539</v>
      </c>
      <c r="BE957" s="80">
        <f>IF($U$957="základní",$N$957,0)</f>
        <v>0</v>
      </c>
      <c r="BF957" s="80">
        <f>IF($U$957="snížená",$N$957,0)</f>
        <v>0</v>
      </c>
      <c r="BG957" s="80">
        <f>IF($U$957="zákl. přenesená",$N$957,0)</f>
        <v>0</v>
      </c>
      <c r="BH957" s="80">
        <f>IF($U$957="sníž. přenesená",$N$957,0)</f>
        <v>0</v>
      </c>
      <c r="BI957" s="80">
        <f>IF($U$957="nulová",$N$957,0)</f>
        <v>0</v>
      </c>
      <c r="BJ957" s="6" t="s">
        <v>517</v>
      </c>
      <c r="BK957" s="80">
        <f>ROUND($L$957*$K$957,2)</f>
        <v>0</v>
      </c>
      <c r="BL957" s="6" t="s">
        <v>544</v>
      </c>
    </row>
    <row r="958" spans="2:51" s="6" customFormat="1" ht="15.75" customHeight="1">
      <c r="B958" s="131"/>
      <c r="E958" s="132"/>
      <c r="F958" s="206" t="s">
        <v>615</v>
      </c>
      <c r="G958" s="207"/>
      <c r="H958" s="207"/>
      <c r="I958" s="207"/>
      <c r="K958" s="132"/>
      <c r="N958" s="132"/>
      <c r="R958" s="133"/>
      <c r="T958" s="134"/>
      <c r="AA958" s="135"/>
      <c r="AT958" s="132" t="s">
        <v>546</v>
      </c>
      <c r="AU958" s="132" t="s">
        <v>517</v>
      </c>
      <c r="AV958" s="136" t="s">
        <v>401</v>
      </c>
      <c r="AW958" s="136" t="s">
        <v>485</v>
      </c>
      <c r="AX958" s="136" t="s">
        <v>455</v>
      </c>
      <c r="AY958" s="132" t="s">
        <v>539</v>
      </c>
    </row>
    <row r="959" spans="2:51" s="6" customFormat="1" ht="15.75" customHeight="1">
      <c r="B959" s="131"/>
      <c r="E959" s="132"/>
      <c r="F959" s="206" t="s">
        <v>1183</v>
      </c>
      <c r="G959" s="207"/>
      <c r="H959" s="207"/>
      <c r="I959" s="207"/>
      <c r="K959" s="132"/>
      <c r="N959" s="132"/>
      <c r="R959" s="133"/>
      <c r="T959" s="134"/>
      <c r="AA959" s="135"/>
      <c r="AT959" s="132" t="s">
        <v>546</v>
      </c>
      <c r="AU959" s="132" t="s">
        <v>517</v>
      </c>
      <c r="AV959" s="136" t="s">
        <v>401</v>
      </c>
      <c r="AW959" s="136" t="s">
        <v>485</v>
      </c>
      <c r="AX959" s="136" t="s">
        <v>455</v>
      </c>
      <c r="AY959" s="132" t="s">
        <v>539</v>
      </c>
    </row>
    <row r="960" spans="2:51" s="6" customFormat="1" ht="15.75" customHeight="1">
      <c r="B960" s="137"/>
      <c r="E960" s="138"/>
      <c r="F960" s="204" t="s">
        <v>1184</v>
      </c>
      <c r="G960" s="205"/>
      <c r="H960" s="205"/>
      <c r="I960" s="205"/>
      <c r="K960" s="139">
        <v>1.279</v>
      </c>
      <c r="N960" s="138"/>
      <c r="R960" s="140"/>
      <c r="T960" s="141"/>
      <c r="AA960" s="142"/>
      <c r="AT960" s="138" t="s">
        <v>546</v>
      </c>
      <c r="AU960" s="138" t="s">
        <v>517</v>
      </c>
      <c r="AV960" s="143" t="s">
        <v>517</v>
      </c>
      <c r="AW960" s="143" t="s">
        <v>485</v>
      </c>
      <c r="AX960" s="143" t="s">
        <v>455</v>
      </c>
      <c r="AY960" s="138" t="s">
        <v>539</v>
      </c>
    </row>
    <row r="961" spans="2:51" s="6" customFormat="1" ht="15.75" customHeight="1">
      <c r="B961" s="144"/>
      <c r="E961" s="145"/>
      <c r="F961" s="208" t="s">
        <v>548</v>
      </c>
      <c r="G961" s="209"/>
      <c r="H961" s="209"/>
      <c r="I961" s="209"/>
      <c r="K961" s="146">
        <v>1.279</v>
      </c>
      <c r="N961" s="145"/>
      <c r="R961" s="147"/>
      <c r="T961" s="148"/>
      <c r="AA961" s="149"/>
      <c r="AT961" s="145" t="s">
        <v>546</v>
      </c>
      <c r="AU961" s="145" t="s">
        <v>517</v>
      </c>
      <c r="AV961" s="150" t="s">
        <v>544</v>
      </c>
      <c r="AW961" s="150" t="s">
        <v>485</v>
      </c>
      <c r="AX961" s="150" t="s">
        <v>401</v>
      </c>
      <c r="AY961" s="145" t="s">
        <v>539</v>
      </c>
    </row>
    <row r="962" spans="2:64" s="6" customFormat="1" ht="27" customHeight="1">
      <c r="B962" s="22"/>
      <c r="C962" s="123" t="s">
        <v>1185</v>
      </c>
      <c r="D962" s="123" t="s">
        <v>540</v>
      </c>
      <c r="E962" s="124" t="s">
        <v>1186</v>
      </c>
      <c r="F962" s="212" t="s">
        <v>1187</v>
      </c>
      <c r="G962" s="211"/>
      <c r="H962" s="211"/>
      <c r="I962" s="211"/>
      <c r="J962" s="125" t="s">
        <v>543</v>
      </c>
      <c r="K962" s="126">
        <v>9.604</v>
      </c>
      <c r="L962" s="213">
        <v>0</v>
      </c>
      <c r="M962" s="211"/>
      <c r="N962" s="210">
        <f>ROUND($L$962*$K$962,2)</f>
        <v>0</v>
      </c>
      <c r="O962" s="211"/>
      <c r="P962" s="211"/>
      <c r="Q962" s="211"/>
      <c r="R962" s="23"/>
      <c r="T962" s="127"/>
      <c r="U962" s="128" t="s">
        <v>422</v>
      </c>
      <c r="V962" s="129">
        <v>3.608</v>
      </c>
      <c r="W962" s="129">
        <f>$V$962*$K$962</f>
        <v>34.651232</v>
      </c>
      <c r="X962" s="129">
        <v>0</v>
      </c>
      <c r="Y962" s="129">
        <f>$X$962*$K$962</f>
        <v>0</v>
      </c>
      <c r="Z962" s="129">
        <v>1.8</v>
      </c>
      <c r="AA962" s="130">
        <f>$Z$962*$K$962</f>
        <v>17.2872</v>
      </c>
      <c r="AR962" s="6" t="s">
        <v>544</v>
      </c>
      <c r="AT962" s="6" t="s">
        <v>540</v>
      </c>
      <c r="AU962" s="6" t="s">
        <v>517</v>
      </c>
      <c r="AY962" s="6" t="s">
        <v>539</v>
      </c>
      <c r="BE962" s="80">
        <f>IF($U$962="základní",$N$962,0)</f>
        <v>0</v>
      </c>
      <c r="BF962" s="80">
        <f>IF($U$962="snížená",$N$962,0)</f>
        <v>0</v>
      </c>
      <c r="BG962" s="80">
        <f>IF($U$962="zákl. přenesená",$N$962,0)</f>
        <v>0</v>
      </c>
      <c r="BH962" s="80">
        <f>IF($U$962="sníž. přenesená",$N$962,0)</f>
        <v>0</v>
      </c>
      <c r="BI962" s="80">
        <f>IF($U$962="nulová",$N$962,0)</f>
        <v>0</v>
      </c>
      <c r="BJ962" s="6" t="s">
        <v>517</v>
      </c>
      <c r="BK962" s="80">
        <f>ROUND($L$962*$K$962,2)</f>
        <v>0</v>
      </c>
      <c r="BL962" s="6" t="s">
        <v>544</v>
      </c>
    </row>
    <row r="963" spans="2:51" s="6" customFormat="1" ht="15.75" customHeight="1">
      <c r="B963" s="131"/>
      <c r="E963" s="132"/>
      <c r="F963" s="206" t="s">
        <v>615</v>
      </c>
      <c r="G963" s="207"/>
      <c r="H963" s="207"/>
      <c r="I963" s="207"/>
      <c r="K963" s="132"/>
      <c r="N963" s="132"/>
      <c r="R963" s="133"/>
      <c r="T963" s="134"/>
      <c r="AA963" s="135"/>
      <c r="AT963" s="132" t="s">
        <v>546</v>
      </c>
      <c r="AU963" s="132" t="s">
        <v>517</v>
      </c>
      <c r="AV963" s="136" t="s">
        <v>401</v>
      </c>
      <c r="AW963" s="136" t="s">
        <v>485</v>
      </c>
      <c r="AX963" s="136" t="s">
        <v>455</v>
      </c>
      <c r="AY963" s="132" t="s">
        <v>539</v>
      </c>
    </row>
    <row r="964" spans="2:51" s="6" customFormat="1" ht="15.75" customHeight="1">
      <c r="B964" s="131"/>
      <c r="E964" s="132"/>
      <c r="F964" s="206" t="s">
        <v>1188</v>
      </c>
      <c r="G964" s="207"/>
      <c r="H964" s="207"/>
      <c r="I964" s="207"/>
      <c r="K964" s="132"/>
      <c r="N964" s="132"/>
      <c r="R964" s="133"/>
      <c r="T964" s="134"/>
      <c r="AA964" s="135"/>
      <c r="AT964" s="132" t="s">
        <v>546</v>
      </c>
      <c r="AU964" s="132" t="s">
        <v>517</v>
      </c>
      <c r="AV964" s="136" t="s">
        <v>401</v>
      </c>
      <c r="AW964" s="136" t="s">
        <v>485</v>
      </c>
      <c r="AX964" s="136" t="s">
        <v>455</v>
      </c>
      <c r="AY964" s="132" t="s">
        <v>539</v>
      </c>
    </row>
    <row r="965" spans="2:51" s="6" customFormat="1" ht="15.75" customHeight="1">
      <c r="B965" s="137"/>
      <c r="E965" s="138"/>
      <c r="F965" s="204" t="s">
        <v>1189</v>
      </c>
      <c r="G965" s="205"/>
      <c r="H965" s="205"/>
      <c r="I965" s="205"/>
      <c r="K965" s="139">
        <v>1.451</v>
      </c>
      <c r="N965" s="138"/>
      <c r="R965" s="140"/>
      <c r="T965" s="141"/>
      <c r="AA965" s="142"/>
      <c r="AT965" s="138" t="s">
        <v>546</v>
      </c>
      <c r="AU965" s="138" t="s">
        <v>517</v>
      </c>
      <c r="AV965" s="143" t="s">
        <v>517</v>
      </c>
      <c r="AW965" s="143" t="s">
        <v>485</v>
      </c>
      <c r="AX965" s="143" t="s">
        <v>455</v>
      </c>
      <c r="AY965" s="138" t="s">
        <v>539</v>
      </c>
    </row>
    <row r="966" spans="2:51" s="6" customFormat="1" ht="15.75" customHeight="1">
      <c r="B966" s="131"/>
      <c r="E966" s="132"/>
      <c r="F966" s="206" t="s">
        <v>1190</v>
      </c>
      <c r="G966" s="207"/>
      <c r="H966" s="207"/>
      <c r="I966" s="207"/>
      <c r="K966" s="132"/>
      <c r="N966" s="132"/>
      <c r="R966" s="133"/>
      <c r="T966" s="134"/>
      <c r="AA966" s="135"/>
      <c r="AT966" s="132" t="s">
        <v>546</v>
      </c>
      <c r="AU966" s="132" t="s">
        <v>517</v>
      </c>
      <c r="AV966" s="136" t="s">
        <v>401</v>
      </c>
      <c r="AW966" s="136" t="s">
        <v>485</v>
      </c>
      <c r="AX966" s="136" t="s">
        <v>455</v>
      </c>
      <c r="AY966" s="132" t="s">
        <v>539</v>
      </c>
    </row>
    <row r="967" spans="2:51" s="6" customFormat="1" ht="15.75" customHeight="1">
      <c r="B967" s="137"/>
      <c r="E967" s="138"/>
      <c r="F967" s="204" t="s">
        <v>1189</v>
      </c>
      <c r="G967" s="205"/>
      <c r="H967" s="205"/>
      <c r="I967" s="205"/>
      <c r="K967" s="139">
        <v>1.451</v>
      </c>
      <c r="N967" s="138"/>
      <c r="R967" s="140"/>
      <c r="T967" s="141"/>
      <c r="AA967" s="142"/>
      <c r="AT967" s="138" t="s">
        <v>546</v>
      </c>
      <c r="AU967" s="138" t="s">
        <v>517</v>
      </c>
      <c r="AV967" s="143" t="s">
        <v>517</v>
      </c>
      <c r="AW967" s="143" t="s">
        <v>485</v>
      </c>
      <c r="AX967" s="143" t="s">
        <v>455</v>
      </c>
      <c r="AY967" s="138" t="s">
        <v>539</v>
      </c>
    </row>
    <row r="968" spans="2:51" s="6" customFormat="1" ht="15.75" customHeight="1">
      <c r="B968" s="131"/>
      <c r="E968" s="132"/>
      <c r="F968" s="206" t="s">
        <v>1191</v>
      </c>
      <c r="G968" s="207"/>
      <c r="H968" s="207"/>
      <c r="I968" s="207"/>
      <c r="K968" s="132"/>
      <c r="N968" s="132"/>
      <c r="R968" s="133"/>
      <c r="T968" s="134"/>
      <c r="AA968" s="135"/>
      <c r="AT968" s="132" t="s">
        <v>546</v>
      </c>
      <c r="AU968" s="132" t="s">
        <v>517</v>
      </c>
      <c r="AV968" s="136" t="s">
        <v>401</v>
      </c>
      <c r="AW968" s="136" t="s">
        <v>485</v>
      </c>
      <c r="AX968" s="136" t="s">
        <v>455</v>
      </c>
      <c r="AY968" s="132" t="s">
        <v>539</v>
      </c>
    </row>
    <row r="969" spans="2:51" s="6" customFormat="1" ht="15.75" customHeight="1">
      <c r="B969" s="137"/>
      <c r="E969" s="138"/>
      <c r="F969" s="204" t="s">
        <v>1192</v>
      </c>
      <c r="G969" s="205"/>
      <c r="H969" s="205"/>
      <c r="I969" s="205"/>
      <c r="K969" s="139">
        <v>3.36</v>
      </c>
      <c r="N969" s="138"/>
      <c r="R969" s="140"/>
      <c r="T969" s="141"/>
      <c r="AA969" s="142"/>
      <c r="AT969" s="138" t="s">
        <v>546</v>
      </c>
      <c r="AU969" s="138" t="s">
        <v>517</v>
      </c>
      <c r="AV969" s="143" t="s">
        <v>517</v>
      </c>
      <c r="AW969" s="143" t="s">
        <v>485</v>
      </c>
      <c r="AX969" s="143" t="s">
        <v>455</v>
      </c>
      <c r="AY969" s="138" t="s">
        <v>539</v>
      </c>
    </row>
    <row r="970" spans="2:51" s="6" customFormat="1" ht="15.75" customHeight="1">
      <c r="B970" s="131"/>
      <c r="E970" s="132"/>
      <c r="F970" s="206" t="s">
        <v>618</v>
      </c>
      <c r="G970" s="207"/>
      <c r="H970" s="207"/>
      <c r="I970" s="207"/>
      <c r="K970" s="132"/>
      <c r="N970" s="132"/>
      <c r="R970" s="133"/>
      <c r="T970" s="134"/>
      <c r="AA970" s="135"/>
      <c r="AT970" s="132" t="s">
        <v>546</v>
      </c>
      <c r="AU970" s="132" t="s">
        <v>517</v>
      </c>
      <c r="AV970" s="136" t="s">
        <v>401</v>
      </c>
      <c r="AW970" s="136" t="s">
        <v>485</v>
      </c>
      <c r="AX970" s="136" t="s">
        <v>455</v>
      </c>
      <c r="AY970" s="132" t="s">
        <v>539</v>
      </c>
    </row>
    <row r="971" spans="2:51" s="6" customFormat="1" ht="15.75" customHeight="1">
      <c r="B971" s="131"/>
      <c r="E971" s="132"/>
      <c r="F971" s="206" t="s">
        <v>704</v>
      </c>
      <c r="G971" s="207"/>
      <c r="H971" s="207"/>
      <c r="I971" s="207"/>
      <c r="K971" s="132"/>
      <c r="N971" s="132"/>
      <c r="R971" s="133"/>
      <c r="T971" s="134"/>
      <c r="AA971" s="135"/>
      <c r="AT971" s="132" t="s">
        <v>546</v>
      </c>
      <c r="AU971" s="132" t="s">
        <v>517</v>
      </c>
      <c r="AV971" s="136" t="s">
        <v>401</v>
      </c>
      <c r="AW971" s="136" t="s">
        <v>485</v>
      </c>
      <c r="AX971" s="136" t="s">
        <v>455</v>
      </c>
      <c r="AY971" s="132" t="s">
        <v>539</v>
      </c>
    </row>
    <row r="972" spans="2:51" s="6" customFormat="1" ht="15.75" customHeight="1">
      <c r="B972" s="137"/>
      <c r="E972" s="138"/>
      <c r="F972" s="204" t="s">
        <v>1193</v>
      </c>
      <c r="G972" s="205"/>
      <c r="H972" s="205"/>
      <c r="I972" s="205"/>
      <c r="K972" s="139">
        <v>1.114</v>
      </c>
      <c r="N972" s="138"/>
      <c r="R972" s="140"/>
      <c r="T972" s="141"/>
      <c r="AA972" s="142"/>
      <c r="AT972" s="138" t="s">
        <v>546</v>
      </c>
      <c r="AU972" s="138" t="s">
        <v>517</v>
      </c>
      <c r="AV972" s="143" t="s">
        <v>517</v>
      </c>
      <c r="AW972" s="143" t="s">
        <v>485</v>
      </c>
      <c r="AX972" s="143" t="s">
        <v>455</v>
      </c>
      <c r="AY972" s="138" t="s">
        <v>539</v>
      </c>
    </row>
    <row r="973" spans="2:51" s="6" customFormat="1" ht="15.75" customHeight="1">
      <c r="B973" s="131"/>
      <c r="E973" s="132"/>
      <c r="F973" s="206" t="s">
        <v>705</v>
      </c>
      <c r="G973" s="207"/>
      <c r="H973" s="207"/>
      <c r="I973" s="207"/>
      <c r="K973" s="132"/>
      <c r="N973" s="132"/>
      <c r="R973" s="133"/>
      <c r="T973" s="134"/>
      <c r="AA973" s="135"/>
      <c r="AT973" s="132" t="s">
        <v>546</v>
      </c>
      <c r="AU973" s="132" t="s">
        <v>517</v>
      </c>
      <c r="AV973" s="136" t="s">
        <v>401</v>
      </c>
      <c r="AW973" s="136" t="s">
        <v>485</v>
      </c>
      <c r="AX973" s="136" t="s">
        <v>455</v>
      </c>
      <c r="AY973" s="132" t="s">
        <v>539</v>
      </c>
    </row>
    <row r="974" spans="2:51" s="6" customFormat="1" ht="15.75" customHeight="1">
      <c r="B974" s="137"/>
      <c r="E974" s="138"/>
      <c r="F974" s="204" t="s">
        <v>1193</v>
      </c>
      <c r="G974" s="205"/>
      <c r="H974" s="205"/>
      <c r="I974" s="205"/>
      <c r="K974" s="139">
        <v>1.114</v>
      </c>
      <c r="N974" s="138"/>
      <c r="R974" s="140"/>
      <c r="T974" s="141"/>
      <c r="AA974" s="142"/>
      <c r="AT974" s="138" t="s">
        <v>546</v>
      </c>
      <c r="AU974" s="138" t="s">
        <v>517</v>
      </c>
      <c r="AV974" s="143" t="s">
        <v>517</v>
      </c>
      <c r="AW974" s="143" t="s">
        <v>485</v>
      </c>
      <c r="AX974" s="143" t="s">
        <v>455</v>
      </c>
      <c r="AY974" s="138" t="s">
        <v>539</v>
      </c>
    </row>
    <row r="975" spans="2:51" s="6" customFormat="1" ht="15.75" customHeight="1">
      <c r="B975" s="131"/>
      <c r="E975" s="132"/>
      <c r="F975" s="206" t="s">
        <v>706</v>
      </c>
      <c r="G975" s="207"/>
      <c r="H975" s="207"/>
      <c r="I975" s="207"/>
      <c r="K975" s="132"/>
      <c r="N975" s="132"/>
      <c r="R975" s="133"/>
      <c r="T975" s="134"/>
      <c r="AA975" s="135"/>
      <c r="AT975" s="132" t="s">
        <v>546</v>
      </c>
      <c r="AU975" s="132" t="s">
        <v>517</v>
      </c>
      <c r="AV975" s="136" t="s">
        <v>401</v>
      </c>
      <c r="AW975" s="136" t="s">
        <v>485</v>
      </c>
      <c r="AX975" s="136" t="s">
        <v>455</v>
      </c>
      <c r="AY975" s="132" t="s">
        <v>539</v>
      </c>
    </row>
    <row r="976" spans="2:51" s="6" customFormat="1" ht="15.75" customHeight="1">
      <c r="B976" s="137"/>
      <c r="E976" s="138"/>
      <c r="F976" s="204" t="s">
        <v>1193</v>
      </c>
      <c r="G976" s="205"/>
      <c r="H976" s="205"/>
      <c r="I976" s="205"/>
      <c r="K976" s="139">
        <v>1.114</v>
      </c>
      <c r="N976" s="138"/>
      <c r="R976" s="140"/>
      <c r="T976" s="141"/>
      <c r="AA976" s="142"/>
      <c r="AT976" s="138" t="s">
        <v>546</v>
      </c>
      <c r="AU976" s="138" t="s">
        <v>517</v>
      </c>
      <c r="AV976" s="143" t="s">
        <v>517</v>
      </c>
      <c r="AW976" s="143" t="s">
        <v>485</v>
      </c>
      <c r="AX976" s="143" t="s">
        <v>455</v>
      </c>
      <c r="AY976" s="138" t="s">
        <v>539</v>
      </c>
    </row>
    <row r="977" spans="2:51" s="6" customFormat="1" ht="15.75" customHeight="1">
      <c r="B977" s="144"/>
      <c r="E977" s="145"/>
      <c r="F977" s="208" t="s">
        <v>548</v>
      </c>
      <c r="G977" s="209"/>
      <c r="H977" s="209"/>
      <c r="I977" s="209"/>
      <c r="K977" s="146">
        <v>9.604</v>
      </c>
      <c r="N977" s="145"/>
      <c r="R977" s="147"/>
      <c r="T977" s="148"/>
      <c r="AA977" s="149"/>
      <c r="AT977" s="145" t="s">
        <v>546</v>
      </c>
      <c r="AU977" s="145" t="s">
        <v>517</v>
      </c>
      <c r="AV977" s="150" t="s">
        <v>544</v>
      </c>
      <c r="AW977" s="150" t="s">
        <v>485</v>
      </c>
      <c r="AX977" s="150" t="s">
        <v>401</v>
      </c>
      <c r="AY977" s="145" t="s">
        <v>539</v>
      </c>
    </row>
    <row r="978" spans="2:64" s="6" customFormat="1" ht="27" customHeight="1">
      <c r="B978" s="22"/>
      <c r="C978" s="123" t="s">
        <v>1194</v>
      </c>
      <c r="D978" s="123" t="s">
        <v>540</v>
      </c>
      <c r="E978" s="124" t="s">
        <v>1195</v>
      </c>
      <c r="F978" s="212" t="s">
        <v>1196</v>
      </c>
      <c r="G978" s="211"/>
      <c r="H978" s="211"/>
      <c r="I978" s="211"/>
      <c r="J978" s="125" t="s">
        <v>826</v>
      </c>
      <c r="K978" s="126">
        <v>6</v>
      </c>
      <c r="L978" s="213">
        <v>0</v>
      </c>
      <c r="M978" s="211"/>
      <c r="N978" s="210">
        <f>ROUND($L$978*$K$978,2)</f>
        <v>0</v>
      </c>
      <c r="O978" s="211"/>
      <c r="P978" s="211"/>
      <c r="Q978" s="211"/>
      <c r="R978" s="23"/>
      <c r="T978" s="127"/>
      <c r="U978" s="128" t="s">
        <v>422</v>
      </c>
      <c r="V978" s="129">
        <v>0.542</v>
      </c>
      <c r="W978" s="129">
        <f>$V$978*$K$978</f>
        <v>3.2520000000000002</v>
      </c>
      <c r="X978" s="129">
        <v>0</v>
      </c>
      <c r="Y978" s="129">
        <f>$X$978*$K$978</f>
        <v>0</v>
      </c>
      <c r="Z978" s="129">
        <v>0.015</v>
      </c>
      <c r="AA978" s="130">
        <f>$Z$978*$K$978</f>
        <v>0.09</v>
      </c>
      <c r="AR978" s="6" t="s">
        <v>544</v>
      </c>
      <c r="AT978" s="6" t="s">
        <v>540</v>
      </c>
      <c r="AU978" s="6" t="s">
        <v>517</v>
      </c>
      <c r="AY978" s="6" t="s">
        <v>539</v>
      </c>
      <c r="BE978" s="80">
        <f>IF($U$978="základní",$N$978,0)</f>
        <v>0</v>
      </c>
      <c r="BF978" s="80">
        <f>IF($U$978="snížená",$N$978,0)</f>
        <v>0</v>
      </c>
      <c r="BG978" s="80">
        <f>IF($U$978="zákl. přenesená",$N$978,0)</f>
        <v>0</v>
      </c>
      <c r="BH978" s="80">
        <f>IF($U$978="sníž. přenesená",$N$978,0)</f>
        <v>0</v>
      </c>
      <c r="BI978" s="80">
        <f>IF($U$978="nulová",$N$978,0)</f>
        <v>0</v>
      </c>
      <c r="BJ978" s="6" t="s">
        <v>517</v>
      </c>
      <c r="BK978" s="80">
        <f>ROUND($L$978*$K$978,2)</f>
        <v>0</v>
      </c>
      <c r="BL978" s="6" t="s">
        <v>544</v>
      </c>
    </row>
    <row r="979" spans="2:51" s="6" customFormat="1" ht="15.75" customHeight="1">
      <c r="B979" s="131"/>
      <c r="E979" s="132"/>
      <c r="F979" s="206" t="s">
        <v>806</v>
      </c>
      <c r="G979" s="207"/>
      <c r="H979" s="207"/>
      <c r="I979" s="207"/>
      <c r="K979" s="132"/>
      <c r="N979" s="132"/>
      <c r="R979" s="133"/>
      <c r="T979" s="134"/>
      <c r="AA979" s="135"/>
      <c r="AT979" s="132" t="s">
        <v>546</v>
      </c>
      <c r="AU979" s="132" t="s">
        <v>517</v>
      </c>
      <c r="AV979" s="136" t="s">
        <v>401</v>
      </c>
      <c r="AW979" s="136" t="s">
        <v>485</v>
      </c>
      <c r="AX979" s="136" t="s">
        <v>455</v>
      </c>
      <c r="AY979" s="132" t="s">
        <v>539</v>
      </c>
    </row>
    <row r="980" spans="2:51" s="6" customFormat="1" ht="15.75" customHeight="1">
      <c r="B980" s="131"/>
      <c r="E980" s="132"/>
      <c r="F980" s="206" t="s">
        <v>831</v>
      </c>
      <c r="G980" s="207"/>
      <c r="H980" s="207"/>
      <c r="I980" s="207"/>
      <c r="K980" s="132"/>
      <c r="N980" s="132"/>
      <c r="R980" s="133"/>
      <c r="T980" s="134"/>
      <c r="AA980" s="135"/>
      <c r="AT980" s="132" t="s">
        <v>546</v>
      </c>
      <c r="AU980" s="132" t="s">
        <v>517</v>
      </c>
      <c r="AV980" s="136" t="s">
        <v>401</v>
      </c>
      <c r="AW980" s="136" t="s">
        <v>485</v>
      </c>
      <c r="AX980" s="136" t="s">
        <v>455</v>
      </c>
      <c r="AY980" s="132" t="s">
        <v>539</v>
      </c>
    </row>
    <row r="981" spans="2:51" s="6" customFormat="1" ht="15.75" customHeight="1">
      <c r="B981" s="137"/>
      <c r="E981" s="138"/>
      <c r="F981" s="204" t="s">
        <v>565</v>
      </c>
      <c r="G981" s="205"/>
      <c r="H981" s="205"/>
      <c r="I981" s="205"/>
      <c r="K981" s="139">
        <v>6</v>
      </c>
      <c r="N981" s="138"/>
      <c r="R981" s="140"/>
      <c r="T981" s="141"/>
      <c r="AA981" s="142"/>
      <c r="AT981" s="138" t="s">
        <v>546</v>
      </c>
      <c r="AU981" s="138" t="s">
        <v>517</v>
      </c>
      <c r="AV981" s="143" t="s">
        <v>517</v>
      </c>
      <c r="AW981" s="143" t="s">
        <v>485</v>
      </c>
      <c r="AX981" s="143" t="s">
        <v>455</v>
      </c>
      <c r="AY981" s="138" t="s">
        <v>539</v>
      </c>
    </row>
    <row r="982" spans="2:51" s="6" customFormat="1" ht="15.75" customHeight="1">
      <c r="B982" s="144"/>
      <c r="E982" s="145"/>
      <c r="F982" s="208" t="s">
        <v>548</v>
      </c>
      <c r="G982" s="209"/>
      <c r="H982" s="209"/>
      <c r="I982" s="209"/>
      <c r="K982" s="146">
        <v>6</v>
      </c>
      <c r="N982" s="145"/>
      <c r="R982" s="147"/>
      <c r="T982" s="148"/>
      <c r="AA982" s="149"/>
      <c r="AT982" s="145" t="s">
        <v>546</v>
      </c>
      <c r="AU982" s="145" t="s">
        <v>517</v>
      </c>
      <c r="AV982" s="150" t="s">
        <v>544</v>
      </c>
      <c r="AW982" s="150" t="s">
        <v>485</v>
      </c>
      <c r="AX982" s="150" t="s">
        <v>401</v>
      </c>
      <c r="AY982" s="145" t="s">
        <v>539</v>
      </c>
    </row>
    <row r="983" spans="2:64" s="6" customFormat="1" ht="27" customHeight="1">
      <c r="B983" s="22"/>
      <c r="C983" s="123" t="s">
        <v>1197</v>
      </c>
      <c r="D983" s="123" t="s">
        <v>540</v>
      </c>
      <c r="E983" s="124" t="s">
        <v>1198</v>
      </c>
      <c r="F983" s="212" t="s">
        <v>1199</v>
      </c>
      <c r="G983" s="211"/>
      <c r="H983" s="211"/>
      <c r="I983" s="211"/>
      <c r="J983" s="125" t="s">
        <v>826</v>
      </c>
      <c r="K983" s="126">
        <v>6</v>
      </c>
      <c r="L983" s="213">
        <v>0</v>
      </c>
      <c r="M983" s="211"/>
      <c r="N983" s="210">
        <f>ROUND($L$983*$K$983,2)</f>
        <v>0</v>
      </c>
      <c r="O983" s="211"/>
      <c r="P983" s="211"/>
      <c r="Q983" s="211"/>
      <c r="R983" s="23"/>
      <c r="T983" s="127"/>
      <c r="U983" s="128" t="s">
        <v>422</v>
      </c>
      <c r="V983" s="129">
        <v>0.772</v>
      </c>
      <c r="W983" s="129">
        <f>$V$983*$K$983</f>
        <v>4.632</v>
      </c>
      <c r="X983" s="129">
        <v>0</v>
      </c>
      <c r="Y983" s="129">
        <f>$X$983*$K$983</f>
        <v>0</v>
      </c>
      <c r="Z983" s="129">
        <v>0.031</v>
      </c>
      <c r="AA983" s="130">
        <f>$Z$983*$K$983</f>
        <v>0.186</v>
      </c>
      <c r="AR983" s="6" t="s">
        <v>544</v>
      </c>
      <c r="AT983" s="6" t="s">
        <v>540</v>
      </c>
      <c r="AU983" s="6" t="s">
        <v>517</v>
      </c>
      <c r="AY983" s="6" t="s">
        <v>539</v>
      </c>
      <c r="BE983" s="80">
        <f>IF($U$983="základní",$N$983,0)</f>
        <v>0</v>
      </c>
      <c r="BF983" s="80">
        <f>IF($U$983="snížená",$N$983,0)</f>
        <v>0</v>
      </c>
      <c r="BG983" s="80">
        <f>IF($U$983="zákl. přenesená",$N$983,0)</f>
        <v>0</v>
      </c>
      <c r="BH983" s="80">
        <f>IF($U$983="sníž. přenesená",$N$983,0)</f>
        <v>0</v>
      </c>
      <c r="BI983" s="80">
        <f>IF($U$983="nulová",$N$983,0)</f>
        <v>0</v>
      </c>
      <c r="BJ983" s="6" t="s">
        <v>517</v>
      </c>
      <c r="BK983" s="80">
        <f>ROUND($L$983*$K$983,2)</f>
        <v>0</v>
      </c>
      <c r="BL983" s="6" t="s">
        <v>544</v>
      </c>
    </row>
    <row r="984" spans="2:51" s="6" customFormat="1" ht="15.75" customHeight="1">
      <c r="B984" s="131"/>
      <c r="E984" s="132"/>
      <c r="F984" s="206" t="s">
        <v>707</v>
      </c>
      <c r="G984" s="207"/>
      <c r="H984" s="207"/>
      <c r="I984" s="207"/>
      <c r="K984" s="132"/>
      <c r="N984" s="132"/>
      <c r="R984" s="133"/>
      <c r="T984" s="134"/>
      <c r="AA984" s="135"/>
      <c r="AT984" s="132" t="s">
        <v>546</v>
      </c>
      <c r="AU984" s="132" t="s">
        <v>517</v>
      </c>
      <c r="AV984" s="136" t="s">
        <v>401</v>
      </c>
      <c r="AW984" s="136" t="s">
        <v>485</v>
      </c>
      <c r="AX984" s="136" t="s">
        <v>455</v>
      </c>
      <c r="AY984" s="132" t="s">
        <v>539</v>
      </c>
    </row>
    <row r="985" spans="2:51" s="6" customFormat="1" ht="15.75" customHeight="1">
      <c r="B985" s="137"/>
      <c r="E985" s="138"/>
      <c r="F985" s="204" t="s">
        <v>517</v>
      </c>
      <c r="G985" s="205"/>
      <c r="H985" s="205"/>
      <c r="I985" s="205"/>
      <c r="K985" s="139">
        <v>2</v>
      </c>
      <c r="N985" s="138"/>
      <c r="R985" s="140"/>
      <c r="T985" s="141"/>
      <c r="AA985" s="142"/>
      <c r="AT985" s="138" t="s">
        <v>546</v>
      </c>
      <c r="AU985" s="138" t="s">
        <v>517</v>
      </c>
      <c r="AV985" s="143" t="s">
        <v>517</v>
      </c>
      <c r="AW985" s="143" t="s">
        <v>485</v>
      </c>
      <c r="AX985" s="143" t="s">
        <v>455</v>
      </c>
      <c r="AY985" s="138" t="s">
        <v>539</v>
      </c>
    </row>
    <row r="986" spans="2:51" s="6" customFormat="1" ht="15.75" customHeight="1">
      <c r="B986" s="131"/>
      <c r="E986" s="132"/>
      <c r="F986" s="206" t="s">
        <v>709</v>
      </c>
      <c r="G986" s="207"/>
      <c r="H986" s="207"/>
      <c r="I986" s="207"/>
      <c r="K986" s="132"/>
      <c r="N986" s="132"/>
      <c r="R986" s="133"/>
      <c r="T986" s="134"/>
      <c r="AA986" s="135"/>
      <c r="AT986" s="132" t="s">
        <v>546</v>
      </c>
      <c r="AU986" s="132" t="s">
        <v>517</v>
      </c>
      <c r="AV986" s="136" t="s">
        <v>401</v>
      </c>
      <c r="AW986" s="136" t="s">
        <v>485</v>
      </c>
      <c r="AX986" s="136" t="s">
        <v>455</v>
      </c>
      <c r="AY986" s="132" t="s">
        <v>539</v>
      </c>
    </row>
    <row r="987" spans="2:51" s="6" customFormat="1" ht="15.75" customHeight="1">
      <c r="B987" s="137"/>
      <c r="E987" s="138"/>
      <c r="F987" s="204" t="s">
        <v>517</v>
      </c>
      <c r="G987" s="205"/>
      <c r="H987" s="205"/>
      <c r="I987" s="205"/>
      <c r="K987" s="139">
        <v>2</v>
      </c>
      <c r="N987" s="138"/>
      <c r="R987" s="140"/>
      <c r="T987" s="141"/>
      <c r="AA987" s="142"/>
      <c r="AT987" s="138" t="s">
        <v>546</v>
      </c>
      <c r="AU987" s="138" t="s">
        <v>517</v>
      </c>
      <c r="AV987" s="143" t="s">
        <v>517</v>
      </c>
      <c r="AW987" s="143" t="s">
        <v>485</v>
      </c>
      <c r="AX987" s="143" t="s">
        <v>455</v>
      </c>
      <c r="AY987" s="138" t="s">
        <v>539</v>
      </c>
    </row>
    <row r="988" spans="2:51" s="6" customFormat="1" ht="15.75" customHeight="1">
      <c r="B988" s="131"/>
      <c r="E988" s="132"/>
      <c r="F988" s="206" t="s">
        <v>711</v>
      </c>
      <c r="G988" s="207"/>
      <c r="H988" s="207"/>
      <c r="I988" s="207"/>
      <c r="K988" s="132"/>
      <c r="N988" s="132"/>
      <c r="R988" s="133"/>
      <c r="T988" s="134"/>
      <c r="AA988" s="135"/>
      <c r="AT988" s="132" t="s">
        <v>546</v>
      </c>
      <c r="AU988" s="132" t="s">
        <v>517</v>
      </c>
      <c r="AV988" s="136" t="s">
        <v>401</v>
      </c>
      <c r="AW988" s="136" t="s">
        <v>485</v>
      </c>
      <c r="AX988" s="136" t="s">
        <v>455</v>
      </c>
      <c r="AY988" s="132" t="s">
        <v>539</v>
      </c>
    </row>
    <row r="989" spans="2:51" s="6" customFormat="1" ht="15.75" customHeight="1">
      <c r="B989" s="137"/>
      <c r="E989" s="138"/>
      <c r="F989" s="204" t="s">
        <v>517</v>
      </c>
      <c r="G989" s="205"/>
      <c r="H989" s="205"/>
      <c r="I989" s="205"/>
      <c r="K989" s="139">
        <v>2</v>
      </c>
      <c r="N989" s="138"/>
      <c r="R989" s="140"/>
      <c r="T989" s="141"/>
      <c r="AA989" s="142"/>
      <c r="AT989" s="138" t="s">
        <v>546</v>
      </c>
      <c r="AU989" s="138" t="s">
        <v>517</v>
      </c>
      <c r="AV989" s="143" t="s">
        <v>517</v>
      </c>
      <c r="AW989" s="143" t="s">
        <v>485</v>
      </c>
      <c r="AX989" s="143" t="s">
        <v>455</v>
      </c>
      <c r="AY989" s="138" t="s">
        <v>539</v>
      </c>
    </row>
    <row r="990" spans="2:51" s="6" customFormat="1" ht="15.75" customHeight="1">
      <c r="B990" s="144"/>
      <c r="E990" s="145"/>
      <c r="F990" s="208" t="s">
        <v>548</v>
      </c>
      <c r="G990" s="209"/>
      <c r="H990" s="209"/>
      <c r="I990" s="209"/>
      <c r="K990" s="146">
        <v>6</v>
      </c>
      <c r="N990" s="145"/>
      <c r="R990" s="147"/>
      <c r="T990" s="148"/>
      <c r="AA990" s="149"/>
      <c r="AT990" s="145" t="s">
        <v>546</v>
      </c>
      <c r="AU990" s="145" t="s">
        <v>517</v>
      </c>
      <c r="AV990" s="150" t="s">
        <v>544</v>
      </c>
      <c r="AW990" s="150" t="s">
        <v>485</v>
      </c>
      <c r="AX990" s="150" t="s">
        <v>401</v>
      </c>
      <c r="AY990" s="145" t="s">
        <v>539</v>
      </c>
    </row>
    <row r="991" spans="2:64" s="6" customFormat="1" ht="27" customHeight="1">
      <c r="B991" s="22"/>
      <c r="C991" s="123" t="s">
        <v>1200</v>
      </c>
      <c r="D991" s="123" t="s">
        <v>540</v>
      </c>
      <c r="E991" s="124" t="s">
        <v>1201</v>
      </c>
      <c r="F991" s="212" t="s">
        <v>1202</v>
      </c>
      <c r="G991" s="211"/>
      <c r="H991" s="211"/>
      <c r="I991" s="211"/>
      <c r="J991" s="125" t="s">
        <v>863</v>
      </c>
      <c r="K991" s="126">
        <v>26.18</v>
      </c>
      <c r="L991" s="213">
        <v>0</v>
      </c>
      <c r="M991" s="211"/>
      <c r="N991" s="210">
        <f>ROUND($L$991*$K$991,2)</f>
        <v>0</v>
      </c>
      <c r="O991" s="211"/>
      <c r="P991" s="211"/>
      <c r="Q991" s="211"/>
      <c r="R991" s="23"/>
      <c r="T991" s="127"/>
      <c r="U991" s="128" t="s">
        <v>422</v>
      </c>
      <c r="V991" s="129">
        <v>0.444</v>
      </c>
      <c r="W991" s="129">
        <f>$V$991*$K$991</f>
        <v>11.62392</v>
      </c>
      <c r="X991" s="129">
        <v>0</v>
      </c>
      <c r="Y991" s="129">
        <f>$X$991*$K$991</f>
        <v>0</v>
      </c>
      <c r="Z991" s="129">
        <v>0.007</v>
      </c>
      <c r="AA991" s="130">
        <f>$Z$991*$K$991</f>
        <v>0.18326</v>
      </c>
      <c r="AR991" s="6" t="s">
        <v>544</v>
      </c>
      <c r="AT991" s="6" t="s">
        <v>540</v>
      </c>
      <c r="AU991" s="6" t="s">
        <v>517</v>
      </c>
      <c r="AY991" s="6" t="s">
        <v>539</v>
      </c>
      <c r="BE991" s="80">
        <f>IF($U$991="základní",$N$991,0)</f>
        <v>0</v>
      </c>
      <c r="BF991" s="80">
        <f>IF($U$991="snížená",$N$991,0)</f>
        <v>0</v>
      </c>
      <c r="BG991" s="80">
        <f>IF($U$991="zákl. přenesená",$N$991,0)</f>
        <v>0</v>
      </c>
      <c r="BH991" s="80">
        <f>IF($U$991="sníž. přenesená",$N$991,0)</f>
        <v>0</v>
      </c>
      <c r="BI991" s="80">
        <f>IF($U$991="nulová",$N$991,0)</f>
        <v>0</v>
      </c>
      <c r="BJ991" s="6" t="s">
        <v>517</v>
      </c>
      <c r="BK991" s="80">
        <f>ROUND($L$991*$K$991,2)</f>
        <v>0</v>
      </c>
      <c r="BL991" s="6" t="s">
        <v>544</v>
      </c>
    </row>
    <row r="992" spans="2:51" s="6" customFormat="1" ht="15.75" customHeight="1">
      <c r="B992" s="131"/>
      <c r="E992" s="132"/>
      <c r="F992" s="206" t="s">
        <v>646</v>
      </c>
      <c r="G992" s="207"/>
      <c r="H992" s="207"/>
      <c r="I992" s="207"/>
      <c r="K992" s="132"/>
      <c r="N992" s="132"/>
      <c r="R992" s="133"/>
      <c r="T992" s="134"/>
      <c r="AA992" s="135"/>
      <c r="AT992" s="132" t="s">
        <v>546</v>
      </c>
      <c r="AU992" s="132" t="s">
        <v>517</v>
      </c>
      <c r="AV992" s="136" t="s">
        <v>401</v>
      </c>
      <c r="AW992" s="136" t="s">
        <v>485</v>
      </c>
      <c r="AX992" s="136" t="s">
        <v>455</v>
      </c>
      <c r="AY992" s="132" t="s">
        <v>539</v>
      </c>
    </row>
    <row r="993" spans="2:51" s="6" customFormat="1" ht="15.75" customHeight="1">
      <c r="B993" s="137"/>
      <c r="E993" s="138"/>
      <c r="F993" s="204" t="s">
        <v>1203</v>
      </c>
      <c r="G993" s="205"/>
      <c r="H993" s="205"/>
      <c r="I993" s="205"/>
      <c r="K993" s="139">
        <v>13.9</v>
      </c>
      <c r="N993" s="138"/>
      <c r="R993" s="140"/>
      <c r="T993" s="141"/>
      <c r="AA993" s="142"/>
      <c r="AT993" s="138" t="s">
        <v>546</v>
      </c>
      <c r="AU993" s="138" t="s">
        <v>517</v>
      </c>
      <c r="AV993" s="143" t="s">
        <v>517</v>
      </c>
      <c r="AW993" s="143" t="s">
        <v>485</v>
      </c>
      <c r="AX993" s="143" t="s">
        <v>455</v>
      </c>
      <c r="AY993" s="138" t="s">
        <v>539</v>
      </c>
    </row>
    <row r="994" spans="2:51" s="6" customFormat="1" ht="15.75" customHeight="1">
      <c r="B994" s="131"/>
      <c r="E994" s="132"/>
      <c r="F994" s="206" t="s">
        <v>648</v>
      </c>
      <c r="G994" s="207"/>
      <c r="H994" s="207"/>
      <c r="I994" s="207"/>
      <c r="K994" s="132"/>
      <c r="N994" s="132"/>
      <c r="R994" s="133"/>
      <c r="T994" s="134"/>
      <c r="AA994" s="135"/>
      <c r="AT994" s="132" t="s">
        <v>546</v>
      </c>
      <c r="AU994" s="132" t="s">
        <v>517</v>
      </c>
      <c r="AV994" s="136" t="s">
        <v>401</v>
      </c>
      <c r="AW994" s="136" t="s">
        <v>485</v>
      </c>
      <c r="AX994" s="136" t="s">
        <v>455</v>
      </c>
      <c r="AY994" s="132" t="s">
        <v>539</v>
      </c>
    </row>
    <row r="995" spans="2:51" s="6" customFormat="1" ht="15.75" customHeight="1">
      <c r="B995" s="137"/>
      <c r="E995" s="138"/>
      <c r="F995" s="204" t="s">
        <v>1204</v>
      </c>
      <c r="G995" s="205"/>
      <c r="H995" s="205"/>
      <c r="I995" s="205"/>
      <c r="K995" s="139">
        <v>12.28</v>
      </c>
      <c r="N995" s="138"/>
      <c r="R995" s="140"/>
      <c r="T995" s="141"/>
      <c r="AA995" s="142"/>
      <c r="AT995" s="138" t="s">
        <v>546</v>
      </c>
      <c r="AU995" s="138" t="s">
        <v>517</v>
      </c>
      <c r="AV995" s="143" t="s">
        <v>517</v>
      </c>
      <c r="AW995" s="143" t="s">
        <v>485</v>
      </c>
      <c r="AX995" s="143" t="s">
        <v>455</v>
      </c>
      <c r="AY995" s="138" t="s">
        <v>539</v>
      </c>
    </row>
    <row r="996" spans="2:51" s="6" customFormat="1" ht="15.75" customHeight="1">
      <c r="B996" s="144"/>
      <c r="E996" s="145"/>
      <c r="F996" s="208" t="s">
        <v>548</v>
      </c>
      <c r="G996" s="209"/>
      <c r="H996" s="209"/>
      <c r="I996" s="209"/>
      <c r="K996" s="146">
        <v>26.18</v>
      </c>
      <c r="N996" s="145"/>
      <c r="R996" s="147"/>
      <c r="T996" s="148"/>
      <c r="AA996" s="149"/>
      <c r="AT996" s="145" t="s">
        <v>546</v>
      </c>
      <c r="AU996" s="145" t="s">
        <v>517</v>
      </c>
      <c r="AV996" s="150" t="s">
        <v>544</v>
      </c>
      <c r="AW996" s="150" t="s">
        <v>485</v>
      </c>
      <c r="AX996" s="150" t="s">
        <v>401</v>
      </c>
      <c r="AY996" s="145" t="s">
        <v>539</v>
      </c>
    </row>
    <row r="997" spans="2:64" s="6" customFormat="1" ht="27" customHeight="1">
      <c r="B997" s="22"/>
      <c r="C997" s="123" t="s">
        <v>1205</v>
      </c>
      <c r="D997" s="123" t="s">
        <v>540</v>
      </c>
      <c r="E997" s="124" t="s">
        <v>1206</v>
      </c>
      <c r="F997" s="212" t="s">
        <v>1207</v>
      </c>
      <c r="G997" s="211"/>
      <c r="H997" s="211"/>
      <c r="I997" s="211"/>
      <c r="J997" s="125" t="s">
        <v>863</v>
      </c>
      <c r="K997" s="126">
        <v>25.99</v>
      </c>
      <c r="L997" s="213">
        <v>0</v>
      </c>
      <c r="M997" s="211"/>
      <c r="N997" s="210">
        <f>ROUND($L$997*$K$997,2)</f>
        <v>0</v>
      </c>
      <c r="O997" s="211"/>
      <c r="P997" s="211"/>
      <c r="Q997" s="211"/>
      <c r="R997" s="23"/>
      <c r="T997" s="127"/>
      <c r="U997" s="128" t="s">
        <v>422</v>
      </c>
      <c r="V997" s="129">
        <v>0.729</v>
      </c>
      <c r="W997" s="129">
        <f>$V$997*$K$997</f>
        <v>18.94671</v>
      </c>
      <c r="X997" s="129">
        <v>0</v>
      </c>
      <c r="Y997" s="129">
        <f>$X$997*$K$997</f>
        <v>0</v>
      </c>
      <c r="Z997" s="129">
        <v>0.009</v>
      </c>
      <c r="AA997" s="130">
        <f>$Z$997*$K$997</f>
        <v>0.23390999999999998</v>
      </c>
      <c r="AR997" s="6" t="s">
        <v>544</v>
      </c>
      <c r="AT997" s="6" t="s">
        <v>540</v>
      </c>
      <c r="AU997" s="6" t="s">
        <v>517</v>
      </c>
      <c r="AY997" s="6" t="s">
        <v>539</v>
      </c>
      <c r="BE997" s="80">
        <f>IF($U$997="základní",$N$997,0)</f>
        <v>0</v>
      </c>
      <c r="BF997" s="80">
        <f>IF($U$997="snížená",$N$997,0)</f>
        <v>0</v>
      </c>
      <c r="BG997" s="80">
        <f>IF($U$997="zákl. přenesená",$N$997,0)</f>
        <v>0</v>
      </c>
      <c r="BH997" s="80">
        <f>IF($U$997="sníž. přenesená",$N$997,0)</f>
        <v>0</v>
      </c>
      <c r="BI997" s="80">
        <f>IF($U$997="nulová",$N$997,0)</f>
        <v>0</v>
      </c>
      <c r="BJ997" s="6" t="s">
        <v>517</v>
      </c>
      <c r="BK997" s="80">
        <f>ROUND($L$997*$K$997,2)</f>
        <v>0</v>
      </c>
      <c r="BL997" s="6" t="s">
        <v>544</v>
      </c>
    </row>
    <row r="998" spans="2:51" s="6" customFormat="1" ht="15.75" customHeight="1">
      <c r="B998" s="131"/>
      <c r="E998" s="132"/>
      <c r="F998" s="206" t="s">
        <v>648</v>
      </c>
      <c r="G998" s="207"/>
      <c r="H998" s="207"/>
      <c r="I998" s="207"/>
      <c r="K998" s="132"/>
      <c r="N998" s="132"/>
      <c r="R998" s="133"/>
      <c r="T998" s="134"/>
      <c r="AA998" s="135"/>
      <c r="AT998" s="132" t="s">
        <v>546</v>
      </c>
      <c r="AU998" s="132" t="s">
        <v>517</v>
      </c>
      <c r="AV998" s="136" t="s">
        <v>401</v>
      </c>
      <c r="AW998" s="136" t="s">
        <v>485</v>
      </c>
      <c r="AX998" s="136" t="s">
        <v>455</v>
      </c>
      <c r="AY998" s="132" t="s">
        <v>539</v>
      </c>
    </row>
    <row r="999" spans="2:51" s="6" customFormat="1" ht="15.75" customHeight="1">
      <c r="B999" s="137"/>
      <c r="E999" s="138"/>
      <c r="F999" s="204" t="s">
        <v>1208</v>
      </c>
      <c r="G999" s="205"/>
      <c r="H999" s="205"/>
      <c r="I999" s="205"/>
      <c r="K999" s="139">
        <v>15.35</v>
      </c>
      <c r="N999" s="138"/>
      <c r="R999" s="140"/>
      <c r="T999" s="141"/>
      <c r="AA999" s="142"/>
      <c r="AT999" s="138" t="s">
        <v>546</v>
      </c>
      <c r="AU999" s="138" t="s">
        <v>517</v>
      </c>
      <c r="AV999" s="143" t="s">
        <v>517</v>
      </c>
      <c r="AW999" s="143" t="s">
        <v>485</v>
      </c>
      <c r="AX999" s="143" t="s">
        <v>455</v>
      </c>
      <c r="AY999" s="138" t="s">
        <v>539</v>
      </c>
    </row>
    <row r="1000" spans="2:51" s="6" customFormat="1" ht="15.75" customHeight="1">
      <c r="B1000" s="131"/>
      <c r="E1000" s="132"/>
      <c r="F1000" s="206" t="s">
        <v>642</v>
      </c>
      <c r="G1000" s="207"/>
      <c r="H1000" s="207"/>
      <c r="I1000" s="207"/>
      <c r="K1000" s="132"/>
      <c r="N1000" s="132"/>
      <c r="R1000" s="133"/>
      <c r="T1000" s="134"/>
      <c r="AA1000" s="135"/>
      <c r="AT1000" s="132" t="s">
        <v>546</v>
      </c>
      <c r="AU1000" s="132" t="s">
        <v>517</v>
      </c>
      <c r="AV1000" s="136" t="s">
        <v>401</v>
      </c>
      <c r="AW1000" s="136" t="s">
        <v>485</v>
      </c>
      <c r="AX1000" s="136" t="s">
        <v>455</v>
      </c>
      <c r="AY1000" s="132" t="s">
        <v>539</v>
      </c>
    </row>
    <row r="1001" spans="2:51" s="6" customFormat="1" ht="15.75" customHeight="1">
      <c r="B1001" s="137"/>
      <c r="E1001" s="138"/>
      <c r="F1001" s="204" t="s">
        <v>1209</v>
      </c>
      <c r="G1001" s="205"/>
      <c r="H1001" s="205"/>
      <c r="I1001" s="205"/>
      <c r="K1001" s="139">
        <v>10.64</v>
      </c>
      <c r="N1001" s="138"/>
      <c r="R1001" s="140"/>
      <c r="T1001" s="141"/>
      <c r="AA1001" s="142"/>
      <c r="AT1001" s="138" t="s">
        <v>546</v>
      </c>
      <c r="AU1001" s="138" t="s">
        <v>517</v>
      </c>
      <c r="AV1001" s="143" t="s">
        <v>517</v>
      </c>
      <c r="AW1001" s="143" t="s">
        <v>485</v>
      </c>
      <c r="AX1001" s="143" t="s">
        <v>455</v>
      </c>
      <c r="AY1001" s="138" t="s">
        <v>539</v>
      </c>
    </row>
    <row r="1002" spans="2:51" s="6" customFormat="1" ht="15.75" customHeight="1">
      <c r="B1002" s="144"/>
      <c r="E1002" s="145"/>
      <c r="F1002" s="208" t="s">
        <v>548</v>
      </c>
      <c r="G1002" s="209"/>
      <c r="H1002" s="209"/>
      <c r="I1002" s="209"/>
      <c r="K1002" s="146">
        <v>25.99</v>
      </c>
      <c r="N1002" s="145"/>
      <c r="R1002" s="147"/>
      <c r="T1002" s="148"/>
      <c r="AA1002" s="149"/>
      <c r="AT1002" s="145" t="s">
        <v>546</v>
      </c>
      <c r="AU1002" s="145" t="s">
        <v>517</v>
      </c>
      <c r="AV1002" s="150" t="s">
        <v>544</v>
      </c>
      <c r="AW1002" s="150" t="s">
        <v>485</v>
      </c>
      <c r="AX1002" s="150" t="s">
        <v>401</v>
      </c>
      <c r="AY1002" s="145" t="s">
        <v>539</v>
      </c>
    </row>
    <row r="1003" spans="2:64" s="6" customFormat="1" ht="27" customHeight="1">
      <c r="B1003" s="22"/>
      <c r="C1003" s="123" t="s">
        <v>1210</v>
      </c>
      <c r="D1003" s="123" t="s">
        <v>540</v>
      </c>
      <c r="E1003" s="124" t="s">
        <v>1211</v>
      </c>
      <c r="F1003" s="212" t="s">
        <v>1212</v>
      </c>
      <c r="G1003" s="211"/>
      <c r="H1003" s="211"/>
      <c r="I1003" s="211"/>
      <c r="J1003" s="125" t="s">
        <v>863</v>
      </c>
      <c r="K1003" s="126">
        <v>5.32</v>
      </c>
      <c r="L1003" s="213">
        <v>0</v>
      </c>
      <c r="M1003" s="211"/>
      <c r="N1003" s="210">
        <f>ROUND($L$1003*$K$1003,2)</f>
        <v>0</v>
      </c>
      <c r="O1003" s="211"/>
      <c r="P1003" s="211"/>
      <c r="Q1003" s="211"/>
      <c r="R1003" s="23"/>
      <c r="T1003" s="127"/>
      <c r="U1003" s="128" t="s">
        <v>422</v>
      </c>
      <c r="V1003" s="129">
        <v>1.053</v>
      </c>
      <c r="W1003" s="129">
        <f>$V$1003*$K$1003</f>
        <v>5.60196</v>
      </c>
      <c r="X1003" s="129">
        <v>0</v>
      </c>
      <c r="Y1003" s="129">
        <f>$X$1003*$K$1003</f>
        <v>0</v>
      </c>
      <c r="Z1003" s="129">
        <v>0.009</v>
      </c>
      <c r="AA1003" s="130">
        <f>$Z$1003*$K$1003</f>
        <v>0.04788</v>
      </c>
      <c r="AR1003" s="6" t="s">
        <v>544</v>
      </c>
      <c r="AT1003" s="6" t="s">
        <v>540</v>
      </c>
      <c r="AU1003" s="6" t="s">
        <v>517</v>
      </c>
      <c r="AY1003" s="6" t="s">
        <v>539</v>
      </c>
      <c r="BE1003" s="80">
        <f>IF($U$1003="základní",$N$1003,0)</f>
        <v>0</v>
      </c>
      <c r="BF1003" s="80">
        <f>IF($U$1003="snížená",$N$1003,0)</f>
        <v>0</v>
      </c>
      <c r="BG1003" s="80">
        <f>IF($U$1003="zákl. přenesená",$N$1003,0)</f>
        <v>0</v>
      </c>
      <c r="BH1003" s="80">
        <f>IF($U$1003="sníž. přenesená",$N$1003,0)</f>
        <v>0</v>
      </c>
      <c r="BI1003" s="80">
        <f>IF($U$1003="nulová",$N$1003,0)</f>
        <v>0</v>
      </c>
      <c r="BJ1003" s="6" t="s">
        <v>517</v>
      </c>
      <c r="BK1003" s="80">
        <f>ROUND($L$1003*$K$1003,2)</f>
        <v>0</v>
      </c>
      <c r="BL1003" s="6" t="s">
        <v>544</v>
      </c>
    </row>
    <row r="1004" spans="2:51" s="6" customFormat="1" ht="15.75" customHeight="1">
      <c r="B1004" s="131"/>
      <c r="E1004" s="132"/>
      <c r="F1004" s="206" t="s">
        <v>642</v>
      </c>
      <c r="G1004" s="207"/>
      <c r="H1004" s="207"/>
      <c r="I1004" s="207"/>
      <c r="K1004" s="132"/>
      <c r="N1004" s="132"/>
      <c r="R1004" s="133"/>
      <c r="T1004" s="134"/>
      <c r="AA1004" s="135"/>
      <c r="AT1004" s="132" t="s">
        <v>546</v>
      </c>
      <c r="AU1004" s="132" t="s">
        <v>517</v>
      </c>
      <c r="AV1004" s="136" t="s">
        <v>401</v>
      </c>
      <c r="AW1004" s="136" t="s">
        <v>485</v>
      </c>
      <c r="AX1004" s="136" t="s">
        <v>455</v>
      </c>
      <c r="AY1004" s="132" t="s">
        <v>539</v>
      </c>
    </row>
    <row r="1005" spans="2:51" s="6" customFormat="1" ht="15.75" customHeight="1">
      <c r="B1005" s="137"/>
      <c r="E1005" s="138"/>
      <c r="F1005" s="204" t="s">
        <v>1213</v>
      </c>
      <c r="G1005" s="205"/>
      <c r="H1005" s="205"/>
      <c r="I1005" s="205"/>
      <c r="K1005" s="139">
        <v>5.32</v>
      </c>
      <c r="N1005" s="138"/>
      <c r="R1005" s="140"/>
      <c r="T1005" s="141"/>
      <c r="AA1005" s="142"/>
      <c r="AT1005" s="138" t="s">
        <v>546</v>
      </c>
      <c r="AU1005" s="138" t="s">
        <v>517</v>
      </c>
      <c r="AV1005" s="143" t="s">
        <v>517</v>
      </c>
      <c r="AW1005" s="143" t="s">
        <v>485</v>
      </c>
      <c r="AX1005" s="143" t="s">
        <v>455</v>
      </c>
      <c r="AY1005" s="138" t="s">
        <v>539</v>
      </c>
    </row>
    <row r="1006" spans="2:51" s="6" customFormat="1" ht="15.75" customHeight="1">
      <c r="B1006" s="144"/>
      <c r="E1006" s="145"/>
      <c r="F1006" s="208" t="s">
        <v>548</v>
      </c>
      <c r="G1006" s="209"/>
      <c r="H1006" s="209"/>
      <c r="I1006" s="209"/>
      <c r="K1006" s="146">
        <v>5.32</v>
      </c>
      <c r="N1006" s="145"/>
      <c r="R1006" s="147"/>
      <c r="T1006" s="148"/>
      <c r="AA1006" s="149"/>
      <c r="AT1006" s="145" t="s">
        <v>546</v>
      </c>
      <c r="AU1006" s="145" t="s">
        <v>517</v>
      </c>
      <c r="AV1006" s="150" t="s">
        <v>544</v>
      </c>
      <c r="AW1006" s="150" t="s">
        <v>485</v>
      </c>
      <c r="AX1006" s="150" t="s">
        <v>401</v>
      </c>
      <c r="AY1006" s="145" t="s">
        <v>539</v>
      </c>
    </row>
    <row r="1007" spans="2:64" s="6" customFormat="1" ht="27" customHeight="1">
      <c r="B1007" s="22"/>
      <c r="C1007" s="123" t="s">
        <v>1214</v>
      </c>
      <c r="D1007" s="123" t="s">
        <v>540</v>
      </c>
      <c r="E1007" s="124" t="s">
        <v>1215</v>
      </c>
      <c r="F1007" s="212" t="s">
        <v>1216</v>
      </c>
      <c r="G1007" s="211"/>
      <c r="H1007" s="211"/>
      <c r="I1007" s="211"/>
      <c r="J1007" s="125" t="s">
        <v>863</v>
      </c>
      <c r="K1007" s="126">
        <v>18.67</v>
      </c>
      <c r="L1007" s="213">
        <v>0</v>
      </c>
      <c r="M1007" s="211"/>
      <c r="N1007" s="210">
        <f>ROUND($L$1007*$K$1007,2)</f>
        <v>0</v>
      </c>
      <c r="O1007" s="211"/>
      <c r="P1007" s="211"/>
      <c r="Q1007" s="211"/>
      <c r="R1007" s="23"/>
      <c r="T1007" s="127"/>
      <c r="U1007" s="128" t="s">
        <v>422</v>
      </c>
      <c r="V1007" s="129">
        <v>1.215</v>
      </c>
      <c r="W1007" s="129">
        <f>$V$1007*$K$1007</f>
        <v>22.684050000000003</v>
      </c>
      <c r="X1007" s="129">
        <v>0</v>
      </c>
      <c r="Y1007" s="129">
        <f>$X$1007*$K$1007</f>
        <v>0</v>
      </c>
      <c r="Z1007" s="129">
        <v>0.015</v>
      </c>
      <c r="AA1007" s="130">
        <f>$Z$1007*$K$1007</f>
        <v>0.28005</v>
      </c>
      <c r="AR1007" s="6" t="s">
        <v>544</v>
      </c>
      <c r="AT1007" s="6" t="s">
        <v>540</v>
      </c>
      <c r="AU1007" s="6" t="s">
        <v>517</v>
      </c>
      <c r="AY1007" s="6" t="s">
        <v>539</v>
      </c>
      <c r="BE1007" s="80">
        <f>IF($U$1007="základní",$N$1007,0)</f>
        <v>0</v>
      </c>
      <c r="BF1007" s="80">
        <f>IF($U$1007="snížená",$N$1007,0)</f>
        <v>0</v>
      </c>
      <c r="BG1007" s="80">
        <f>IF($U$1007="zákl. přenesená",$N$1007,0)</f>
        <v>0</v>
      </c>
      <c r="BH1007" s="80">
        <f>IF($U$1007="sníž. přenesená",$N$1007,0)</f>
        <v>0</v>
      </c>
      <c r="BI1007" s="80">
        <f>IF($U$1007="nulová",$N$1007,0)</f>
        <v>0</v>
      </c>
      <c r="BJ1007" s="6" t="s">
        <v>517</v>
      </c>
      <c r="BK1007" s="80">
        <f>ROUND($L$1007*$K$1007,2)</f>
        <v>0</v>
      </c>
      <c r="BL1007" s="6" t="s">
        <v>544</v>
      </c>
    </row>
    <row r="1008" spans="2:51" s="6" customFormat="1" ht="15.75" customHeight="1">
      <c r="B1008" s="131"/>
      <c r="E1008" s="132"/>
      <c r="F1008" s="206" t="s">
        <v>646</v>
      </c>
      <c r="G1008" s="207"/>
      <c r="H1008" s="207"/>
      <c r="I1008" s="207"/>
      <c r="K1008" s="132"/>
      <c r="N1008" s="132"/>
      <c r="R1008" s="133"/>
      <c r="T1008" s="134"/>
      <c r="AA1008" s="135"/>
      <c r="AT1008" s="132" t="s">
        <v>546</v>
      </c>
      <c r="AU1008" s="132" t="s">
        <v>517</v>
      </c>
      <c r="AV1008" s="136" t="s">
        <v>401</v>
      </c>
      <c r="AW1008" s="136" t="s">
        <v>485</v>
      </c>
      <c r="AX1008" s="136" t="s">
        <v>455</v>
      </c>
      <c r="AY1008" s="132" t="s">
        <v>539</v>
      </c>
    </row>
    <row r="1009" spans="2:51" s="6" customFormat="1" ht="15.75" customHeight="1">
      <c r="B1009" s="137"/>
      <c r="E1009" s="138"/>
      <c r="F1009" s="204" t="s">
        <v>1217</v>
      </c>
      <c r="G1009" s="205"/>
      <c r="H1009" s="205"/>
      <c r="I1009" s="205"/>
      <c r="K1009" s="139">
        <v>5.56</v>
      </c>
      <c r="N1009" s="138"/>
      <c r="R1009" s="140"/>
      <c r="T1009" s="141"/>
      <c r="AA1009" s="142"/>
      <c r="AT1009" s="138" t="s">
        <v>546</v>
      </c>
      <c r="AU1009" s="138" t="s">
        <v>517</v>
      </c>
      <c r="AV1009" s="143" t="s">
        <v>517</v>
      </c>
      <c r="AW1009" s="143" t="s">
        <v>485</v>
      </c>
      <c r="AX1009" s="143" t="s">
        <v>455</v>
      </c>
      <c r="AY1009" s="138" t="s">
        <v>539</v>
      </c>
    </row>
    <row r="1010" spans="2:51" s="6" customFormat="1" ht="15.75" customHeight="1">
      <c r="B1010" s="131"/>
      <c r="E1010" s="132"/>
      <c r="F1010" s="206" t="s">
        <v>648</v>
      </c>
      <c r="G1010" s="207"/>
      <c r="H1010" s="207"/>
      <c r="I1010" s="207"/>
      <c r="K1010" s="132"/>
      <c r="N1010" s="132"/>
      <c r="R1010" s="133"/>
      <c r="T1010" s="134"/>
      <c r="AA1010" s="135"/>
      <c r="AT1010" s="132" t="s">
        <v>546</v>
      </c>
      <c r="AU1010" s="132" t="s">
        <v>517</v>
      </c>
      <c r="AV1010" s="136" t="s">
        <v>401</v>
      </c>
      <c r="AW1010" s="136" t="s">
        <v>485</v>
      </c>
      <c r="AX1010" s="136" t="s">
        <v>455</v>
      </c>
      <c r="AY1010" s="132" t="s">
        <v>539</v>
      </c>
    </row>
    <row r="1011" spans="2:51" s="6" customFormat="1" ht="15.75" customHeight="1">
      <c r="B1011" s="137"/>
      <c r="E1011" s="138"/>
      <c r="F1011" s="204" t="s">
        <v>1218</v>
      </c>
      <c r="G1011" s="205"/>
      <c r="H1011" s="205"/>
      <c r="I1011" s="205"/>
      <c r="K1011" s="139">
        <v>6.14</v>
      </c>
      <c r="N1011" s="138"/>
      <c r="R1011" s="140"/>
      <c r="T1011" s="141"/>
      <c r="AA1011" s="142"/>
      <c r="AT1011" s="138" t="s">
        <v>546</v>
      </c>
      <c r="AU1011" s="138" t="s">
        <v>517</v>
      </c>
      <c r="AV1011" s="143" t="s">
        <v>517</v>
      </c>
      <c r="AW1011" s="143" t="s">
        <v>485</v>
      </c>
      <c r="AX1011" s="143" t="s">
        <v>455</v>
      </c>
      <c r="AY1011" s="138" t="s">
        <v>539</v>
      </c>
    </row>
    <row r="1012" spans="2:51" s="6" customFormat="1" ht="15.75" customHeight="1">
      <c r="B1012" s="131"/>
      <c r="E1012" s="132"/>
      <c r="F1012" s="206" t="s">
        <v>642</v>
      </c>
      <c r="G1012" s="207"/>
      <c r="H1012" s="207"/>
      <c r="I1012" s="207"/>
      <c r="K1012" s="132"/>
      <c r="N1012" s="132"/>
      <c r="R1012" s="133"/>
      <c r="T1012" s="134"/>
      <c r="AA1012" s="135"/>
      <c r="AT1012" s="132" t="s">
        <v>546</v>
      </c>
      <c r="AU1012" s="132" t="s">
        <v>517</v>
      </c>
      <c r="AV1012" s="136" t="s">
        <v>401</v>
      </c>
      <c r="AW1012" s="136" t="s">
        <v>485</v>
      </c>
      <c r="AX1012" s="136" t="s">
        <v>455</v>
      </c>
      <c r="AY1012" s="132" t="s">
        <v>539</v>
      </c>
    </row>
    <row r="1013" spans="2:51" s="6" customFormat="1" ht="15.75" customHeight="1">
      <c r="B1013" s="137"/>
      <c r="E1013" s="138"/>
      <c r="F1013" s="204" t="s">
        <v>1213</v>
      </c>
      <c r="G1013" s="205"/>
      <c r="H1013" s="205"/>
      <c r="I1013" s="205"/>
      <c r="K1013" s="139">
        <v>5.32</v>
      </c>
      <c r="N1013" s="138"/>
      <c r="R1013" s="140"/>
      <c r="T1013" s="141"/>
      <c r="AA1013" s="142"/>
      <c r="AT1013" s="138" t="s">
        <v>546</v>
      </c>
      <c r="AU1013" s="138" t="s">
        <v>517</v>
      </c>
      <c r="AV1013" s="143" t="s">
        <v>517</v>
      </c>
      <c r="AW1013" s="143" t="s">
        <v>485</v>
      </c>
      <c r="AX1013" s="143" t="s">
        <v>455</v>
      </c>
      <c r="AY1013" s="138" t="s">
        <v>539</v>
      </c>
    </row>
    <row r="1014" spans="2:51" s="6" customFormat="1" ht="15.75" customHeight="1">
      <c r="B1014" s="131"/>
      <c r="E1014" s="132"/>
      <c r="F1014" s="206" t="s">
        <v>654</v>
      </c>
      <c r="G1014" s="207"/>
      <c r="H1014" s="207"/>
      <c r="I1014" s="207"/>
      <c r="K1014" s="132"/>
      <c r="N1014" s="132"/>
      <c r="R1014" s="133"/>
      <c r="T1014" s="134"/>
      <c r="AA1014" s="135"/>
      <c r="AT1014" s="132" t="s">
        <v>546</v>
      </c>
      <c r="AU1014" s="132" t="s">
        <v>517</v>
      </c>
      <c r="AV1014" s="136" t="s">
        <v>401</v>
      </c>
      <c r="AW1014" s="136" t="s">
        <v>485</v>
      </c>
      <c r="AX1014" s="136" t="s">
        <v>455</v>
      </c>
      <c r="AY1014" s="132" t="s">
        <v>539</v>
      </c>
    </row>
    <row r="1015" spans="2:51" s="6" customFormat="1" ht="15.75" customHeight="1">
      <c r="B1015" s="137"/>
      <c r="E1015" s="138"/>
      <c r="F1015" s="204" t="s">
        <v>1219</v>
      </c>
      <c r="G1015" s="205"/>
      <c r="H1015" s="205"/>
      <c r="I1015" s="205"/>
      <c r="K1015" s="139">
        <v>1.65</v>
      </c>
      <c r="N1015" s="138"/>
      <c r="R1015" s="140"/>
      <c r="T1015" s="141"/>
      <c r="AA1015" s="142"/>
      <c r="AT1015" s="138" t="s">
        <v>546</v>
      </c>
      <c r="AU1015" s="138" t="s">
        <v>517</v>
      </c>
      <c r="AV1015" s="143" t="s">
        <v>517</v>
      </c>
      <c r="AW1015" s="143" t="s">
        <v>485</v>
      </c>
      <c r="AX1015" s="143" t="s">
        <v>455</v>
      </c>
      <c r="AY1015" s="138" t="s">
        <v>539</v>
      </c>
    </row>
    <row r="1016" spans="2:51" s="6" customFormat="1" ht="15.75" customHeight="1">
      <c r="B1016" s="144"/>
      <c r="E1016" s="145"/>
      <c r="F1016" s="208" t="s">
        <v>548</v>
      </c>
      <c r="G1016" s="209"/>
      <c r="H1016" s="209"/>
      <c r="I1016" s="209"/>
      <c r="K1016" s="146">
        <v>18.67</v>
      </c>
      <c r="N1016" s="145"/>
      <c r="R1016" s="147"/>
      <c r="T1016" s="148"/>
      <c r="AA1016" s="149"/>
      <c r="AT1016" s="145" t="s">
        <v>546</v>
      </c>
      <c r="AU1016" s="145" t="s">
        <v>517</v>
      </c>
      <c r="AV1016" s="150" t="s">
        <v>544</v>
      </c>
      <c r="AW1016" s="150" t="s">
        <v>485</v>
      </c>
      <c r="AX1016" s="150" t="s">
        <v>401</v>
      </c>
      <c r="AY1016" s="145" t="s">
        <v>539</v>
      </c>
    </row>
    <row r="1017" spans="2:64" s="6" customFormat="1" ht="27" customHeight="1">
      <c r="B1017" s="22"/>
      <c r="C1017" s="123" t="s">
        <v>1220</v>
      </c>
      <c r="D1017" s="123" t="s">
        <v>540</v>
      </c>
      <c r="E1017" s="124" t="s">
        <v>1221</v>
      </c>
      <c r="F1017" s="212" t="s">
        <v>1222</v>
      </c>
      <c r="G1017" s="211"/>
      <c r="H1017" s="211"/>
      <c r="I1017" s="211"/>
      <c r="J1017" s="125" t="s">
        <v>863</v>
      </c>
      <c r="K1017" s="126">
        <v>91.8</v>
      </c>
      <c r="L1017" s="213">
        <v>0</v>
      </c>
      <c r="M1017" s="211"/>
      <c r="N1017" s="210">
        <f>ROUND($L$1017*$K$1017,2)</f>
        <v>0</v>
      </c>
      <c r="O1017" s="211"/>
      <c r="P1017" s="211"/>
      <c r="Q1017" s="211"/>
      <c r="R1017" s="23"/>
      <c r="T1017" s="127"/>
      <c r="U1017" s="128" t="s">
        <v>422</v>
      </c>
      <c r="V1017" s="129">
        <v>0.715</v>
      </c>
      <c r="W1017" s="129">
        <f>$V$1017*$K$1017</f>
        <v>65.637</v>
      </c>
      <c r="X1017" s="129">
        <v>0</v>
      </c>
      <c r="Y1017" s="129">
        <f>$X$1017*$K$1017</f>
        <v>0</v>
      </c>
      <c r="Z1017" s="129">
        <v>0.042</v>
      </c>
      <c r="AA1017" s="130">
        <f>$Z$1017*$K$1017</f>
        <v>3.8556</v>
      </c>
      <c r="AR1017" s="6" t="s">
        <v>544</v>
      </c>
      <c r="AT1017" s="6" t="s">
        <v>540</v>
      </c>
      <c r="AU1017" s="6" t="s">
        <v>517</v>
      </c>
      <c r="AY1017" s="6" t="s">
        <v>539</v>
      </c>
      <c r="BE1017" s="80">
        <f>IF($U$1017="základní",$N$1017,0)</f>
        <v>0</v>
      </c>
      <c r="BF1017" s="80">
        <f>IF($U$1017="snížená",$N$1017,0)</f>
        <v>0</v>
      </c>
      <c r="BG1017" s="80">
        <f>IF($U$1017="zákl. přenesená",$N$1017,0)</f>
        <v>0</v>
      </c>
      <c r="BH1017" s="80">
        <f>IF($U$1017="sníž. přenesená",$N$1017,0)</f>
        <v>0</v>
      </c>
      <c r="BI1017" s="80">
        <f>IF($U$1017="nulová",$N$1017,0)</f>
        <v>0</v>
      </c>
      <c r="BJ1017" s="6" t="s">
        <v>517</v>
      </c>
      <c r="BK1017" s="80">
        <f>ROUND($L$1017*$K$1017,2)</f>
        <v>0</v>
      </c>
      <c r="BL1017" s="6" t="s">
        <v>544</v>
      </c>
    </row>
    <row r="1018" spans="2:51" s="6" customFormat="1" ht="15.75" customHeight="1">
      <c r="B1018" s="131"/>
      <c r="E1018" s="132"/>
      <c r="F1018" s="206" t="s">
        <v>586</v>
      </c>
      <c r="G1018" s="207"/>
      <c r="H1018" s="207"/>
      <c r="I1018" s="207"/>
      <c r="K1018" s="132"/>
      <c r="N1018" s="132"/>
      <c r="R1018" s="133"/>
      <c r="T1018" s="134"/>
      <c r="AA1018" s="135"/>
      <c r="AT1018" s="132" t="s">
        <v>546</v>
      </c>
      <c r="AU1018" s="132" t="s">
        <v>517</v>
      </c>
      <c r="AV1018" s="136" t="s">
        <v>401</v>
      </c>
      <c r="AW1018" s="136" t="s">
        <v>485</v>
      </c>
      <c r="AX1018" s="136" t="s">
        <v>455</v>
      </c>
      <c r="AY1018" s="132" t="s">
        <v>539</v>
      </c>
    </row>
    <row r="1019" spans="2:51" s="6" customFormat="1" ht="15.75" customHeight="1">
      <c r="B1019" s="131"/>
      <c r="E1019" s="132"/>
      <c r="F1019" s="206" t="s">
        <v>674</v>
      </c>
      <c r="G1019" s="207"/>
      <c r="H1019" s="207"/>
      <c r="I1019" s="207"/>
      <c r="K1019" s="132"/>
      <c r="N1019" s="132"/>
      <c r="R1019" s="133"/>
      <c r="T1019" s="134"/>
      <c r="AA1019" s="135"/>
      <c r="AT1019" s="132" t="s">
        <v>546</v>
      </c>
      <c r="AU1019" s="132" t="s">
        <v>517</v>
      </c>
      <c r="AV1019" s="136" t="s">
        <v>401</v>
      </c>
      <c r="AW1019" s="136" t="s">
        <v>485</v>
      </c>
      <c r="AX1019" s="136" t="s">
        <v>455</v>
      </c>
      <c r="AY1019" s="132" t="s">
        <v>539</v>
      </c>
    </row>
    <row r="1020" spans="2:51" s="6" customFormat="1" ht="15.75" customHeight="1">
      <c r="B1020" s="137"/>
      <c r="E1020" s="138"/>
      <c r="F1020" s="204" t="s">
        <v>1223</v>
      </c>
      <c r="G1020" s="205"/>
      <c r="H1020" s="205"/>
      <c r="I1020" s="205"/>
      <c r="K1020" s="139">
        <v>4.5</v>
      </c>
      <c r="N1020" s="138"/>
      <c r="R1020" s="140"/>
      <c r="T1020" s="141"/>
      <c r="AA1020" s="142"/>
      <c r="AT1020" s="138" t="s">
        <v>546</v>
      </c>
      <c r="AU1020" s="138" t="s">
        <v>517</v>
      </c>
      <c r="AV1020" s="143" t="s">
        <v>517</v>
      </c>
      <c r="AW1020" s="143" t="s">
        <v>485</v>
      </c>
      <c r="AX1020" s="143" t="s">
        <v>455</v>
      </c>
      <c r="AY1020" s="138" t="s">
        <v>539</v>
      </c>
    </row>
    <row r="1021" spans="2:51" s="6" customFormat="1" ht="15.75" customHeight="1">
      <c r="B1021" s="131"/>
      <c r="E1021" s="132"/>
      <c r="F1021" s="206" t="s">
        <v>676</v>
      </c>
      <c r="G1021" s="207"/>
      <c r="H1021" s="207"/>
      <c r="I1021" s="207"/>
      <c r="K1021" s="132"/>
      <c r="N1021" s="132"/>
      <c r="R1021" s="133"/>
      <c r="T1021" s="134"/>
      <c r="AA1021" s="135"/>
      <c r="AT1021" s="132" t="s">
        <v>546</v>
      </c>
      <c r="AU1021" s="132" t="s">
        <v>517</v>
      </c>
      <c r="AV1021" s="136" t="s">
        <v>401</v>
      </c>
      <c r="AW1021" s="136" t="s">
        <v>485</v>
      </c>
      <c r="AX1021" s="136" t="s">
        <v>455</v>
      </c>
      <c r="AY1021" s="132" t="s">
        <v>539</v>
      </c>
    </row>
    <row r="1022" spans="2:51" s="6" customFormat="1" ht="15.75" customHeight="1">
      <c r="B1022" s="137"/>
      <c r="E1022" s="138"/>
      <c r="F1022" s="204" t="s">
        <v>1224</v>
      </c>
      <c r="G1022" s="205"/>
      <c r="H1022" s="205"/>
      <c r="I1022" s="205"/>
      <c r="K1022" s="139">
        <v>3.6</v>
      </c>
      <c r="N1022" s="138"/>
      <c r="R1022" s="140"/>
      <c r="T1022" s="141"/>
      <c r="AA1022" s="142"/>
      <c r="AT1022" s="138" t="s">
        <v>546</v>
      </c>
      <c r="AU1022" s="138" t="s">
        <v>517</v>
      </c>
      <c r="AV1022" s="143" t="s">
        <v>517</v>
      </c>
      <c r="AW1022" s="143" t="s">
        <v>485</v>
      </c>
      <c r="AX1022" s="143" t="s">
        <v>455</v>
      </c>
      <c r="AY1022" s="138" t="s">
        <v>539</v>
      </c>
    </row>
    <row r="1023" spans="2:51" s="6" customFormat="1" ht="15.75" customHeight="1">
      <c r="B1023" s="131"/>
      <c r="E1023" s="132"/>
      <c r="F1023" s="206" t="s">
        <v>678</v>
      </c>
      <c r="G1023" s="207"/>
      <c r="H1023" s="207"/>
      <c r="I1023" s="207"/>
      <c r="K1023" s="132"/>
      <c r="N1023" s="132"/>
      <c r="R1023" s="133"/>
      <c r="T1023" s="134"/>
      <c r="AA1023" s="135"/>
      <c r="AT1023" s="132" t="s">
        <v>546</v>
      </c>
      <c r="AU1023" s="132" t="s">
        <v>517</v>
      </c>
      <c r="AV1023" s="136" t="s">
        <v>401</v>
      </c>
      <c r="AW1023" s="136" t="s">
        <v>485</v>
      </c>
      <c r="AX1023" s="136" t="s">
        <v>455</v>
      </c>
      <c r="AY1023" s="132" t="s">
        <v>539</v>
      </c>
    </row>
    <row r="1024" spans="2:51" s="6" customFormat="1" ht="15.75" customHeight="1">
      <c r="B1024" s="137"/>
      <c r="E1024" s="138"/>
      <c r="F1024" s="204" t="s">
        <v>1223</v>
      </c>
      <c r="G1024" s="205"/>
      <c r="H1024" s="205"/>
      <c r="I1024" s="205"/>
      <c r="K1024" s="139">
        <v>4.5</v>
      </c>
      <c r="N1024" s="138"/>
      <c r="R1024" s="140"/>
      <c r="T1024" s="141"/>
      <c r="AA1024" s="142"/>
      <c r="AT1024" s="138" t="s">
        <v>546</v>
      </c>
      <c r="AU1024" s="138" t="s">
        <v>517</v>
      </c>
      <c r="AV1024" s="143" t="s">
        <v>517</v>
      </c>
      <c r="AW1024" s="143" t="s">
        <v>485</v>
      </c>
      <c r="AX1024" s="143" t="s">
        <v>455</v>
      </c>
      <c r="AY1024" s="138" t="s">
        <v>539</v>
      </c>
    </row>
    <row r="1025" spans="2:51" s="6" customFormat="1" ht="15.75" customHeight="1">
      <c r="B1025" s="131"/>
      <c r="E1025" s="132"/>
      <c r="F1025" s="206" t="s">
        <v>679</v>
      </c>
      <c r="G1025" s="207"/>
      <c r="H1025" s="207"/>
      <c r="I1025" s="207"/>
      <c r="K1025" s="132"/>
      <c r="N1025" s="132"/>
      <c r="R1025" s="133"/>
      <c r="T1025" s="134"/>
      <c r="AA1025" s="135"/>
      <c r="AT1025" s="132" t="s">
        <v>546</v>
      </c>
      <c r="AU1025" s="132" t="s">
        <v>517</v>
      </c>
      <c r="AV1025" s="136" t="s">
        <v>401</v>
      </c>
      <c r="AW1025" s="136" t="s">
        <v>485</v>
      </c>
      <c r="AX1025" s="136" t="s">
        <v>455</v>
      </c>
      <c r="AY1025" s="132" t="s">
        <v>539</v>
      </c>
    </row>
    <row r="1026" spans="2:51" s="6" customFormat="1" ht="15.75" customHeight="1">
      <c r="B1026" s="137"/>
      <c r="E1026" s="138"/>
      <c r="F1026" s="204" t="s">
        <v>1223</v>
      </c>
      <c r="G1026" s="205"/>
      <c r="H1026" s="205"/>
      <c r="I1026" s="205"/>
      <c r="K1026" s="139">
        <v>4.5</v>
      </c>
      <c r="N1026" s="138"/>
      <c r="R1026" s="140"/>
      <c r="T1026" s="141"/>
      <c r="AA1026" s="142"/>
      <c r="AT1026" s="138" t="s">
        <v>546</v>
      </c>
      <c r="AU1026" s="138" t="s">
        <v>517</v>
      </c>
      <c r="AV1026" s="143" t="s">
        <v>517</v>
      </c>
      <c r="AW1026" s="143" t="s">
        <v>485</v>
      </c>
      <c r="AX1026" s="143" t="s">
        <v>455</v>
      </c>
      <c r="AY1026" s="138" t="s">
        <v>539</v>
      </c>
    </row>
    <row r="1027" spans="2:51" s="6" customFormat="1" ht="15.75" customHeight="1">
      <c r="B1027" s="131"/>
      <c r="E1027" s="132"/>
      <c r="F1027" s="206" t="s">
        <v>680</v>
      </c>
      <c r="G1027" s="207"/>
      <c r="H1027" s="207"/>
      <c r="I1027" s="207"/>
      <c r="K1027" s="132"/>
      <c r="N1027" s="132"/>
      <c r="R1027" s="133"/>
      <c r="T1027" s="134"/>
      <c r="AA1027" s="135"/>
      <c r="AT1027" s="132" t="s">
        <v>546</v>
      </c>
      <c r="AU1027" s="132" t="s">
        <v>517</v>
      </c>
      <c r="AV1027" s="136" t="s">
        <v>401</v>
      </c>
      <c r="AW1027" s="136" t="s">
        <v>485</v>
      </c>
      <c r="AX1027" s="136" t="s">
        <v>455</v>
      </c>
      <c r="AY1027" s="132" t="s">
        <v>539</v>
      </c>
    </row>
    <row r="1028" spans="2:51" s="6" customFormat="1" ht="15.75" customHeight="1">
      <c r="B1028" s="137"/>
      <c r="E1028" s="138"/>
      <c r="F1028" s="204" t="s">
        <v>1225</v>
      </c>
      <c r="G1028" s="205"/>
      <c r="H1028" s="205"/>
      <c r="I1028" s="205"/>
      <c r="K1028" s="139">
        <v>6</v>
      </c>
      <c r="N1028" s="138"/>
      <c r="R1028" s="140"/>
      <c r="T1028" s="141"/>
      <c r="AA1028" s="142"/>
      <c r="AT1028" s="138" t="s">
        <v>546</v>
      </c>
      <c r="AU1028" s="138" t="s">
        <v>517</v>
      </c>
      <c r="AV1028" s="143" t="s">
        <v>517</v>
      </c>
      <c r="AW1028" s="143" t="s">
        <v>485</v>
      </c>
      <c r="AX1028" s="143" t="s">
        <v>455</v>
      </c>
      <c r="AY1028" s="138" t="s">
        <v>539</v>
      </c>
    </row>
    <row r="1029" spans="2:51" s="6" customFormat="1" ht="15.75" customHeight="1">
      <c r="B1029" s="131"/>
      <c r="E1029" s="132"/>
      <c r="F1029" s="206" t="s">
        <v>682</v>
      </c>
      <c r="G1029" s="207"/>
      <c r="H1029" s="207"/>
      <c r="I1029" s="207"/>
      <c r="K1029" s="132"/>
      <c r="N1029" s="132"/>
      <c r="R1029" s="133"/>
      <c r="T1029" s="134"/>
      <c r="AA1029" s="135"/>
      <c r="AT1029" s="132" t="s">
        <v>546</v>
      </c>
      <c r="AU1029" s="132" t="s">
        <v>517</v>
      </c>
      <c r="AV1029" s="136" t="s">
        <v>401</v>
      </c>
      <c r="AW1029" s="136" t="s">
        <v>485</v>
      </c>
      <c r="AX1029" s="136" t="s">
        <v>455</v>
      </c>
      <c r="AY1029" s="132" t="s">
        <v>539</v>
      </c>
    </row>
    <row r="1030" spans="2:51" s="6" customFormat="1" ht="15.75" customHeight="1">
      <c r="B1030" s="137"/>
      <c r="E1030" s="138"/>
      <c r="F1030" s="204" t="s">
        <v>1225</v>
      </c>
      <c r="G1030" s="205"/>
      <c r="H1030" s="205"/>
      <c r="I1030" s="205"/>
      <c r="K1030" s="139">
        <v>6</v>
      </c>
      <c r="N1030" s="138"/>
      <c r="R1030" s="140"/>
      <c r="T1030" s="141"/>
      <c r="AA1030" s="142"/>
      <c r="AT1030" s="138" t="s">
        <v>546</v>
      </c>
      <c r="AU1030" s="138" t="s">
        <v>517</v>
      </c>
      <c r="AV1030" s="143" t="s">
        <v>517</v>
      </c>
      <c r="AW1030" s="143" t="s">
        <v>485</v>
      </c>
      <c r="AX1030" s="143" t="s">
        <v>455</v>
      </c>
      <c r="AY1030" s="138" t="s">
        <v>539</v>
      </c>
    </row>
    <row r="1031" spans="2:51" s="6" customFormat="1" ht="15.75" customHeight="1">
      <c r="B1031" s="131"/>
      <c r="E1031" s="132"/>
      <c r="F1031" s="206" t="s">
        <v>683</v>
      </c>
      <c r="G1031" s="207"/>
      <c r="H1031" s="207"/>
      <c r="I1031" s="207"/>
      <c r="K1031" s="132"/>
      <c r="N1031" s="132"/>
      <c r="R1031" s="133"/>
      <c r="T1031" s="134"/>
      <c r="AA1031" s="135"/>
      <c r="AT1031" s="132" t="s">
        <v>546</v>
      </c>
      <c r="AU1031" s="132" t="s">
        <v>517</v>
      </c>
      <c r="AV1031" s="136" t="s">
        <v>401</v>
      </c>
      <c r="AW1031" s="136" t="s">
        <v>485</v>
      </c>
      <c r="AX1031" s="136" t="s">
        <v>455</v>
      </c>
      <c r="AY1031" s="132" t="s">
        <v>539</v>
      </c>
    </row>
    <row r="1032" spans="2:51" s="6" customFormat="1" ht="15.75" customHeight="1">
      <c r="B1032" s="137"/>
      <c r="E1032" s="138"/>
      <c r="F1032" s="204" t="s">
        <v>1226</v>
      </c>
      <c r="G1032" s="205"/>
      <c r="H1032" s="205"/>
      <c r="I1032" s="205"/>
      <c r="K1032" s="139">
        <v>11.5</v>
      </c>
      <c r="N1032" s="138"/>
      <c r="R1032" s="140"/>
      <c r="T1032" s="141"/>
      <c r="AA1032" s="142"/>
      <c r="AT1032" s="138" t="s">
        <v>546</v>
      </c>
      <c r="AU1032" s="138" t="s">
        <v>517</v>
      </c>
      <c r="AV1032" s="143" t="s">
        <v>517</v>
      </c>
      <c r="AW1032" s="143" t="s">
        <v>485</v>
      </c>
      <c r="AX1032" s="143" t="s">
        <v>455</v>
      </c>
      <c r="AY1032" s="138" t="s">
        <v>539</v>
      </c>
    </row>
    <row r="1033" spans="2:51" s="6" customFormat="1" ht="15.75" customHeight="1">
      <c r="B1033" s="131"/>
      <c r="E1033" s="132"/>
      <c r="F1033" s="206" t="s">
        <v>685</v>
      </c>
      <c r="G1033" s="207"/>
      <c r="H1033" s="207"/>
      <c r="I1033" s="207"/>
      <c r="K1033" s="132"/>
      <c r="N1033" s="132"/>
      <c r="R1033" s="133"/>
      <c r="T1033" s="134"/>
      <c r="AA1033" s="135"/>
      <c r="AT1033" s="132" t="s">
        <v>546</v>
      </c>
      <c r="AU1033" s="132" t="s">
        <v>517</v>
      </c>
      <c r="AV1033" s="136" t="s">
        <v>401</v>
      </c>
      <c r="AW1033" s="136" t="s">
        <v>485</v>
      </c>
      <c r="AX1033" s="136" t="s">
        <v>455</v>
      </c>
      <c r="AY1033" s="132" t="s">
        <v>539</v>
      </c>
    </row>
    <row r="1034" spans="2:51" s="6" customFormat="1" ht="15.75" customHeight="1">
      <c r="B1034" s="137"/>
      <c r="E1034" s="138"/>
      <c r="F1034" s="204" t="s">
        <v>1226</v>
      </c>
      <c r="G1034" s="205"/>
      <c r="H1034" s="205"/>
      <c r="I1034" s="205"/>
      <c r="K1034" s="139">
        <v>11.5</v>
      </c>
      <c r="N1034" s="138"/>
      <c r="R1034" s="140"/>
      <c r="T1034" s="141"/>
      <c r="AA1034" s="142"/>
      <c r="AT1034" s="138" t="s">
        <v>546</v>
      </c>
      <c r="AU1034" s="138" t="s">
        <v>517</v>
      </c>
      <c r="AV1034" s="143" t="s">
        <v>517</v>
      </c>
      <c r="AW1034" s="143" t="s">
        <v>485</v>
      </c>
      <c r="AX1034" s="143" t="s">
        <v>455</v>
      </c>
      <c r="AY1034" s="138" t="s">
        <v>539</v>
      </c>
    </row>
    <row r="1035" spans="2:51" s="6" customFormat="1" ht="15.75" customHeight="1">
      <c r="B1035" s="131"/>
      <c r="E1035" s="132"/>
      <c r="F1035" s="206" t="s">
        <v>686</v>
      </c>
      <c r="G1035" s="207"/>
      <c r="H1035" s="207"/>
      <c r="I1035" s="207"/>
      <c r="K1035" s="132"/>
      <c r="N1035" s="132"/>
      <c r="R1035" s="133"/>
      <c r="T1035" s="134"/>
      <c r="AA1035" s="135"/>
      <c r="AT1035" s="132" t="s">
        <v>546</v>
      </c>
      <c r="AU1035" s="132" t="s">
        <v>517</v>
      </c>
      <c r="AV1035" s="136" t="s">
        <v>401</v>
      </c>
      <c r="AW1035" s="136" t="s">
        <v>485</v>
      </c>
      <c r="AX1035" s="136" t="s">
        <v>455</v>
      </c>
      <c r="AY1035" s="132" t="s">
        <v>539</v>
      </c>
    </row>
    <row r="1036" spans="2:51" s="6" customFormat="1" ht="15.75" customHeight="1">
      <c r="B1036" s="137"/>
      <c r="E1036" s="138"/>
      <c r="F1036" s="204" t="s">
        <v>1226</v>
      </c>
      <c r="G1036" s="205"/>
      <c r="H1036" s="205"/>
      <c r="I1036" s="205"/>
      <c r="K1036" s="139">
        <v>11.5</v>
      </c>
      <c r="N1036" s="138"/>
      <c r="R1036" s="140"/>
      <c r="T1036" s="141"/>
      <c r="AA1036" s="142"/>
      <c r="AT1036" s="138" t="s">
        <v>546</v>
      </c>
      <c r="AU1036" s="138" t="s">
        <v>517</v>
      </c>
      <c r="AV1036" s="143" t="s">
        <v>517</v>
      </c>
      <c r="AW1036" s="143" t="s">
        <v>485</v>
      </c>
      <c r="AX1036" s="143" t="s">
        <v>455</v>
      </c>
      <c r="AY1036" s="138" t="s">
        <v>539</v>
      </c>
    </row>
    <row r="1037" spans="2:51" s="6" customFormat="1" ht="15.75" customHeight="1">
      <c r="B1037" s="131"/>
      <c r="E1037" s="132"/>
      <c r="F1037" s="206" t="s">
        <v>687</v>
      </c>
      <c r="G1037" s="207"/>
      <c r="H1037" s="207"/>
      <c r="I1037" s="207"/>
      <c r="K1037" s="132"/>
      <c r="N1037" s="132"/>
      <c r="R1037" s="133"/>
      <c r="T1037" s="134"/>
      <c r="AA1037" s="135"/>
      <c r="AT1037" s="132" t="s">
        <v>546</v>
      </c>
      <c r="AU1037" s="132" t="s">
        <v>517</v>
      </c>
      <c r="AV1037" s="136" t="s">
        <v>401</v>
      </c>
      <c r="AW1037" s="136" t="s">
        <v>485</v>
      </c>
      <c r="AX1037" s="136" t="s">
        <v>455</v>
      </c>
      <c r="AY1037" s="132" t="s">
        <v>539</v>
      </c>
    </row>
    <row r="1038" spans="2:51" s="6" customFormat="1" ht="15.75" customHeight="1">
      <c r="B1038" s="137"/>
      <c r="E1038" s="138"/>
      <c r="F1038" s="204" t="s">
        <v>1225</v>
      </c>
      <c r="G1038" s="205"/>
      <c r="H1038" s="205"/>
      <c r="I1038" s="205"/>
      <c r="K1038" s="139">
        <v>6</v>
      </c>
      <c r="N1038" s="138"/>
      <c r="R1038" s="140"/>
      <c r="T1038" s="141"/>
      <c r="AA1038" s="142"/>
      <c r="AT1038" s="138" t="s">
        <v>546</v>
      </c>
      <c r="AU1038" s="138" t="s">
        <v>517</v>
      </c>
      <c r="AV1038" s="143" t="s">
        <v>517</v>
      </c>
      <c r="AW1038" s="143" t="s">
        <v>485</v>
      </c>
      <c r="AX1038" s="143" t="s">
        <v>455</v>
      </c>
      <c r="AY1038" s="138" t="s">
        <v>539</v>
      </c>
    </row>
    <row r="1039" spans="2:51" s="6" customFormat="1" ht="15.75" customHeight="1">
      <c r="B1039" s="131"/>
      <c r="E1039" s="132"/>
      <c r="F1039" s="206" t="s">
        <v>615</v>
      </c>
      <c r="G1039" s="207"/>
      <c r="H1039" s="207"/>
      <c r="I1039" s="207"/>
      <c r="K1039" s="132"/>
      <c r="N1039" s="132"/>
      <c r="R1039" s="133"/>
      <c r="T1039" s="134"/>
      <c r="AA1039" s="135"/>
      <c r="AT1039" s="132" t="s">
        <v>546</v>
      </c>
      <c r="AU1039" s="132" t="s">
        <v>517</v>
      </c>
      <c r="AV1039" s="136" t="s">
        <v>401</v>
      </c>
      <c r="AW1039" s="136" t="s">
        <v>485</v>
      </c>
      <c r="AX1039" s="136" t="s">
        <v>455</v>
      </c>
      <c r="AY1039" s="132" t="s">
        <v>539</v>
      </c>
    </row>
    <row r="1040" spans="2:51" s="6" customFormat="1" ht="15.75" customHeight="1">
      <c r="B1040" s="131"/>
      <c r="E1040" s="132"/>
      <c r="F1040" s="206" t="s">
        <v>1227</v>
      </c>
      <c r="G1040" s="207"/>
      <c r="H1040" s="207"/>
      <c r="I1040" s="207"/>
      <c r="K1040" s="132"/>
      <c r="N1040" s="132"/>
      <c r="R1040" s="133"/>
      <c r="T1040" s="134"/>
      <c r="AA1040" s="135"/>
      <c r="AT1040" s="132" t="s">
        <v>546</v>
      </c>
      <c r="AU1040" s="132" t="s">
        <v>517</v>
      </c>
      <c r="AV1040" s="136" t="s">
        <v>401</v>
      </c>
      <c r="AW1040" s="136" t="s">
        <v>485</v>
      </c>
      <c r="AX1040" s="136" t="s">
        <v>455</v>
      </c>
      <c r="AY1040" s="132" t="s">
        <v>539</v>
      </c>
    </row>
    <row r="1041" spans="2:51" s="6" customFormat="1" ht="15.75" customHeight="1">
      <c r="B1041" s="137"/>
      <c r="E1041" s="138"/>
      <c r="F1041" s="204" t="s">
        <v>1228</v>
      </c>
      <c r="G1041" s="205"/>
      <c r="H1041" s="205"/>
      <c r="I1041" s="205"/>
      <c r="K1041" s="139">
        <v>4.2</v>
      </c>
      <c r="N1041" s="138"/>
      <c r="R1041" s="140"/>
      <c r="T1041" s="141"/>
      <c r="AA1041" s="142"/>
      <c r="AT1041" s="138" t="s">
        <v>546</v>
      </c>
      <c r="AU1041" s="138" t="s">
        <v>517</v>
      </c>
      <c r="AV1041" s="143" t="s">
        <v>517</v>
      </c>
      <c r="AW1041" s="143" t="s">
        <v>485</v>
      </c>
      <c r="AX1041" s="143" t="s">
        <v>455</v>
      </c>
      <c r="AY1041" s="138" t="s">
        <v>539</v>
      </c>
    </row>
    <row r="1042" spans="2:51" s="6" customFormat="1" ht="15.75" customHeight="1">
      <c r="B1042" s="131"/>
      <c r="E1042" s="132"/>
      <c r="F1042" s="206" t="s">
        <v>1167</v>
      </c>
      <c r="G1042" s="207"/>
      <c r="H1042" s="207"/>
      <c r="I1042" s="207"/>
      <c r="K1042" s="132"/>
      <c r="N1042" s="132"/>
      <c r="R1042" s="133"/>
      <c r="T1042" s="134"/>
      <c r="AA1042" s="135"/>
      <c r="AT1042" s="132" t="s">
        <v>546</v>
      </c>
      <c r="AU1042" s="132" t="s">
        <v>517</v>
      </c>
      <c r="AV1042" s="136" t="s">
        <v>401</v>
      </c>
      <c r="AW1042" s="136" t="s">
        <v>485</v>
      </c>
      <c r="AX1042" s="136" t="s">
        <v>455</v>
      </c>
      <c r="AY1042" s="132" t="s">
        <v>539</v>
      </c>
    </row>
    <row r="1043" spans="2:51" s="6" customFormat="1" ht="15.75" customHeight="1">
      <c r="B1043" s="137"/>
      <c r="E1043" s="138"/>
      <c r="F1043" s="204" t="s">
        <v>1229</v>
      </c>
      <c r="G1043" s="205"/>
      <c r="H1043" s="205"/>
      <c r="I1043" s="205"/>
      <c r="K1043" s="139">
        <v>2.4</v>
      </c>
      <c r="N1043" s="138"/>
      <c r="R1043" s="140"/>
      <c r="T1043" s="141"/>
      <c r="AA1043" s="142"/>
      <c r="AT1043" s="138" t="s">
        <v>546</v>
      </c>
      <c r="AU1043" s="138" t="s">
        <v>517</v>
      </c>
      <c r="AV1043" s="143" t="s">
        <v>517</v>
      </c>
      <c r="AW1043" s="143" t="s">
        <v>485</v>
      </c>
      <c r="AX1043" s="143" t="s">
        <v>455</v>
      </c>
      <c r="AY1043" s="138" t="s">
        <v>539</v>
      </c>
    </row>
    <row r="1044" spans="2:51" s="6" customFormat="1" ht="15.75" customHeight="1">
      <c r="B1044" s="131"/>
      <c r="E1044" s="132"/>
      <c r="F1044" s="206" t="s">
        <v>1230</v>
      </c>
      <c r="G1044" s="207"/>
      <c r="H1044" s="207"/>
      <c r="I1044" s="207"/>
      <c r="K1044" s="132"/>
      <c r="N1044" s="132"/>
      <c r="R1044" s="133"/>
      <c r="T1044" s="134"/>
      <c r="AA1044" s="135"/>
      <c r="AT1044" s="132" t="s">
        <v>546</v>
      </c>
      <c r="AU1044" s="132" t="s">
        <v>517</v>
      </c>
      <c r="AV1044" s="136" t="s">
        <v>401</v>
      </c>
      <c r="AW1044" s="136" t="s">
        <v>485</v>
      </c>
      <c r="AX1044" s="136" t="s">
        <v>455</v>
      </c>
      <c r="AY1044" s="132" t="s">
        <v>539</v>
      </c>
    </row>
    <row r="1045" spans="2:51" s="6" customFormat="1" ht="15.75" customHeight="1">
      <c r="B1045" s="137"/>
      <c r="E1045" s="138"/>
      <c r="F1045" s="204" t="s">
        <v>1228</v>
      </c>
      <c r="G1045" s="205"/>
      <c r="H1045" s="205"/>
      <c r="I1045" s="205"/>
      <c r="K1045" s="139">
        <v>4.2</v>
      </c>
      <c r="N1045" s="138"/>
      <c r="R1045" s="140"/>
      <c r="T1045" s="141"/>
      <c r="AA1045" s="142"/>
      <c r="AT1045" s="138" t="s">
        <v>546</v>
      </c>
      <c r="AU1045" s="138" t="s">
        <v>517</v>
      </c>
      <c r="AV1045" s="143" t="s">
        <v>517</v>
      </c>
      <c r="AW1045" s="143" t="s">
        <v>485</v>
      </c>
      <c r="AX1045" s="143" t="s">
        <v>455</v>
      </c>
      <c r="AY1045" s="138" t="s">
        <v>539</v>
      </c>
    </row>
    <row r="1046" spans="2:51" s="6" customFormat="1" ht="15.75" customHeight="1">
      <c r="B1046" s="131"/>
      <c r="E1046" s="132"/>
      <c r="F1046" s="206" t="s">
        <v>1231</v>
      </c>
      <c r="G1046" s="207"/>
      <c r="H1046" s="207"/>
      <c r="I1046" s="207"/>
      <c r="K1046" s="132"/>
      <c r="N1046" s="132"/>
      <c r="R1046" s="133"/>
      <c r="T1046" s="134"/>
      <c r="AA1046" s="135"/>
      <c r="AT1046" s="132" t="s">
        <v>546</v>
      </c>
      <c r="AU1046" s="132" t="s">
        <v>517</v>
      </c>
      <c r="AV1046" s="136" t="s">
        <v>401</v>
      </c>
      <c r="AW1046" s="136" t="s">
        <v>485</v>
      </c>
      <c r="AX1046" s="136" t="s">
        <v>455</v>
      </c>
      <c r="AY1046" s="132" t="s">
        <v>539</v>
      </c>
    </row>
    <row r="1047" spans="2:51" s="6" customFormat="1" ht="15.75" customHeight="1">
      <c r="B1047" s="137"/>
      <c r="E1047" s="138"/>
      <c r="F1047" s="204" t="s">
        <v>1232</v>
      </c>
      <c r="G1047" s="205"/>
      <c r="H1047" s="205"/>
      <c r="I1047" s="205"/>
      <c r="K1047" s="139">
        <v>4.5</v>
      </c>
      <c r="N1047" s="138"/>
      <c r="R1047" s="140"/>
      <c r="T1047" s="141"/>
      <c r="AA1047" s="142"/>
      <c r="AT1047" s="138" t="s">
        <v>546</v>
      </c>
      <c r="AU1047" s="138" t="s">
        <v>517</v>
      </c>
      <c r="AV1047" s="143" t="s">
        <v>517</v>
      </c>
      <c r="AW1047" s="143" t="s">
        <v>485</v>
      </c>
      <c r="AX1047" s="143" t="s">
        <v>455</v>
      </c>
      <c r="AY1047" s="138" t="s">
        <v>539</v>
      </c>
    </row>
    <row r="1048" spans="2:51" s="6" customFormat="1" ht="15.75" customHeight="1">
      <c r="B1048" s="131"/>
      <c r="E1048" s="132"/>
      <c r="F1048" s="206" t="s">
        <v>618</v>
      </c>
      <c r="G1048" s="207"/>
      <c r="H1048" s="207"/>
      <c r="I1048" s="207"/>
      <c r="K1048" s="132"/>
      <c r="N1048" s="132"/>
      <c r="R1048" s="133"/>
      <c r="T1048" s="134"/>
      <c r="AA1048" s="135"/>
      <c r="AT1048" s="132" t="s">
        <v>546</v>
      </c>
      <c r="AU1048" s="132" t="s">
        <v>517</v>
      </c>
      <c r="AV1048" s="136" t="s">
        <v>401</v>
      </c>
      <c r="AW1048" s="136" t="s">
        <v>485</v>
      </c>
      <c r="AX1048" s="136" t="s">
        <v>455</v>
      </c>
      <c r="AY1048" s="132" t="s">
        <v>539</v>
      </c>
    </row>
    <row r="1049" spans="2:51" s="6" customFormat="1" ht="15.75" customHeight="1">
      <c r="B1049" s="131"/>
      <c r="E1049" s="132"/>
      <c r="F1049" s="206" t="s">
        <v>701</v>
      </c>
      <c r="G1049" s="207"/>
      <c r="H1049" s="207"/>
      <c r="I1049" s="207"/>
      <c r="K1049" s="132"/>
      <c r="N1049" s="132"/>
      <c r="R1049" s="133"/>
      <c r="T1049" s="134"/>
      <c r="AA1049" s="135"/>
      <c r="AT1049" s="132" t="s">
        <v>546</v>
      </c>
      <c r="AU1049" s="132" t="s">
        <v>517</v>
      </c>
      <c r="AV1049" s="136" t="s">
        <v>401</v>
      </c>
      <c r="AW1049" s="136" t="s">
        <v>485</v>
      </c>
      <c r="AX1049" s="136" t="s">
        <v>455</v>
      </c>
      <c r="AY1049" s="132" t="s">
        <v>539</v>
      </c>
    </row>
    <row r="1050" spans="2:51" s="6" customFormat="1" ht="15.75" customHeight="1">
      <c r="B1050" s="137"/>
      <c r="E1050" s="138"/>
      <c r="F1050" s="204" t="s">
        <v>1232</v>
      </c>
      <c r="G1050" s="205"/>
      <c r="H1050" s="205"/>
      <c r="I1050" s="205"/>
      <c r="K1050" s="139">
        <v>4.5</v>
      </c>
      <c r="N1050" s="138"/>
      <c r="R1050" s="140"/>
      <c r="T1050" s="141"/>
      <c r="AA1050" s="142"/>
      <c r="AT1050" s="138" t="s">
        <v>546</v>
      </c>
      <c r="AU1050" s="138" t="s">
        <v>517</v>
      </c>
      <c r="AV1050" s="143" t="s">
        <v>517</v>
      </c>
      <c r="AW1050" s="143" t="s">
        <v>485</v>
      </c>
      <c r="AX1050" s="143" t="s">
        <v>455</v>
      </c>
      <c r="AY1050" s="138" t="s">
        <v>539</v>
      </c>
    </row>
    <row r="1051" spans="2:51" s="6" customFormat="1" ht="15.75" customHeight="1">
      <c r="B1051" s="131"/>
      <c r="E1051" s="132"/>
      <c r="F1051" s="206" t="s">
        <v>702</v>
      </c>
      <c r="G1051" s="207"/>
      <c r="H1051" s="207"/>
      <c r="I1051" s="207"/>
      <c r="K1051" s="132"/>
      <c r="N1051" s="132"/>
      <c r="R1051" s="133"/>
      <c r="T1051" s="134"/>
      <c r="AA1051" s="135"/>
      <c r="AT1051" s="132" t="s">
        <v>546</v>
      </c>
      <c r="AU1051" s="132" t="s">
        <v>517</v>
      </c>
      <c r="AV1051" s="136" t="s">
        <v>401</v>
      </c>
      <c r="AW1051" s="136" t="s">
        <v>485</v>
      </c>
      <c r="AX1051" s="136" t="s">
        <v>455</v>
      </c>
      <c r="AY1051" s="132" t="s">
        <v>539</v>
      </c>
    </row>
    <row r="1052" spans="2:51" s="6" customFormat="1" ht="15.75" customHeight="1">
      <c r="B1052" s="137"/>
      <c r="E1052" s="138"/>
      <c r="F1052" s="204" t="s">
        <v>1229</v>
      </c>
      <c r="G1052" s="205"/>
      <c r="H1052" s="205"/>
      <c r="I1052" s="205"/>
      <c r="K1052" s="139">
        <v>2.4</v>
      </c>
      <c r="N1052" s="138"/>
      <c r="R1052" s="140"/>
      <c r="T1052" s="141"/>
      <c r="AA1052" s="142"/>
      <c r="AT1052" s="138" t="s">
        <v>546</v>
      </c>
      <c r="AU1052" s="138" t="s">
        <v>517</v>
      </c>
      <c r="AV1052" s="143" t="s">
        <v>517</v>
      </c>
      <c r="AW1052" s="143" t="s">
        <v>485</v>
      </c>
      <c r="AX1052" s="143" t="s">
        <v>455</v>
      </c>
      <c r="AY1052" s="138" t="s">
        <v>539</v>
      </c>
    </row>
    <row r="1053" spans="2:51" s="6" customFormat="1" ht="15.75" customHeight="1">
      <c r="B1053" s="144"/>
      <c r="E1053" s="145"/>
      <c r="F1053" s="208" t="s">
        <v>548</v>
      </c>
      <c r="G1053" s="209"/>
      <c r="H1053" s="209"/>
      <c r="I1053" s="209"/>
      <c r="K1053" s="146">
        <v>91.8</v>
      </c>
      <c r="N1053" s="145"/>
      <c r="R1053" s="147"/>
      <c r="T1053" s="148"/>
      <c r="AA1053" s="149"/>
      <c r="AT1053" s="145" t="s">
        <v>546</v>
      </c>
      <c r="AU1053" s="145" t="s">
        <v>517</v>
      </c>
      <c r="AV1053" s="150" t="s">
        <v>544</v>
      </c>
      <c r="AW1053" s="150" t="s">
        <v>485</v>
      </c>
      <c r="AX1053" s="150" t="s">
        <v>401</v>
      </c>
      <c r="AY1053" s="145" t="s">
        <v>539</v>
      </c>
    </row>
    <row r="1054" spans="2:64" s="6" customFormat="1" ht="27" customHeight="1">
      <c r="B1054" s="22"/>
      <c r="C1054" s="123" t="s">
        <v>1233</v>
      </c>
      <c r="D1054" s="123" t="s">
        <v>540</v>
      </c>
      <c r="E1054" s="124" t="s">
        <v>1234</v>
      </c>
      <c r="F1054" s="212" t="s">
        <v>1235</v>
      </c>
      <c r="G1054" s="211"/>
      <c r="H1054" s="211"/>
      <c r="I1054" s="211"/>
      <c r="J1054" s="125" t="s">
        <v>863</v>
      </c>
      <c r="K1054" s="126">
        <v>75.3</v>
      </c>
      <c r="L1054" s="213">
        <v>0</v>
      </c>
      <c r="M1054" s="211"/>
      <c r="N1054" s="210">
        <f>ROUND($L$1054*$K$1054,2)</f>
        <v>0</v>
      </c>
      <c r="O1054" s="211"/>
      <c r="P1054" s="211"/>
      <c r="Q1054" s="211"/>
      <c r="R1054" s="23"/>
      <c r="T1054" s="127"/>
      <c r="U1054" s="128" t="s">
        <v>422</v>
      </c>
      <c r="V1054" s="129">
        <v>0.93</v>
      </c>
      <c r="W1054" s="129">
        <f>$V$1054*$K$1054</f>
        <v>70.029</v>
      </c>
      <c r="X1054" s="129">
        <v>0</v>
      </c>
      <c r="Y1054" s="129">
        <f>$X$1054*$K$1054</f>
        <v>0</v>
      </c>
      <c r="Z1054" s="129">
        <v>0.065</v>
      </c>
      <c r="AA1054" s="130">
        <f>$Z$1054*$K$1054</f>
        <v>4.8945</v>
      </c>
      <c r="AR1054" s="6" t="s">
        <v>544</v>
      </c>
      <c r="AT1054" s="6" t="s">
        <v>540</v>
      </c>
      <c r="AU1054" s="6" t="s">
        <v>517</v>
      </c>
      <c r="AY1054" s="6" t="s">
        <v>539</v>
      </c>
      <c r="BE1054" s="80">
        <f>IF($U$1054="základní",$N$1054,0)</f>
        <v>0</v>
      </c>
      <c r="BF1054" s="80">
        <f>IF($U$1054="snížená",$N$1054,0)</f>
        <v>0</v>
      </c>
      <c r="BG1054" s="80">
        <f>IF($U$1054="zákl. přenesená",$N$1054,0)</f>
        <v>0</v>
      </c>
      <c r="BH1054" s="80">
        <f>IF($U$1054="sníž. přenesená",$N$1054,0)</f>
        <v>0</v>
      </c>
      <c r="BI1054" s="80">
        <f>IF($U$1054="nulová",$N$1054,0)</f>
        <v>0</v>
      </c>
      <c r="BJ1054" s="6" t="s">
        <v>517</v>
      </c>
      <c r="BK1054" s="80">
        <f>ROUND($L$1054*$K$1054,2)</f>
        <v>0</v>
      </c>
      <c r="BL1054" s="6" t="s">
        <v>544</v>
      </c>
    </row>
    <row r="1055" spans="2:51" s="6" customFormat="1" ht="15.75" customHeight="1">
      <c r="B1055" s="131"/>
      <c r="E1055" s="132"/>
      <c r="F1055" s="206" t="s">
        <v>615</v>
      </c>
      <c r="G1055" s="207"/>
      <c r="H1055" s="207"/>
      <c r="I1055" s="207"/>
      <c r="K1055" s="132"/>
      <c r="N1055" s="132"/>
      <c r="R1055" s="133"/>
      <c r="T1055" s="134"/>
      <c r="AA1055" s="135"/>
      <c r="AT1055" s="132" t="s">
        <v>546</v>
      </c>
      <c r="AU1055" s="132" t="s">
        <v>517</v>
      </c>
      <c r="AV1055" s="136" t="s">
        <v>401</v>
      </c>
      <c r="AW1055" s="136" t="s">
        <v>485</v>
      </c>
      <c r="AX1055" s="136" t="s">
        <v>455</v>
      </c>
      <c r="AY1055" s="132" t="s">
        <v>539</v>
      </c>
    </row>
    <row r="1056" spans="2:51" s="6" customFormat="1" ht="15.75" customHeight="1">
      <c r="B1056" s="131"/>
      <c r="E1056" s="132"/>
      <c r="F1056" s="206" t="s">
        <v>1169</v>
      </c>
      <c r="G1056" s="207"/>
      <c r="H1056" s="207"/>
      <c r="I1056" s="207"/>
      <c r="K1056" s="132"/>
      <c r="N1056" s="132"/>
      <c r="R1056" s="133"/>
      <c r="T1056" s="134"/>
      <c r="AA1056" s="135"/>
      <c r="AT1056" s="132" t="s">
        <v>546</v>
      </c>
      <c r="AU1056" s="132" t="s">
        <v>517</v>
      </c>
      <c r="AV1056" s="136" t="s">
        <v>401</v>
      </c>
      <c r="AW1056" s="136" t="s">
        <v>485</v>
      </c>
      <c r="AX1056" s="136" t="s">
        <v>455</v>
      </c>
      <c r="AY1056" s="132" t="s">
        <v>539</v>
      </c>
    </row>
    <row r="1057" spans="2:51" s="6" customFormat="1" ht="15.75" customHeight="1">
      <c r="B1057" s="137"/>
      <c r="E1057" s="138"/>
      <c r="F1057" s="204" t="s">
        <v>1236</v>
      </c>
      <c r="G1057" s="205"/>
      <c r="H1057" s="205"/>
      <c r="I1057" s="205"/>
      <c r="K1057" s="139">
        <v>7.8</v>
      </c>
      <c r="N1057" s="138"/>
      <c r="R1057" s="140"/>
      <c r="T1057" s="141"/>
      <c r="AA1057" s="142"/>
      <c r="AT1057" s="138" t="s">
        <v>546</v>
      </c>
      <c r="AU1057" s="138" t="s">
        <v>517</v>
      </c>
      <c r="AV1057" s="143" t="s">
        <v>517</v>
      </c>
      <c r="AW1057" s="143" t="s">
        <v>485</v>
      </c>
      <c r="AX1057" s="143" t="s">
        <v>455</v>
      </c>
      <c r="AY1057" s="138" t="s">
        <v>539</v>
      </c>
    </row>
    <row r="1058" spans="2:51" s="6" customFormat="1" ht="15.75" customHeight="1">
      <c r="B1058" s="131"/>
      <c r="E1058" s="132"/>
      <c r="F1058" s="206" t="s">
        <v>1188</v>
      </c>
      <c r="G1058" s="207"/>
      <c r="H1058" s="207"/>
      <c r="I1058" s="207"/>
      <c r="K1058" s="132"/>
      <c r="N1058" s="132"/>
      <c r="R1058" s="133"/>
      <c r="T1058" s="134"/>
      <c r="AA1058" s="135"/>
      <c r="AT1058" s="132" t="s">
        <v>546</v>
      </c>
      <c r="AU1058" s="132" t="s">
        <v>517</v>
      </c>
      <c r="AV1058" s="136" t="s">
        <v>401</v>
      </c>
      <c r="AW1058" s="136" t="s">
        <v>485</v>
      </c>
      <c r="AX1058" s="136" t="s">
        <v>455</v>
      </c>
      <c r="AY1058" s="132" t="s">
        <v>539</v>
      </c>
    </row>
    <row r="1059" spans="2:51" s="6" customFormat="1" ht="15.75" customHeight="1">
      <c r="B1059" s="137"/>
      <c r="E1059" s="138"/>
      <c r="F1059" s="204" t="s">
        <v>1237</v>
      </c>
      <c r="G1059" s="205"/>
      <c r="H1059" s="205"/>
      <c r="I1059" s="205"/>
      <c r="K1059" s="139">
        <v>9.9</v>
      </c>
      <c r="N1059" s="138"/>
      <c r="R1059" s="140"/>
      <c r="T1059" s="141"/>
      <c r="AA1059" s="142"/>
      <c r="AT1059" s="138" t="s">
        <v>546</v>
      </c>
      <c r="AU1059" s="138" t="s">
        <v>517</v>
      </c>
      <c r="AV1059" s="143" t="s">
        <v>517</v>
      </c>
      <c r="AW1059" s="143" t="s">
        <v>485</v>
      </c>
      <c r="AX1059" s="143" t="s">
        <v>455</v>
      </c>
      <c r="AY1059" s="138" t="s">
        <v>539</v>
      </c>
    </row>
    <row r="1060" spans="2:51" s="6" customFormat="1" ht="15.75" customHeight="1">
      <c r="B1060" s="131"/>
      <c r="E1060" s="132"/>
      <c r="F1060" s="206" t="s">
        <v>1190</v>
      </c>
      <c r="G1060" s="207"/>
      <c r="H1060" s="207"/>
      <c r="I1060" s="207"/>
      <c r="K1060" s="132"/>
      <c r="N1060" s="132"/>
      <c r="R1060" s="133"/>
      <c r="T1060" s="134"/>
      <c r="AA1060" s="135"/>
      <c r="AT1060" s="132" t="s">
        <v>546</v>
      </c>
      <c r="AU1060" s="132" t="s">
        <v>517</v>
      </c>
      <c r="AV1060" s="136" t="s">
        <v>401</v>
      </c>
      <c r="AW1060" s="136" t="s">
        <v>485</v>
      </c>
      <c r="AX1060" s="136" t="s">
        <v>455</v>
      </c>
      <c r="AY1060" s="132" t="s">
        <v>539</v>
      </c>
    </row>
    <row r="1061" spans="2:51" s="6" customFormat="1" ht="15.75" customHeight="1">
      <c r="B1061" s="137"/>
      <c r="E1061" s="138"/>
      <c r="F1061" s="204" t="s">
        <v>1237</v>
      </c>
      <c r="G1061" s="205"/>
      <c r="H1061" s="205"/>
      <c r="I1061" s="205"/>
      <c r="K1061" s="139">
        <v>9.9</v>
      </c>
      <c r="N1061" s="138"/>
      <c r="R1061" s="140"/>
      <c r="T1061" s="141"/>
      <c r="AA1061" s="142"/>
      <c r="AT1061" s="138" t="s">
        <v>546</v>
      </c>
      <c r="AU1061" s="138" t="s">
        <v>517</v>
      </c>
      <c r="AV1061" s="143" t="s">
        <v>517</v>
      </c>
      <c r="AW1061" s="143" t="s">
        <v>485</v>
      </c>
      <c r="AX1061" s="143" t="s">
        <v>455</v>
      </c>
      <c r="AY1061" s="138" t="s">
        <v>539</v>
      </c>
    </row>
    <row r="1062" spans="2:51" s="6" customFormat="1" ht="15.75" customHeight="1">
      <c r="B1062" s="131"/>
      <c r="E1062" s="132"/>
      <c r="F1062" s="206" t="s">
        <v>1191</v>
      </c>
      <c r="G1062" s="207"/>
      <c r="H1062" s="207"/>
      <c r="I1062" s="207"/>
      <c r="K1062" s="132"/>
      <c r="N1062" s="132"/>
      <c r="R1062" s="133"/>
      <c r="T1062" s="134"/>
      <c r="AA1062" s="135"/>
      <c r="AT1062" s="132" t="s">
        <v>546</v>
      </c>
      <c r="AU1062" s="132" t="s">
        <v>517</v>
      </c>
      <c r="AV1062" s="136" t="s">
        <v>401</v>
      </c>
      <c r="AW1062" s="136" t="s">
        <v>485</v>
      </c>
      <c r="AX1062" s="136" t="s">
        <v>455</v>
      </c>
      <c r="AY1062" s="132" t="s">
        <v>539</v>
      </c>
    </row>
    <row r="1063" spans="2:51" s="6" customFormat="1" ht="15.75" customHeight="1">
      <c r="B1063" s="137"/>
      <c r="E1063" s="138"/>
      <c r="F1063" s="204" t="s">
        <v>1238</v>
      </c>
      <c r="G1063" s="205"/>
      <c r="H1063" s="205"/>
      <c r="I1063" s="205"/>
      <c r="K1063" s="139">
        <v>10.2</v>
      </c>
      <c r="N1063" s="138"/>
      <c r="R1063" s="140"/>
      <c r="T1063" s="141"/>
      <c r="AA1063" s="142"/>
      <c r="AT1063" s="138" t="s">
        <v>546</v>
      </c>
      <c r="AU1063" s="138" t="s">
        <v>517</v>
      </c>
      <c r="AV1063" s="143" t="s">
        <v>517</v>
      </c>
      <c r="AW1063" s="143" t="s">
        <v>485</v>
      </c>
      <c r="AX1063" s="143" t="s">
        <v>455</v>
      </c>
      <c r="AY1063" s="138" t="s">
        <v>539</v>
      </c>
    </row>
    <row r="1064" spans="2:51" s="6" customFormat="1" ht="15.75" customHeight="1">
      <c r="B1064" s="131"/>
      <c r="E1064" s="132"/>
      <c r="F1064" s="206" t="s">
        <v>618</v>
      </c>
      <c r="G1064" s="207"/>
      <c r="H1064" s="207"/>
      <c r="I1064" s="207"/>
      <c r="K1064" s="132"/>
      <c r="N1064" s="132"/>
      <c r="R1064" s="133"/>
      <c r="T1064" s="134"/>
      <c r="AA1064" s="135"/>
      <c r="AT1064" s="132" t="s">
        <v>546</v>
      </c>
      <c r="AU1064" s="132" t="s">
        <v>517</v>
      </c>
      <c r="AV1064" s="136" t="s">
        <v>401</v>
      </c>
      <c r="AW1064" s="136" t="s">
        <v>485</v>
      </c>
      <c r="AX1064" s="136" t="s">
        <v>455</v>
      </c>
      <c r="AY1064" s="132" t="s">
        <v>539</v>
      </c>
    </row>
    <row r="1065" spans="2:51" s="6" customFormat="1" ht="15.75" customHeight="1">
      <c r="B1065" s="131"/>
      <c r="E1065" s="132"/>
      <c r="F1065" s="206" t="s">
        <v>703</v>
      </c>
      <c r="G1065" s="207"/>
      <c r="H1065" s="207"/>
      <c r="I1065" s="207"/>
      <c r="K1065" s="132"/>
      <c r="N1065" s="132"/>
      <c r="R1065" s="133"/>
      <c r="T1065" s="134"/>
      <c r="AA1065" s="135"/>
      <c r="AT1065" s="132" t="s">
        <v>546</v>
      </c>
      <c r="AU1065" s="132" t="s">
        <v>517</v>
      </c>
      <c r="AV1065" s="136" t="s">
        <v>401</v>
      </c>
      <c r="AW1065" s="136" t="s">
        <v>485</v>
      </c>
      <c r="AX1065" s="136" t="s">
        <v>455</v>
      </c>
      <c r="AY1065" s="132" t="s">
        <v>539</v>
      </c>
    </row>
    <row r="1066" spans="2:51" s="6" customFormat="1" ht="15.75" customHeight="1">
      <c r="B1066" s="137"/>
      <c r="E1066" s="138"/>
      <c r="F1066" s="204" t="s">
        <v>1236</v>
      </c>
      <c r="G1066" s="205"/>
      <c r="H1066" s="205"/>
      <c r="I1066" s="205"/>
      <c r="K1066" s="139">
        <v>7.8</v>
      </c>
      <c r="N1066" s="138"/>
      <c r="R1066" s="140"/>
      <c r="T1066" s="141"/>
      <c r="AA1066" s="142"/>
      <c r="AT1066" s="138" t="s">
        <v>546</v>
      </c>
      <c r="AU1066" s="138" t="s">
        <v>517</v>
      </c>
      <c r="AV1066" s="143" t="s">
        <v>517</v>
      </c>
      <c r="AW1066" s="143" t="s">
        <v>485</v>
      </c>
      <c r="AX1066" s="143" t="s">
        <v>455</v>
      </c>
      <c r="AY1066" s="138" t="s">
        <v>539</v>
      </c>
    </row>
    <row r="1067" spans="2:51" s="6" customFormat="1" ht="15.75" customHeight="1">
      <c r="B1067" s="131"/>
      <c r="E1067" s="132"/>
      <c r="F1067" s="206" t="s">
        <v>704</v>
      </c>
      <c r="G1067" s="207"/>
      <c r="H1067" s="207"/>
      <c r="I1067" s="207"/>
      <c r="K1067" s="132"/>
      <c r="N1067" s="132"/>
      <c r="R1067" s="133"/>
      <c r="T1067" s="134"/>
      <c r="AA1067" s="135"/>
      <c r="AT1067" s="132" t="s">
        <v>546</v>
      </c>
      <c r="AU1067" s="132" t="s">
        <v>517</v>
      </c>
      <c r="AV1067" s="136" t="s">
        <v>401</v>
      </c>
      <c r="AW1067" s="136" t="s">
        <v>485</v>
      </c>
      <c r="AX1067" s="136" t="s">
        <v>455</v>
      </c>
      <c r="AY1067" s="132" t="s">
        <v>539</v>
      </c>
    </row>
    <row r="1068" spans="2:51" s="6" customFormat="1" ht="15.75" customHeight="1">
      <c r="B1068" s="137"/>
      <c r="E1068" s="138"/>
      <c r="F1068" s="204" t="s">
        <v>1237</v>
      </c>
      <c r="G1068" s="205"/>
      <c r="H1068" s="205"/>
      <c r="I1068" s="205"/>
      <c r="K1068" s="139">
        <v>9.9</v>
      </c>
      <c r="N1068" s="138"/>
      <c r="R1068" s="140"/>
      <c r="T1068" s="141"/>
      <c r="AA1068" s="142"/>
      <c r="AT1068" s="138" t="s">
        <v>546</v>
      </c>
      <c r="AU1068" s="138" t="s">
        <v>517</v>
      </c>
      <c r="AV1068" s="143" t="s">
        <v>517</v>
      </c>
      <c r="AW1068" s="143" t="s">
        <v>485</v>
      </c>
      <c r="AX1068" s="143" t="s">
        <v>455</v>
      </c>
      <c r="AY1068" s="138" t="s">
        <v>539</v>
      </c>
    </row>
    <row r="1069" spans="2:51" s="6" customFormat="1" ht="15.75" customHeight="1">
      <c r="B1069" s="131"/>
      <c r="E1069" s="132"/>
      <c r="F1069" s="206" t="s">
        <v>705</v>
      </c>
      <c r="G1069" s="207"/>
      <c r="H1069" s="207"/>
      <c r="I1069" s="207"/>
      <c r="K1069" s="132"/>
      <c r="N1069" s="132"/>
      <c r="R1069" s="133"/>
      <c r="T1069" s="134"/>
      <c r="AA1069" s="135"/>
      <c r="AT1069" s="132" t="s">
        <v>546</v>
      </c>
      <c r="AU1069" s="132" t="s">
        <v>517</v>
      </c>
      <c r="AV1069" s="136" t="s">
        <v>401</v>
      </c>
      <c r="AW1069" s="136" t="s">
        <v>485</v>
      </c>
      <c r="AX1069" s="136" t="s">
        <v>455</v>
      </c>
      <c r="AY1069" s="132" t="s">
        <v>539</v>
      </c>
    </row>
    <row r="1070" spans="2:51" s="6" customFormat="1" ht="15.75" customHeight="1">
      <c r="B1070" s="137"/>
      <c r="E1070" s="138"/>
      <c r="F1070" s="204" t="s">
        <v>1237</v>
      </c>
      <c r="G1070" s="205"/>
      <c r="H1070" s="205"/>
      <c r="I1070" s="205"/>
      <c r="K1070" s="139">
        <v>9.9</v>
      </c>
      <c r="N1070" s="138"/>
      <c r="R1070" s="140"/>
      <c r="T1070" s="141"/>
      <c r="AA1070" s="142"/>
      <c r="AT1070" s="138" t="s">
        <v>546</v>
      </c>
      <c r="AU1070" s="138" t="s">
        <v>517</v>
      </c>
      <c r="AV1070" s="143" t="s">
        <v>517</v>
      </c>
      <c r="AW1070" s="143" t="s">
        <v>485</v>
      </c>
      <c r="AX1070" s="143" t="s">
        <v>455</v>
      </c>
      <c r="AY1070" s="138" t="s">
        <v>539</v>
      </c>
    </row>
    <row r="1071" spans="2:51" s="6" customFormat="1" ht="15.75" customHeight="1">
      <c r="B1071" s="131"/>
      <c r="E1071" s="132"/>
      <c r="F1071" s="206" t="s">
        <v>706</v>
      </c>
      <c r="G1071" s="207"/>
      <c r="H1071" s="207"/>
      <c r="I1071" s="207"/>
      <c r="K1071" s="132"/>
      <c r="N1071" s="132"/>
      <c r="R1071" s="133"/>
      <c r="T1071" s="134"/>
      <c r="AA1071" s="135"/>
      <c r="AT1071" s="132" t="s">
        <v>546</v>
      </c>
      <c r="AU1071" s="132" t="s">
        <v>517</v>
      </c>
      <c r="AV1071" s="136" t="s">
        <v>401</v>
      </c>
      <c r="AW1071" s="136" t="s">
        <v>485</v>
      </c>
      <c r="AX1071" s="136" t="s">
        <v>455</v>
      </c>
      <c r="AY1071" s="132" t="s">
        <v>539</v>
      </c>
    </row>
    <row r="1072" spans="2:51" s="6" customFormat="1" ht="15.75" customHeight="1">
      <c r="B1072" s="137"/>
      <c r="E1072" s="138"/>
      <c r="F1072" s="204" t="s">
        <v>1237</v>
      </c>
      <c r="G1072" s="205"/>
      <c r="H1072" s="205"/>
      <c r="I1072" s="205"/>
      <c r="K1072" s="139">
        <v>9.9</v>
      </c>
      <c r="N1072" s="138"/>
      <c r="R1072" s="140"/>
      <c r="T1072" s="141"/>
      <c r="AA1072" s="142"/>
      <c r="AT1072" s="138" t="s">
        <v>546</v>
      </c>
      <c r="AU1072" s="138" t="s">
        <v>517</v>
      </c>
      <c r="AV1072" s="143" t="s">
        <v>517</v>
      </c>
      <c r="AW1072" s="143" t="s">
        <v>485</v>
      </c>
      <c r="AX1072" s="143" t="s">
        <v>455</v>
      </c>
      <c r="AY1072" s="138" t="s">
        <v>539</v>
      </c>
    </row>
    <row r="1073" spans="2:51" s="6" customFormat="1" ht="15.75" customHeight="1">
      <c r="B1073" s="144"/>
      <c r="E1073" s="145"/>
      <c r="F1073" s="208" t="s">
        <v>548</v>
      </c>
      <c r="G1073" s="209"/>
      <c r="H1073" s="209"/>
      <c r="I1073" s="209"/>
      <c r="K1073" s="146">
        <v>75.3</v>
      </c>
      <c r="N1073" s="145"/>
      <c r="R1073" s="147"/>
      <c r="T1073" s="148"/>
      <c r="AA1073" s="149"/>
      <c r="AT1073" s="145" t="s">
        <v>546</v>
      </c>
      <c r="AU1073" s="145" t="s">
        <v>517</v>
      </c>
      <c r="AV1073" s="150" t="s">
        <v>544</v>
      </c>
      <c r="AW1073" s="150" t="s">
        <v>485</v>
      </c>
      <c r="AX1073" s="150" t="s">
        <v>401</v>
      </c>
      <c r="AY1073" s="145" t="s">
        <v>539</v>
      </c>
    </row>
    <row r="1074" spans="2:64" s="6" customFormat="1" ht="27" customHeight="1">
      <c r="B1074" s="22"/>
      <c r="C1074" s="123" t="s">
        <v>1239</v>
      </c>
      <c r="D1074" s="123" t="s">
        <v>540</v>
      </c>
      <c r="E1074" s="124" t="s">
        <v>1240</v>
      </c>
      <c r="F1074" s="212" t="s">
        <v>1241</v>
      </c>
      <c r="G1074" s="211"/>
      <c r="H1074" s="211"/>
      <c r="I1074" s="211"/>
      <c r="J1074" s="125" t="s">
        <v>577</v>
      </c>
      <c r="K1074" s="126">
        <v>148.194</v>
      </c>
      <c r="L1074" s="213">
        <v>0</v>
      </c>
      <c r="M1074" s="211"/>
      <c r="N1074" s="210">
        <f>ROUND($L$1074*$K$1074,2)</f>
        <v>0</v>
      </c>
      <c r="O1074" s="211"/>
      <c r="P1074" s="211"/>
      <c r="Q1074" s="211"/>
      <c r="R1074" s="23"/>
      <c r="T1074" s="127"/>
      <c r="U1074" s="128" t="s">
        <v>422</v>
      </c>
      <c r="V1074" s="129">
        <v>0.933</v>
      </c>
      <c r="W1074" s="129">
        <f>$V$1074*$K$1074</f>
        <v>138.265002</v>
      </c>
      <c r="X1074" s="129">
        <v>0</v>
      </c>
      <c r="Y1074" s="129">
        <f>$X$1074*$K$1074</f>
        <v>0</v>
      </c>
      <c r="Z1074" s="129">
        <v>0</v>
      </c>
      <c r="AA1074" s="130">
        <f>$Z$1074*$K$1074</f>
        <v>0</v>
      </c>
      <c r="AR1074" s="6" t="s">
        <v>544</v>
      </c>
      <c r="AT1074" s="6" t="s">
        <v>540</v>
      </c>
      <c r="AU1074" s="6" t="s">
        <v>517</v>
      </c>
      <c r="AY1074" s="6" t="s">
        <v>539</v>
      </c>
      <c r="BE1074" s="80">
        <f>IF($U$1074="základní",$N$1074,0)</f>
        <v>0</v>
      </c>
      <c r="BF1074" s="80">
        <f>IF($U$1074="snížená",$N$1074,0)</f>
        <v>0</v>
      </c>
      <c r="BG1074" s="80">
        <f>IF($U$1074="zákl. přenesená",$N$1074,0)</f>
        <v>0</v>
      </c>
      <c r="BH1074" s="80">
        <f>IF($U$1074="sníž. přenesená",$N$1074,0)</f>
        <v>0</v>
      </c>
      <c r="BI1074" s="80">
        <f>IF($U$1074="nulová",$N$1074,0)</f>
        <v>0</v>
      </c>
      <c r="BJ1074" s="6" t="s">
        <v>517</v>
      </c>
      <c r="BK1074" s="80">
        <f>ROUND($L$1074*$K$1074,2)</f>
        <v>0</v>
      </c>
      <c r="BL1074" s="6" t="s">
        <v>544</v>
      </c>
    </row>
    <row r="1075" spans="2:64" s="6" customFormat="1" ht="27" customHeight="1">
      <c r="B1075" s="22"/>
      <c r="C1075" s="123" t="s">
        <v>1242</v>
      </c>
      <c r="D1075" s="123" t="s">
        <v>540</v>
      </c>
      <c r="E1075" s="124" t="s">
        <v>1243</v>
      </c>
      <c r="F1075" s="212" t="s">
        <v>1244</v>
      </c>
      <c r="G1075" s="211"/>
      <c r="H1075" s="211"/>
      <c r="I1075" s="211"/>
      <c r="J1075" s="125" t="s">
        <v>577</v>
      </c>
      <c r="K1075" s="126">
        <v>148.194</v>
      </c>
      <c r="L1075" s="213">
        <v>0</v>
      </c>
      <c r="M1075" s="211"/>
      <c r="N1075" s="210">
        <f>ROUND($L$1075*$K$1075,2)</f>
        <v>0</v>
      </c>
      <c r="O1075" s="211"/>
      <c r="P1075" s="211"/>
      <c r="Q1075" s="211"/>
      <c r="R1075" s="23"/>
      <c r="T1075" s="127"/>
      <c r="U1075" s="128" t="s">
        <v>422</v>
      </c>
      <c r="V1075" s="129">
        <v>0.49</v>
      </c>
      <c r="W1075" s="129">
        <f>$V$1075*$K$1075</f>
        <v>72.61506</v>
      </c>
      <c r="X1075" s="129">
        <v>0</v>
      </c>
      <c r="Y1075" s="129">
        <f>$X$1075*$K$1075</f>
        <v>0</v>
      </c>
      <c r="Z1075" s="129">
        <v>0</v>
      </c>
      <c r="AA1075" s="130">
        <f>$Z$1075*$K$1075</f>
        <v>0</v>
      </c>
      <c r="AR1075" s="6" t="s">
        <v>544</v>
      </c>
      <c r="AT1075" s="6" t="s">
        <v>540</v>
      </c>
      <c r="AU1075" s="6" t="s">
        <v>517</v>
      </c>
      <c r="AY1075" s="6" t="s">
        <v>539</v>
      </c>
      <c r="BE1075" s="80">
        <f>IF($U$1075="základní",$N$1075,0)</f>
        <v>0</v>
      </c>
      <c r="BF1075" s="80">
        <f>IF($U$1075="snížená",$N$1075,0)</f>
        <v>0</v>
      </c>
      <c r="BG1075" s="80">
        <f>IF($U$1075="zákl. přenesená",$N$1075,0)</f>
        <v>0</v>
      </c>
      <c r="BH1075" s="80">
        <f>IF($U$1075="sníž. přenesená",$N$1075,0)</f>
        <v>0</v>
      </c>
      <c r="BI1075" s="80">
        <f>IF($U$1075="nulová",$N$1075,0)</f>
        <v>0</v>
      </c>
      <c r="BJ1075" s="6" t="s">
        <v>517</v>
      </c>
      <c r="BK1075" s="80">
        <f>ROUND($L$1075*$K$1075,2)</f>
        <v>0</v>
      </c>
      <c r="BL1075" s="6" t="s">
        <v>544</v>
      </c>
    </row>
    <row r="1076" spans="2:64" s="6" customFormat="1" ht="27" customHeight="1">
      <c r="B1076" s="22"/>
      <c r="C1076" s="123" t="s">
        <v>1245</v>
      </c>
      <c r="D1076" s="123" t="s">
        <v>540</v>
      </c>
      <c r="E1076" s="124" t="s">
        <v>1243</v>
      </c>
      <c r="F1076" s="212" t="s">
        <v>1244</v>
      </c>
      <c r="G1076" s="211"/>
      <c r="H1076" s="211"/>
      <c r="I1076" s="211"/>
      <c r="J1076" s="125" t="s">
        <v>577</v>
      </c>
      <c r="K1076" s="126">
        <v>38.778</v>
      </c>
      <c r="L1076" s="213">
        <v>0</v>
      </c>
      <c r="M1076" s="211"/>
      <c r="N1076" s="210">
        <f>ROUND($L$1076*$K$1076,2)</f>
        <v>0</v>
      </c>
      <c r="O1076" s="211"/>
      <c r="P1076" s="211"/>
      <c r="Q1076" s="211"/>
      <c r="R1076" s="23"/>
      <c r="T1076" s="127"/>
      <c r="U1076" s="128" t="s">
        <v>422</v>
      </c>
      <c r="V1076" s="129">
        <v>0.49</v>
      </c>
      <c r="W1076" s="129">
        <f>$V$1076*$K$1076</f>
        <v>19.00122</v>
      </c>
      <c r="X1076" s="129">
        <v>0</v>
      </c>
      <c r="Y1076" s="129">
        <f>$X$1076*$K$1076</f>
        <v>0</v>
      </c>
      <c r="Z1076" s="129">
        <v>0</v>
      </c>
      <c r="AA1076" s="130">
        <f>$Z$1076*$K$1076</f>
        <v>0</v>
      </c>
      <c r="AR1076" s="6" t="s">
        <v>544</v>
      </c>
      <c r="AT1076" s="6" t="s">
        <v>540</v>
      </c>
      <c r="AU1076" s="6" t="s">
        <v>517</v>
      </c>
      <c r="AY1076" s="6" t="s">
        <v>539</v>
      </c>
      <c r="BE1076" s="80">
        <f>IF($U$1076="základní",$N$1076,0)</f>
        <v>0</v>
      </c>
      <c r="BF1076" s="80">
        <f>IF($U$1076="snížená",$N$1076,0)</f>
        <v>0</v>
      </c>
      <c r="BG1076" s="80">
        <f>IF($U$1076="zákl. přenesená",$N$1076,0)</f>
        <v>0</v>
      </c>
      <c r="BH1076" s="80">
        <f>IF($U$1076="sníž. přenesená",$N$1076,0)</f>
        <v>0</v>
      </c>
      <c r="BI1076" s="80">
        <f>IF($U$1076="nulová",$N$1076,0)</f>
        <v>0</v>
      </c>
      <c r="BJ1076" s="6" t="s">
        <v>517</v>
      </c>
      <c r="BK1076" s="80">
        <f>ROUND($L$1076*$K$1076,2)</f>
        <v>0</v>
      </c>
      <c r="BL1076" s="6" t="s">
        <v>544</v>
      </c>
    </row>
    <row r="1077" spans="2:51" s="6" customFormat="1" ht="15.75" customHeight="1">
      <c r="B1077" s="131"/>
      <c r="E1077" s="132"/>
      <c r="F1077" s="206" t="s">
        <v>1246</v>
      </c>
      <c r="G1077" s="207"/>
      <c r="H1077" s="207"/>
      <c r="I1077" s="207"/>
      <c r="K1077" s="132"/>
      <c r="N1077" s="132"/>
      <c r="R1077" s="133"/>
      <c r="T1077" s="134"/>
      <c r="AA1077" s="135"/>
      <c r="AT1077" s="132" t="s">
        <v>546</v>
      </c>
      <c r="AU1077" s="132" t="s">
        <v>517</v>
      </c>
      <c r="AV1077" s="136" t="s">
        <v>401</v>
      </c>
      <c r="AW1077" s="136" t="s">
        <v>485</v>
      </c>
      <c r="AX1077" s="136" t="s">
        <v>455</v>
      </c>
      <c r="AY1077" s="132" t="s">
        <v>539</v>
      </c>
    </row>
    <row r="1078" spans="2:51" s="6" customFormat="1" ht="15.75" customHeight="1">
      <c r="B1078" s="137"/>
      <c r="E1078" s="138"/>
      <c r="F1078" s="204" t="s">
        <v>1247</v>
      </c>
      <c r="G1078" s="205"/>
      <c r="H1078" s="205"/>
      <c r="I1078" s="205"/>
      <c r="K1078" s="139">
        <v>38.778</v>
      </c>
      <c r="N1078" s="138"/>
      <c r="R1078" s="140"/>
      <c r="T1078" s="141"/>
      <c r="AA1078" s="142"/>
      <c r="AT1078" s="138" t="s">
        <v>546</v>
      </c>
      <c r="AU1078" s="138" t="s">
        <v>517</v>
      </c>
      <c r="AV1078" s="143" t="s">
        <v>517</v>
      </c>
      <c r="AW1078" s="143" t="s">
        <v>485</v>
      </c>
      <c r="AX1078" s="143" t="s">
        <v>455</v>
      </c>
      <c r="AY1078" s="138" t="s">
        <v>539</v>
      </c>
    </row>
    <row r="1079" spans="2:51" s="6" customFormat="1" ht="15.75" customHeight="1">
      <c r="B1079" s="144"/>
      <c r="E1079" s="145"/>
      <c r="F1079" s="208" t="s">
        <v>548</v>
      </c>
      <c r="G1079" s="209"/>
      <c r="H1079" s="209"/>
      <c r="I1079" s="209"/>
      <c r="K1079" s="146">
        <v>38.778</v>
      </c>
      <c r="N1079" s="145"/>
      <c r="R1079" s="147"/>
      <c r="T1079" s="148"/>
      <c r="AA1079" s="149"/>
      <c r="AT1079" s="145" t="s">
        <v>546</v>
      </c>
      <c r="AU1079" s="145" t="s">
        <v>517</v>
      </c>
      <c r="AV1079" s="150" t="s">
        <v>544</v>
      </c>
      <c r="AW1079" s="150" t="s">
        <v>485</v>
      </c>
      <c r="AX1079" s="150" t="s">
        <v>401</v>
      </c>
      <c r="AY1079" s="145" t="s">
        <v>539</v>
      </c>
    </row>
    <row r="1080" spans="2:64" s="6" customFormat="1" ht="27" customHeight="1">
      <c r="B1080" s="22"/>
      <c r="C1080" s="123" t="s">
        <v>1248</v>
      </c>
      <c r="D1080" s="123" t="s">
        <v>540</v>
      </c>
      <c r="E1080" s="124" t="s">
        <v>1249</v>
      </c>
      <c r="F1080" s="212" t="s">
        <v>1250</v>
      </c>
      <c r="G1080" s="211"/>
      <c r="H1080" s="211"/>
      <c r="I1080" s="211"/>
      <c r="J1080" s="125" t="s">
        <v>577</v>
      </c>
      <c r="K1080" s="126">
        <v>2074.716</v>
      </c>
      <c r="L1080" s="213">
        <v>0</v>
      </c>
      <c r="M1080" s="211"/>
      <c r="N1080" s="210">
        <f>ROUND($L$1080*$K$1080,2)</f>
        <v>0</v>
      </c>
      <c r="O1080" s="211"/>
      <c r="P1080" s="211"/>
      <c r="Q1080" s="211"/>
      <c r="R1080" s="23"/>
      <c r="T1080" s="127"/>
      <c r="U1080" s="128" t="s">
        <v>422</v>
      </c>
      <c r="V1080" s="129">
        <v>0</v>
      </c>
      <c r="W1080" s="129">
        <f>$V$1080*$K$1080</f>
        <v>0</v>
      </c>
      <c r="X1080" s="129">
        <v>0</v>
      </c>
      <c r="Y1080" s="129">
        <f>$X$1080*$K$1080</f>
        <v>0</v>
      </c>
      <c r="Z1080" s="129">
        <v>0</v>
      </c>
      <c r="AA1080" s="130">
        <f>$Z$1080*$K$1080</f>
        <v>0</v>
      </c>
      <c r="AR1080" s="6" t="s">
        <v>544</v>
      </c>
      <c r="AT1080" s="6" t="s">
        <v>540</v>
      </c>
      <c r="AU1080" s="6" t="s">
        <v>517</v>
      </c>
      <c r="AY1080" s="6" t="s">
        <v>539</v>
      </c>
      <c r="BE1080" s="80">
        <f>IF($U$1080="základní",$N$1080,0)</f>
        <v>0</v>
      </c>
      <c r="BF1080" s="80">
        <f>IF($U$1080="snížená",$N$1080,0)</f>
        <v>0</v>
      </c>
      <c r="BG1080" s="80">
        <f>IF($U$1080="zákl. přenesená",$N$1080,0)</f>
        <v>0</v>
      </c>
      <c r="BH1080" s="80">
        <f>IF($U$1080="sníž. přenesená",$N$1080,0)</f>
        <v>0</v>
      </c>
      <c r="BI1080" s="80">
        <f>IF($U$1080="nulová",$N$1080,0)</f>
        <v>0</v>
      </c>
      <c r="BJ1080" s="6" t="s">
        <v>517</v>
      </c>
      <c r="BK1080" s="80">
        <f>ROUND($L$1080*$K$1080,2)</f>
        <v>0</v>
      </c>
      <c r="BL1080" s="6" t="s">
        <v>544</v>
      </c>
    </row>
    <row r="1081" spans="2:64" s="6" customFormat="1" ht="27" customHeight="1">
      <c r="B1081" s="22"/>
      <c r="C1081" s="123" t="s">
        <v>1251</v>
      </c>
      <c r="D1081" s="123" t="s">
        <v>540</v>
      </c>
      <c r="E1081" s="124" t="s">
        <v>1249</v>
      </c>
      <c r="F1081" s="212" t="s">
        <v>1250</v>
      </c>
      <c r="G1081" s="211"/>
      <c r="H1081" s="211"/>
      <c r="I1081" s="211"/>
      <c r="J1081" s="125" t="s">
        <v>577</v>
      </c>
      <c r="K1081" s="126">
        <v>542.892</v>
      </c>
      <c r="L1081" s="213">
        <v>0</v>
      </c>
      <c r="M1081" s="211"/>
      <c r="N1081" s="210">
        <f>ROUND($L$1081*$K$1081,2)</f>
        <v>0</v>
      </c>
      <c r="O1081" s="211"/>
      <c r="P1081" s="211"/>
      <c r="Q1081" s="211"/>
      <c r="R1081" s="23"/>
      <c r="T1081" s="127"/>
      <c r="U1081" s="128" t="s">
        <v>422</v>
      </c>
      <c r="V1081" s="129">
        <v>0</v>
      </c>
      <c r="W1081" s="129">
        <f>$V$1081*$K$1081</f>
        <v>0</v>
      </c>
      <c r="X1081" s="129">
        <v>0</v>
      </c>
      <c r="Y1081" s="129">
        <f>$X$1081*$K$1081</f>
        <v>0</v>
      </c>
      <c r="Z1081" s="129">
        <v>0</v>
      </c>
      <c r="AA1081" s="130">
        <f>$Z$1081*$K$1081</f>
        <v>0</v>
      </c>
      <c r="AR1081" s="6" t="s">
        <v>544</v>
      </c>
      <c r="AT1081" s="6" t="s">
        <v>540</v>
      </c>
      <c r="AU1081" s="6" t="s">
        <v>517</v>
      </c>
      <c r="AY1081" s="6" t="s">
        <v>539</v>
      </c>
      <c r="BE1081" s="80">
        <f>IF($U$1081="základní",$N$1081,0)</f>
        <v>0</v>
      </c>
      <c r="BF1081" s="80">
        <f>IF($U$1081="snížená",$N$1081,0)</f>
        <v>0</v>
      </c>
      <c r="BG1081" s="80">
        <f>IF($U$1081="zákl. přenesená",$N$1081,0)</f>
        <v>0</v>
      </c>
      <c r="BH1081" s="80">
        <f>IF($U$1081="sníž. přenesená",$N$1081,0)</f>
        <v>0</v>
      </c>
      <c r="BI1081" s="80">
        <f>IF($U$1081="nulová",$N$1081,0)</f>
        <v>0</v>
      </c>
      <c r="BJ1081" s="6" t="s">
        <v>517</v>
      </c>
      <c r="BK1081" s="80">
        <f>ROUND($L$1081*$K$1081,2)</f>
        <v>0</v>
      </c>
      <c r="BL1081" s="6" t="s">
        <v>544</v>
      </c>
    </row>
    <row r="1082" spans="2:51" s="6" customFormat="1" ht="15.75" customHeight="1">
      <c r="B1082" s="131"/>
      <c r="E1082" s="132"/>
      <c r="F1082" s="206" t="s">
        <v>1246</v>
      </c>
      <c r="G1082" s="207"/>
      <c r="H1082" s="207"/>
      <c r="I1082" s="207"/>
      <c r="K1082" s="132"/>
      <c r="N1082" s="132"/>
      <c r="R1082" s="133"/>
      <c r="T1082" s="134"/>
      <c r="AA1082" s="135"/>
      <c r="AT1082" s="132" t="s">
        <v>546</v>
      </c>
      <c r="AU1082" s="132" t="s">
        <v>517</v>
      </c>
      <c r="AV1082" s="136" t="s">
        <v>401</v>
      </c>
      <c r="AW1082" s="136" t="s">
        <v>485</v>
      </c>
      <c r="AX1082" s="136" t="s">
        <v>455</v>
      </c>
      <c r="AY1082" s="132" t="s">
        <v>539</v>
      </c>
    </row>
    <row r="1083" spans="2:51" s="6" customFormat="1" ht="15.75" customHeight="1">
      <c r="B1083" s="137"/>
      <c r="E1083" s="138"/>
      <c r="F1083" s="204" t="s">
        <v>1252</v>
      </c>
      <c r="G1083" s="205"/>
      <c r="H1083" s="205"/>
      <c r="I1083" s="205"/>
      <c r="K1083" s="139">
        <v>542.892</v>
      </c>
      <c r="N1083" s="138"/>
      <c r="R1083" s="140"/>
      <c r="T1083" s="141"/>
      <c r="AA1083" s="142"/>
      <c r="AT1083" s="138" t="s">
        <v>546</v>
      </c>
      <c r="AU1083" s="138" t="s">
        <v>517</v>
      </c>
      <c r="AV1083" s="143" t="s">
        <v>517</v>
      </c>
      <c r="AW1083" s="143" t="s">
        <v>485</v>
      </c>
      <c r="AX1083" s="143" t="s">
        <v>455</v>
      </c>
      <c r="AY1083" s="138" t="s">
        <v>539</v>
      </c>
    </row>
    <row r="1084" spans="2:51" s="6" customFormat="1" ht="15.75" customHeight="1">
      <c r="B1084" s="144"/>
      <c r="E1084" s="145"/>
      <c r="F1084" s="208" t="s">
        <v>548</v>
      </c>
      <c r="G1084" s="209"/>
      <c r="H1084" s="209"/>
      <c r="I1084" s="209"/>
      <c r="K1084" s="146">
        <v>542.892</v>
      </c>
      <c r="N1084" s="145"/>
      <c r="R1084" s="147"/>
      <c r="T1084" s="148"/>
      <c r="AA1084" s="149"/>
      <c r="AT1084" s="145" t="s">
        <v>546</v>
      </c>
      <c r="AU1084" s="145" t="s">
        <v>517</v>
      </c>
      <c r="AV1084" s="150" t="s">
        <v>544</v>
      </c>
      <c r="AW1084" s="150" t="s">
        <v>485</v>
      </c>
      <c r="AX1084" s="150" t="s">
        <v>401</v>
      </c>
      <c r="AY1084" s="145" t="s">
        <v>539</v>
      </c>
    </row>
    <row r="1085" spans="2:64" s="6" customFormat="1" ht="27" customHeight="1">
      <c r="B1085" s="22"/>
      <c r="C1085" s="123" t="s">
        <v>1253</v>
      </c>
      <c r="D1085" s="123" t="s">
        <v>540</v>
      </c>
      <c r="E1085" s="124" t="s">
        <v>1254</v>
      </c>
      <c r="F1085" s="212" t="s">
        <v>1255</v>
      </c>
      <c r="G1085" s="211"/>
      <c r="H1085" s="211"/>
      <c r="I1085" s="211"/>
      <c r="J1085" s="125" t="s">
        <v>577</v>
      </c>
      <c r="K1085" s="126">
        <v>148.194</v>
      </c>
      <c r="L1085" s="213">
        <v>0</v>
      </c>
      <c r="M1085" s="211"/>
      <c r="N1085" s="210">
        <f>ROUND($L$1085*$K$1085,2)</f>
        <v>0</v>
      </c>
      <c r="O1085" s="211"/>
      <c r="P1085" s="211"/>
      <c r="Q1085" s="211"/>
      <c r="R1085" s="23"/>
      <c r="T1085" s="127"/>
      <c r="U1085" s="128" t="s">
        <v>422</v>
      </c>
      <c r="V1085" s="129">
        <v>0.942</v>
      </c>
      <c r="W1085" s="129">
        <f>$V$1085*$K$1085</f>
        <v>139.59874799999997</v>
      </c>
      <c r="X1085" s="129">
        <v>0</v>
      </c>
      <c r="Y1085" s="129">
        <f>$X$1085*$K$1085</f>
        <v>0</v>
      </c>
      <c r="Z1085" s="129">
        <v>0</v>
      </c>
      <c r="AA1085" s="130">
        <f>$Z$1085*$K$1085</f>
        <v>0</v>
      </c>
      <c r="AR1085" s="6" t="s">
        <v>544</v>
      </c>
      <c r="AT1085" s="6" t="s">
        <v>540</v>
      </c>
      <c r="AU1085" s="6" t="s">
        <v>517</v>
      </c>
      <c r="AY1085" s="6" t="s">
        <v>539</v>
      </c>
      <c r="BE1085" s="80">
        <f>IF($U$1085="základní",$N$1085,0)</f>
        <v>0</v>
      </c>
      <c r="BF1085" s="80">
        <f>IF($U$1085="snížená",$N$1085,0)</f>
        <v>0</v>
      </c>
      <c r="BG1085" s="80">
        <f>IF($U$1085="zákl. přenesená",$N$1085,0)</f>
        <v>0</v>
      </c>
      <c r="BH1085" s="80">
        <f>IF($U$1085="sníž. přenesená",$N$1085,0)</f>
        <v>0</v>
      </c>
      <c r="BI1085" s="80">
        <f>IF($U$1085="nulová",$N$1085,0)</f>
        <v>0</v>
      </c>
      <c r="BJ1085" s="6" t="s">
        <v>517</v>
      </c>
      <c r="BK1085" s="80">
        <f>ROUND($L$1085*$K$1085,2)</f>
        <v>0</v>
      </c>
      <c r="BL1085" s="6" t="s">
        <v>544</v>
      </c>
    </row>
    <row r="1086" spans="2:64" s="6" customFormat="1" ht="27" customHeight="1">
      <c r="B1086" s="22"/>
      <c r="C1086" s="123" t="s">
        <v>1256</v>
      </c>
      <c r="D1086" s="123" t="s">
        <v>540</v>
      </c>
      <c r="E1086" s="124" t="s">
        <v>1254</v>
      </c>
      <c r="F1086" s="212" t="s">
        <v>1255</v>
      </c>
      <c r="G1086" s="211"/>
      <c r="H1086" s="211"/>
      <c r="I1086" s="211"/>
      <c r="J1086" s="125" t="s">
        <v>577</v>
      </c>
      <c r="K1086" s="126">
        <v>38.778</v>
      </c>
      <c r="L1086" s="213">
        <v>0</v>
      </c>
      <c r="M1086" s="211"/>
      <c r="N1086" s="210">
        <f>ROUND($L$1086*$K$1086,2)</f>
        <v>0</v>
      </c>
      <c r="O1086" s="211"/>
      <c r="P1086" s="211"/>
      <c r="Q1086" s="211"/>
      <c r="R1086" s="23"/>
      <c r="T1086" s="127"/>
      <c r="U1086" s="128" t="s">
        <v>422</v>
      </c>
      <c r="V1086" s="129">
        <v>0.942</v>
      </c>
      <c r="W1086" s="129">
        <f>$V$1086*$K$1086</f>
        <v>36.528876</v>
      </c>
      <c r="X1086" s="129">
        <v>0</v>
      </c>
      <c r="Y1086" s="129">
        <f>$X$1086*$K$1086</f>
        <v>0</v>
      </c>
      <c r="Z1086" s="129">
        <v>0</v>
      </c>
      <c r="AA1086" s="130">
        <f>$Z$1086*$K$1086</f>
        <v>0</v>
      </c>
      <c r="AR1086" s="6" t="s">
        <v>544</v>
      </c>
      <c r="AT1086" s="6" t="s">
        <v>540</v>
      </c>
      <c r="AU1086" s="6" t="s">
        <v>517</v>
      </c>
      <c r="AY1086" s="6" t="s">
        <v>539</v>
      </c>
      <c r="BE1086" s="80">
        <f>IF($U$1086="základní",$N$1086,0)</f>
        <v>0</v>
      </c>
      <c r="BF1086" s="80">
        <f>IF($U$1086="snížená",$N$1086,0)</f>
        <v>0</v>
      </c>
      <c r="BG1086" s="80">
        <f>IF($U$1086="zákl. přenesená",$N$1086,0)</f>
        <v>0</v>
      </c>
      <c r="BH1086" s="80">
        <f>IF($U$1086="sníž. přenesená",$N$1086,0)</f>
        <v>0</v>
      </c>
      <c r="BI1086" s="80">
        <f>IF($U$1086="nulová",$N$1086,0)</f>
        <v>0</v>
      </c>
      <c r="BJ1086" s="6" t="s">
        <v>517</v>
      </c>
      <c r="BK1086" s="80">
        <f>ROUND($L$1086*$K$1086,2)</f>
        <v>0</v>
      </c>
      <c r="BL1086" s="6" t="s">
        <v>544</v>
      </c>
    </row>
    <row r="1087" spans="2:51" s="6" customFormat="1" ht="15.75" customHeight="1">
      <c r="B1087" s="131"/>
      <c r="E1087" s="132"/>
      <c r="F1087" s="206" t="s">
        <v>1246</v>
      </c>
      <c r="G1087" s="207"/>
      <c r="H1087" s="207"/>
      <c r="I1087" s="207"/>
      <c r="K1087" s="132"/>
      <c r="N1087" s="132"/>
      <c r="R1087" s="133"/>
      <c r="T1087" s="134"/>
      <c r="AA1087" s="135"/>
      <c r="AT1087" s="132" t="s">
        <v>546</v>
      </c>
      <c r="AU1087" s="132" t="s">
        <v>517</v>
      </c>
      <c r="AV1087" s="136" t="s">
        <v>401</v>
      </c>
      <c r="AW1087" s="136" t="s">
        <v>485</v>
      </c>
      <c r="AX1087" s="136" t="s">
        <v>455</v>
      </c>
      <c r="AY1087" s="132" t="s">
        <v>539</v>
      </c>
    </row>
    <row r="1088" spans="2:51" s="6" customFormat="1" ht="15.75" customHeight="1">
      <c r="B1088" s="137"/>
      <c r="E1088" s="138"/>
      <c r="F1088" s="204" t="s">
        <v>1247</v>
      </c>
      <c r="G1088" s="205"/>
      <c r="H1088" s="205"/>
      <c r="I1088" s="205"/>
      <c r="K1088" s="139">
        <v>38.778</v>
      </c>
      <c r="N1088" s="138"/>
      <c r="R1088" s="140"/>
      <c r="T1088" s="141"/>
      <c r="AA1088" s="142"/>
      <c r="AT1088" s="138" t="s">
        <v>546</v>
      </c>
      <c r="AU1088" s="138" t="s">
        <v>517</v>
      </c>
      <c r="AV1088" s="143" t="s">
        <v>517</v>
      </c>
      <c r="AW1088" s="143" t="s">
        <v>485</v>
      </c>
      <c r="AX1088" s="143" t="s">
        <v>455</v>
      </c>
      <c r="AY1088" s="138" t="s">
        <v>539</v>
      </c>
    </row>
    <row r="1089" spans="2:51" s="6" customFormat="1" ht="15.75" customHeight="1">
      <c r="B1089" s="144"/>
      <c r="E1089" s="145"/>
      <c r="F1089" s="208" t="s">
        <v>548</v>
      </c>
      <c r="G1089" s="209"/>
      <c r="H1089" s="209"/>
      <c r="I1089" s="209"/>
      <c r="K1089" s="146">
        <v>38.778</v>
      </c>
      <c r="N1089" s="145"/>
      <c r="R1089" s="147"/>
      <c r="T1089" s="148"/>
      <c r="AA1089" s="149"/>
      <c r="AT1089" s="145" t="s">
        <v>546</v>
      </c>
      <c r="AU1089" s="145" t="s">
        <v>517</v>
      </c>
      <c r="AV1089" s="150" t="s">
        <v>544</v>
      </c>
      <c r="AW1089" s="150" t="s">
        <v>485</v>
      </c>
      <c r="AX1089" s="150" t="s">
        <v>401</v>
      </c>
      <c r="AY1089" s="145" t="s">
        <v>539</v>
      </c>
    </row>
    <row r="1090" spans="2:64" s="6" customFormat="1" ht="15.75" customHeight="1">
      <c r="B1090" s="22"/>
      <c r="C1090" s="123" t="s">
        <v>1257</v>
      </c>
      <c r="D1090" s="123" t="s">
        <v>540</v>
      </c>
      <c r="E1090" s="124" t="s">
        <v>1258</v>
      </c>
      <c r="F1090" s="212" t="s">
        <v>1259</v>
      </c>
      <c r="G1090" s="211"/>
      <c r="H1090" s="211"/>
      <c r="I1090" s="211"/>
      <c r="J1090" s="125" t="s">
        <v>577</v>
      </c>
      <c r="K1090" s="126">
        <v>148.194</v>
      </c>
      <c r="L1090" s="213">
        <v>0</v>
      </c>
      <c r="M1090" s="211"/>
      <c r="N1090" s="210">
        <f>ROUND($L$1090*$K$1090,2)</f>
        <v>0</v>
      </c>
      <c r="O1090" s="211"/>
      <c r="P1090" s="211"/>
      <c r="Q1090" s="211"/>
      <c r="R1090" s="23"/>
      <c r="T1090" s="127"/>
      <c r="U1090" s="128" t="s">
        <v>422</v>
      </c>
      <c r="V1090" s="129">
        <v>0.099</v>
      </c>
      <c r="W1090" s="129">
        <f>$V$1090*$K$1090</f>
        <v>14.671206</v>
      </c>
      <c r="X1090" s="129">
        <v>0</v>
      </c>
      <c r="Y1090" s="129">
        <f>$X$1090*$K$1090</f>
        <v>0</v>
      </c>
      <c r="Z1090" s="129">
        <v>0</v>
      </c>
      <c r="AA1090" s="130">
        <f>$Z$1090*$K$1090</f>
        <v>0</v>
      </c>
      <c r="AR1090" s="6" t="s">
        <v>544</v>
      </c>
      <c r="AT1090" s="6" t="s">
        <v>540</v>
      </c>
      <c r="AU1090" s="6" t="s">
        <v>517</v>
      </c>
      <c r="AY1090" s="6" t="s">
        <v>539</v>
      </c>
      <c r="BE1090" s="80">
        <f>IF($U$1090="základní",$N$1090,0)</f>
        <v>0</v>
      </c>
      <c r="BF1090" s="80">
        <f>IF($U$1090="snížená",$N$1090,0)</f>
        <v>0</v>
      </c>
      <c r="BG1090" s="80">
        <f>IF($U$1090="zákl. přenesená",$N$1090,0)</f>
        <v>0</v>
      </c>
      <c r="BH1090" s="80">
        <f>IF($U$1090="sníž. přenesená",$N$1090,0)</f>
        <v>0</v>
      </c>
      <c r="BI1090" s="80">
        <f>IF($U$1090="nulová",$N$1090,0)</f>
        <v>0</v>
      </c>
      <c r="BJ1090" s="6" t="s">
        <v>517</v>
      </c>
      <c r="BK1090" s="80">
        <f>ROUND($L$1090*$K$1090,2)</f>
        <v>0</v>
      </c>
      <c r="BL1090" s="6" t="s">
        <v>544</v>
      </c>
    </row>
    <row r="1091" spans="2:64" s="6" customFormat="1" ht="15.75" customHeight="1">
      <c r="B1091" s="22"/>
      <c r="C1091" s="123" t="s">
        <v>1260</v>
      </c>
      <c r="D1091" s="123" t="s">
        <v>540</v>
      </c>
      <c r="E1091" s="124" t="s">
        <v>1258</v>
      </c>
      <c r="F1091" s="212" t="s">
        <v>1259</v>
      </c>
      <c r="G1091" s="211"/>
      <c r="H1091" s="211"/>
      <c r="I1091" s="211"/>
      <c r="J1091" s="125" t="s">
        <v>577</v>
      </c>
      <c r="K1091" s="126">
        <v>38.778</v>
      </c>
      <c r="L1091" s="213">
        <v>0</v>
      </c>
      <c r="M1091" s="211"/>
      <c r="N1091" s="210">
        <f>ROUND($L$1091*$K$1091,2)</f>
        <v>0</v>
      </c>
      <c r="O1091" s="211"/>
      <c r="P1091" s="211"/>
      <c r="Q1091" s="211"/>
      <c r="R1091" s="23"/>
      <c r="T1091" s="127"/>
      <c r="U1091" s="128" t="s">
        <v>422</v>
      </c>
      <c r="V1091" s="129">
        <v>0.099</v>
      </c>
      <c r="W1091" s="129">
        <f>$V$1091*$K$1091</f>
        <v>3.839022</v>
      </c>
      <c r="X1091" s="129">
        <v>0</v>
      </c>
      <c r="Y1091" s="129">
        <f>$X$1091*$K$1091</f>
        <v>0</v>
      </c>
      <c r="Z1091" s="129">
        <v>0</v>
      </c>
      <c r="AA1091" s="130">
        <f>$Z$1091*$K$1091</f>
        <v>0</v>
      </c>
      <c r="AR1091" s="6" t="s">
        <v>544</v>
      </c>
      <c r="AT1091" s="6" t="s">
        <v>540</v>
      </c>
      <c r="AU1091" s="6" t="s">
        <v>517</v>
      </c>
      <c r="AY1091" s="6" t="s">
        <v>539</v>
      </c>
      <c r="BE1091" s="80">
        <f>IF($U$1091="základní",$N$1091,0)</f>
        <v>0</v>
      </c>
      <c r="BF1091" s="80">
        <f>IF($U$1091="snížená",$N$1091,0)</f>
        <v>0</v>
      </c>
      <c r="BG1091" s="80">
        <f>IF($U$1091="zákl. přenesená",$N$1091,0)</f>
        <v>0</v>
      </c>
      <c r="BH1091" s="80">
        <f>IF($U$1091="sníž. přenesená",$N$1091,0)</f>
        <v>0</v>
      </c>
      <c r="BI1091" s="80">
        <f>IF($U$1091="nulová",$N$1091,0)</f>
        <v>0</v>
      </c>
      <c r="BJ1091" s="6" t="s">
        <v>517</v>
      </c>
      <c r="BK1091" s="80">
        <f>ROUND($L$1091*$K$1091,2)</f>
        <v>0</v>
      </c>
      <c r="BL1091" s="6" t="s">
        <v>544</v>
      </c>
    </row>
    <row r="1092" spans="2:51" s="6" customFormat="1" ht="15.75" customHeight="1">
      <c r="B1092" s="131"/>
      <c r="E1092" s="132"/>
      <c r="F1092" s="206" t="s">
        <v>1246</v>
      </c>
      <c r="G1092" s="207"/>
      <c r="H1092" s="207"/>
      <c r="I1092" s="207"/>
      <c r="K1092" s="132"/>
      <c r="N1092" s="132"/>
      <c r="R1092" s="133"/>
      <c r="T1092" s="134"/>
      <c r="AA1092" s="135"/>
      <c r="AT1092" s="132" t="s">
        <v>546</v>
      </c>
      <c r="AU1092" s="132" t="s">
        <v>517</v>
      </c>
      <c r="AV1092" s="136" t="s">
        <v>401</v>
      </c>
      <c r="AW1092" s="136" t="s">
        <v>485</v>
      </c>
      <c r="AX1092" s="136" t="s">
        <v>455</v>
      </c>
      <c r="AY1092" s="132" t="s">
        <v>539</v>
      </c>
    </row>
    <row r="1093" spans="2:51" s="6" customFormat="1" ht="15.75" customHeight="1">
      <c r="B1093" s="137"/>
      <c r="E1093" s="138"/>
      <c r="F1093" s="204" t="s">
        <v>1247</v>
      </c>
      <c r="G1093" s="205"/>
      <c r="H1093" s="205"/>
      <c r="I1093" s="205"/>
      <c r="K1093" s="139">
        <v>38.778</v>
      </c>
      <c r="N1093" s="138"/>
      <c r="R1093" s="140"/>
      <c r="T1093" s="141"/>
      <c r="AA1093" s="142"/>
      <c r="AT1093" s="138" t="s">
        <v>546</v>
      </c>
      <c r="AU1093" s="138" t="s">
        <v>517</v>
      </c>
      <c r="AV1093" s="143" t="s">
        <v>517</v>
      </c>
      <c r="AW1093" s="143" t="s">
        <v>485</v>
      </c>
      <c r="AX1093" s="143" t="s">
        <v>455</v>
      </c>
      <c r="AY1093" s="138" t="s">
        <v>539</v>
      </c>
    </row>
    <row r="1094" spans="2:51" s="6" customFormat="1" ht="15.75" customHeight="1">
      <c r="B1094" s="144"/>
      <c r="E1094" s="145"/>
      <c r="F1094" s="208" t="s">
        <v>548</v>
      </c>
      <c r="G1094" s="209"/>
      <c r="H1094" s="209"/>
      <c r="I1094" s="209"/>
      <c r="K1094" s="146">
        <v>38.778</v>
      </c>
      <c r="N1094" s="145"/>
      <c r="R1094" s="147"/>
      <c r="T1094" s="148"/>
      <c r="AA1094" s="149"/>
      <c r="AT1094" s="145" t="s">
        <v>546</v>
      </c>
      <c r="AU1094" s="145" t="s">
        <v>517</v>
      </c>
      <c r="AV1094" s="150" t="s">
        <v>544</v>
      </c>
      <c r="AW1094" s="150" t="s">
        <v>485</v>
      </c>
      <c r="AX1094" s="150" t="s">
        <v>401</v>
      </c>
      <c r="AY1094" s="145" t="s">
        <v>539</v>
      </c>
    </row>
    <row r="1095" spans="2:64" s="6" customFormat="1" ht="27" customHeight="1">
      <c r="B1095" s="22"/>
      <c r="C1095" s="123" t="s">
        <v>1261</v>
      </c>
      <c r="D1095" s="123" t="s">
        <v>540</v>
      </c>
      <c r="E1095" s="124" t="s">
        <v>1262</v>
      </c>
      <c r="F1095" s="212" t="s">
        <v>1263</v>
      </c>
      <c r="G1095" s="211"/>
      <c r="H1095" s="211"/>
      <c r="I1095" s="211"/>
      <c r="J1095" s="125" t="s">
        <v>577</v>
      </c>
      <c r="K1095" s="126">
        <v>148.194</v>
      </c>
      <c r="L1095" s="213">
        <v>0</v>
      </c>
      <c r="M1095" s="211"/>
      <c r="N1095" s="210">
        <f>ROUND($L$1095*$K$1095,2)</f>
        <v>0</v>
      </c>
      <c r="O1095" s="211"/>
      <c r="P1095" s="211"/>
      <c r="Q1095" s="211"/>
      <c r="R1095" s="23"/>
      <c r="T1095" s="127"/>
      <c r="U1095" s="128" t="s">
        <v>422</v>
      </c>
      <c r="V1095" s="129">
        <v>0</v>
      </c>
      <c r="W1095" s="129">
        <f>$V$1095*$K$1095</f>
        <v>0</v>
      </c>
      <c r="X1095" s="129">
        <v>0</v>
      </c>
      <c r="Y1095" s="129">
        <f>$X$1095*$K$1095</f>
        <v>0</v>
      </c>
      <c r="Z1095" s="129">
        <v>0</v>
      </c>
      <c r="AA1095" s="130">
        <f>$Z$1095*$K$1095</f>
        <v>0</v>
      </c>
      <c r="AR1095" s="6" t="s">
        <v>544</v>
      </c>
      <c r="AT1095" s="6" t="s">
        <v>540</v>
      </c>
      <c r="AU1095" s="6" t="s">
        <v>517</v>
      </c>
      <c r="AY1095" s="6" t="s">
        <v>539</v>
      </c>
      <c r="BE1095" s="80">
        <f>IF($U$1095="základní",$N$1095,0)</f>
        <v>0</v>
      </c>
      <c r="BF1095" s="80">
        <f>IF($U$1095="snížená",$N$1095,0)</f>
        <v>0</v>
      </c>
      <c r="BG1095" s="80">
        <f>IF($U$1095="zákl. přenesená",$N$1095,0)</f>
        <v>0</v>
      </c>
      <c r="BH1095" s="80">
        <f>IF($U$1095="sníž. přenesená",$N$1095,0)</f>
        <v>0</v>
      </c>
      <c r="BI1095" s="80">
        <f>IF($U$1095="nulová",$N$1095,0)</f>
        <v>0</v>
      </c>
      <c r="BJ1095" s="6" t="s">
        <v>517</v>
      </c>
      <c r="BK1095" s="80">
        <f>ROUND($L$1095*$K$1095,2)</f>
        <v>0</v>
      </c>
      <c r="BL1095" s="6" t="s">
        <v>544</v>
      </c>
    </row>
    <row r="1096" spans="2:64" s="6" customFormat="1" ht="27" customHeight="1">
      <c r="B1096" s="22"/>
      <c r="C1096" s="123" t="s">
        <v>1264</v>
      </c>
      <c r="D1096" s="123" t="s">
        <v>540</v>
      </c>
      <c r="E1096" s="124" t="s">
        <v>1262</v>
      </c>
      <c r="F1096" s="212" t="s">
        <v>1263</v>
      </c>
      <c r="G1096" s="211"/>
      <c r="H1096" s="211"/>
      <c r="I1096" s="211"/>
      <c r="J1096" s="125" t="s">
        <v>577</v>
      </c>
      <c r="K1096" s="126">
        <v>38.778</v>
      </c>
      <c r="L1096" s="213">
        <v>0</v>
      </c>
      <c r="M1096" s="211"/>
      <c r="N1096" s="210">
        <f>ROUND($L$1096*$K$1096,2)</f>
        <v>0</v>
      </c>
      <c r="O1096" s="211"/>
      <c r="P1096" s="211"/>
      <c r="Q1096" s="211"/>
      <c r="R1096" s="23"/>
      <c r="T1096" s="127"/>
      <c r="U1096" s="128" t="s">
        <v>422</v>
      </c>
      <c r="V1096" s="129">
        <v>0</v>
      </c>
      <c r="W1096" s="129">
        <f>$V$1096*$K$1096</f>
        <v>0</v>
      </c>
      <c r="X1096" s="129">
        <v>0</v>
      </c>
      <c r="Y1096" s="129">
        <f>$X$1096*$K$1096</f>
        <v>0</v>
      </c>
      <c r="Z1096" s="129">
        <v>0</v>
      </c>
      <c r="AA1096" s="130">
        <f>$Z$1096*$K$1096</f>
        <v>0</v>
      </c>
      <c r="AR1096" s="6" t="s">
        <v>544</v>
      </c>
      <c r="AT1096" s="6" t="s">
        <v>540</v>
      </c>
      <c r="AU1096" s="6" t="s">
        <v>517</v>
      </c>
      <c r="AY1096" s="6" t="s">
        <v>539</v>
      </c>
      <c r="BE1096" s="80">
        <f>IF($U$1096="základní",$N$1096,0)</f>
        <v>0</v>
      </c>
      <c r="BF1096" s="80">
        <f>IF($U$1096="snížená",$N$1096,0)</f>
        <v>0</v>
      </c>
      <c r="BG1096" s="80">
        <f>IF($U$1096="zákl. přenesená",$N$1096,0)</f>
        <v>0</v>
      </c>
      <c r="BH1096" s="80">
        <f>IF($U$1096="sníž. přenesená",$N$1096,0)</f>
        <v>0</v>
      </c>
      <c r="BI1096" s="80">
        <f>IF($U$1096="nulová",$N$1096,0)</f>
        <v>0</v>
      </c>
      <c r="BJ1096" s="6" t="s">
        <v>517</v>
      </c>
      <c r="BK1096" s="80">
        <f>ROUND($L$1096*$K$1096,2)</f>
        <v>0</v>
      </c>
      <c r="BL1096" s="6" t="s">
        <v>544</v>
      </c>
    </row>
    <row r="1097" spans="2:51" s="6" customFormat="1" ht="15.75" customHeight="1">
      <c r="B1097" s="131"/>
      <c r="E1097" s="132"/>
      <c r="F1097" s="206" t="s">
        <v>1246</v>
      </c>
      <c r="G1097" s="207"/>
      <c r="H1097" s="207"/>
      <c r="I1097" s="207"/>
      <c r="K1097" s="132"/>
      <c r="N1097" s="132"/>
      <c r="R1097" s="133"/>
      <c r="T1097" s="134"/>
      <c r="AA1097" s="135"/>
      <c r="AT1097" s="132" t="s">
        <v>546</v>
      </c>
      <c r="AU1097" s="132" t="s">
        <v>517</v>
      </c>
      <c r="AV1097" s="136" t="s">
        <v>401</v>
      </c>
      <c r="AW1097" s="136" t="s">
        <v>485</v>
      </c>
      <c r="AX1097" s="136" t="s">
        <v>455</v>
      </c>
      <c r="AY1097" s="132" t="s">
        <v>539</v>
      </c>
    </row>
    <row r="1098" spans="2:51" s="6" customFormat="1" ht="15.75" customHeight="1">
      <c r="B1098" s="137"/>
      <c r="E1098" s="138"/>
      <c r="F1098" s="204" t="s">
        <v>1247</v>
      </c>
      <c r="G1098" s="205"/>
      <c r="H1098" s="205"/>
      <c r="I1098" s="205"/>
      <c r="K1098" s="139">
        <v>38.778</v>
      </c>
      <c r="N1098" s="138"/>
      <c r="R1098" s="140"/>
      <c r="T1098" s="141"/>
      <c r="AA1098" s="142"/>
      <c r="AT1098" s="138" t="s">
        <v>546</v>
      </c>
      <c r="AU1098" s="138" t="s">
        <v>517</v>
      </c>
      <c r="AV1098" s="143" t="s">
        <v>517</v>
      </c>
      <c r="AW1098" s="143" t="s">
        <v>485</v>
      </c>
      <c r="AX1098" s="143" t="s">
        <v>455</v>
      </c>
      <c r="AY1098" s="138" t="s">
        <v>539</v>
      </c>
    </row>
    <row r="1099" spans="2:51" s="6" customFormat="1" ht="15.75" customHeight="1">
      <c r="B1099" s="144"/>
      <c r="E1099" s="145"/>
      <c r="F1099" s="208" t="s">
        <v>548</v>
      </c>
      <c r="G1099" s="209"/>
      <c r="H1099" s="209"/>
      <c r="I1099" s="209"/>
      <c r="K1099" s="146">
        <v>38.778</v>
      </c>
      <c r="N1099" s="145"/>
      <c r="R1099" s="147"/>
      <c r="T1099" s="148"/>
      <c r="AA1099" s="149"/>
      <c r="AT1099" s="145" t="s">
        <v>546</v>
      </c>
      <c r="AU1099" s="145" t="s">
        <v>517</v>
      </c>
      <c r="AV1099" s="150" t="s">
        <v>544</v>
      </c>
      <c r="AW1099" s="150" t="s">
        <v>485</v>
      </c>
      <c r="AX1099" s="150" t="s">
        <v>401</v>
      </c>
      <c r="AY1099" s="145" t="s">
        <v>539</v>
      </c>
    </row>
    <row r="1100" spans="2:64" s="6" customFormat="1" ht="27" customHeight="1">
      <c r="B1100" s="22"/>
      <c r="C1100" s="123" t="s">
        <v>1265</v>
      </c>
      <c r="D1100" s="123" t="s">
        <v>540</v>
      </c>
      <c r="E1100" s="124" t="s">
        <v>1266</v>
      </c>
      <c r="F1100" s="212" t="s">
        <v>1267</v>
      </c>
      <c r="G1100" s="211"/>
      <c r="H1100" s="211"/>
      <c r="I1100" s="211"/>
      <c r="J1100" s="125" t="s">
        <v>543</v>
      </c>
      <c r="K1100" s="126">
        <v>118.584</v>
      </c>
      <c r="L1100" s="213">
        <v>0</v>
      </c>
      <c r="M1100" s="211"/>
      <c r="N1100" s="210">
        <f>ROUND($L$1100*$K$1100,2)</f>
        <v>0</v>
      </c>
      <c r="O1100" s="211"/>
      <c r="P1100" s="211"/>
      <c r="Q1100" s="211"/>
      <c r="R1100" s="23"/>
      <c r="T1100" s="127"/>
      <c r="U1100" s="128" t="s">
        <v>422</v>
      </c>
      <c r="V1100" s="129">
        <v>0.783</v>
      </c>
      <c r="W1100" s="129">
        <f>$V$1100*$K$1100</f>
        <v>92.85127200000001</v>
      </c>
      <c r="X1100" s="129">
        <v>0.00070199</v>
      </c>
      <c r="Y1100" s="129">
        <f>$X$1100*$K$1100</f>
        <v>0.08324478216</v>
      </c>
      <c r="Z1100" s="129">
        <v>0.45</v>
      </c>
      <c r="AA1100" s="130">
        <f>$Z$1100*$K$1100</f>
        <v>53.3628</v>
      </c>
      <c r="AR1100" s="6" t="s">
        <v>544</v>
      </c>
      <c r="AT1100" s="6" t="s">
        <v>540</v>
      </c>
      <c r="AU1100" s="6" t="s">
        <v>517</v>
      </c>
      <c r="AY1100" s="6" t="s">
        <v>539</v>
      </c>
      <c r="BE1100" s="80">
        <f>IF($U$1100="základní",$N$1100,0)</f>
        <v>0</v>
      </c>
      <c r="BF1100" s="80">
        <f>IF($U$1100="snížená",$N$1100,0)</f>
        <v>0</v>
      </c>
      <c r="BG1100" s="80">
        <f>IF($U$1100="zákl. přenesená",$N$1100,0)</f>
        <v>0</v>
      </c>
      <c r="BH1100" s="80">
        <f>IF($U$1100="sníž. přenesená",$N$1100,0)</f>
        <v>0</v>
      </c>
      <c r="BI1100" s="80">
        <f>IF($U$1100="nulová",$N$1100,0)</f>
        <v>0</v>
      </c>
      <c r="BJ1100" s="6" t="s">
        <v>517</v>
      </c>
      <c r="BK1100" s="80">
        <f>ROUND($L$1100*$K$1100,2)</f>
        <v>0</v>
      </c>
      <c r="BL1100" s="6" t="s">
        <v>544</v>
      </c>
    </row>
    <row r="1101" spans="2:51" s="6" customFormat="1" ht="15.75" customHeight="1">
      <c r="B1101" s="131"/>
      <c r="E1101" s="132"/>
      <c r="F1101" s="206" t="s">
        <v>586</v>
      </c>
      <c r="G1101" s="207"/>
      <c r="H1101" s="207"/>
      <c r="I1101" s="207"/>
      <c r="K1101" s="132"/>
      <c r="N1101" s="132"/>
      <c r="R1101" s="133"/>
      <c r="T1101" s="134"/>
      <c r="AA1101" s="135"/>
      <c r="AT1101" s="132" t="s">
        <v>546</v>
      </c>
      <c r="AU1101" s="132" t="s">
        <v>517</v>
      </c>
      <c r="AV1101" s="136" t="s">
        <v>401</v>
      </c>
      <c r="AW1101" s="136" t="s">
        <v>485</v>
      </c>
      <c r="AX1101" s="136" t="s">
        <v>455</v>
      </c>
      <c r="AY1101" s="132" t="s">
        <v>539</v>
      </c>
    </row>
    <row r="1102" spans="2:51" s="6" customFormat="1" ht="15.75" customHeight="1">
      <c r="B1102" s="137"/>
      <c r="E1102" s="138"/>
      <c r="F1102" s="204" t="s">
        <v>1268</v>
      </c>
      <c r="G1102" s="205"/>
      <c r="H1102" s="205"/>
      <c r="I1102" s="205"/>
      <c r="K1102" s="139">
        <v>33</v>
      </c>
      <c r="N1102" s="138"/>
      <c r="R1102" s="140"/>
      <c r="T1102" s="141"/>
      <c r="AA1102" s="142"/>
      <c r="AT1102" s="138" t="s">
        <v>546</v>
      </c>
      <c r="AU1102" s="138" t="s">
        <v>517</v>
      </c>
      <c r="AV1102" s="143" t="s">
        <v>517</v>
      </c>
      <c r="AW1102" s="143" t="s">
        <v>485</v>
      </c>
      <c r="AX1102" s="143" t="s">
        <v>455</v>
      </c>
      <c r="AY1102" s="138" t="s">
        <v>539</v>
      </c>
    </row>
    <row r="1103" spans="2:51" s="6" customFormat="1" ht="15.75" customHeight="1">
      <c r="B1103" s="131"/>
      <c r="E1103" s="132"/>
      <c r="F1103" s="206" t="s">
        <v>615</v>
      </c>
      <c r="G1103" s="207"/>
      <c r="H1103" s="207"/>
      <c r="I1103" s="207"/>
      <c r="K1103" s="132"/>
      <c r="N1103" s="132"/>
      <c r="R1103" s="133"/>
      <c r="T1103" s="134"/>
      <c r="AA1103" s="135"/>
      <c r="AT1103" s="132" t="s">
        <v>546</v>
      </c>
      <c r="AU1103" s="132" t="s">
        <v>517</v>
      </c>
      <c r="AV1103" s="136" t="s">
        <v>401</v>
      </c>
      <c r="AW1103" s="136" t="s">
        <v>485</v>
      </c>
      <c r="AX1103" s="136" t="s">
        <v>455</v>
      </c>
      <c r="AY1103" s="132" t="s">
        <v>539</v>
      </c>
    </row>
    <row r="1104" spans="2:51" s="6" customFormat="1" ht="15.75" customHeight="1">
      <c r="B1104" s="137"/>
      <c r="E1104" s="138"/>
      <c r="F1104" s="204" t="s">
        <v>1269</v>
      </c>
      <c r="G1104" s="205"/>
      <c r="H1104" s="205"/>
      <c r="I1104" s="205"/>
      <c r="K1104" s="139">
        <v>48.48</v>
      </c>
      <c r="N1104" s="138"/>
      <c r="R1104" s="140"/>
      <c r="T1104" s="141"/>
      <c r="AA1104" s="142"/>
      <c r="AT1104" s="138" t="s">
        <v>546</v>
      </c>
      <c r="AU1104" s="138" t="s">
        <v>517</v>
      </c>
      <c r="AV1104" s="143" t="s">
        <v>517</v>
      </c>
      <c r="AW1104" s="143" t="s">
        <v>485</v>
      </c>
      <c r="AX1104" s="143" t="s">
        <v>455</v>
      </c>
      <c r="AY1104" s="138" t="s">
        <v>539</v>
      </c>
    </row>
    <row r="1105" spans="2:51" s="6" customFormat="1" ht="15.75" customHeight="1">
      <c r="B1105" s="131"/>
      <c r="E1105" s="132"/>
      <c r="F1105" s="206" t="s">
        <v>618</v>
      </c>
      <c r="G1105" s="207"/>
      <c r="H1105" s="207"/>
      <c r="I1105" s="207"/>
      <c r="K1105" s="132"/>
      <c r="N1105" s="132"/>
      <c r="R1105" s="133"/>
      <c r="T1105" s="134"/>
      <c r="AA1105" s="135"/>
      <c r="AT1105" s="132" t="s">
        <v>546</v>
      </c>
      <c r="AU1105" s="132" t="s">
        <v>517</v>
      </c>
      <c r="AV1105" s="136" t="s">
        <v>401</v>
      </c>
      <c r="AW1105" s="136" t="s">
        <v>485</v>
      </c>
      <c r="AX1105" s="136" t="s">
        <v>455</v>
      </c>
      <c r="AY1105" s="132" t="s">
        <v>539</v>
      </c>
    </row>
    <row r="1106" spans="2:51" s="6" customFormat="1" ht="15.75" customHeight="1">
      <c r="B1106" s="137"/>
      <c r="E1106" s="138"/>
      <c r="F1106" s="204" t="s">
        <v>1270</v>
      </c>
      <c r="G1106" s="205"/>
      <c r="H1106" s="205"/>
      <c r="I1106" s="205"/>
      <c r="K1106" s="139">
        <v>31.104</v>
      </c>
      <c r="N1106" s="138"/>
      <c r="R1106" s="140"/>
      <c r="T1106" s="141"/>
      <c r="AA1106" s="142"/>
      <c r="AT1106" s="138" t="s">
        <v>546</v>
      </c>
      <c r="AU1106" s="138" t="s">
        <v>517</v>
      </c>
      <c r="AV1106" s="143" t="s">
        <v>517</v>
      </c>
      <c r="AW1106" s="143" t="s">
        <v>485</v>
      </c>
      <c r="AX1106" s="143" t="s">
        <v>455</v>
      </c>
      <c r="AY1106" s="138" t="s">
        <v>539</v>
      </c>
    </row>
    <row r="1107" spans="2:51" s="6" customFormat="1" ht="15.75" customHeight="1">
      <c r="B1107" s="131"/>
      <c r="E1107" s="132"/>
      <c r="F1107" s="206" t="s">
        <v>1271</v>
      </c>
      <c r="G1107" s="207"/>
      <c r="H1107" s="207"/>
      <c r="I1107" s="207"/>
      <c r="K1107" s="132"/>
      <c r="N1107" s="132"/>
      <c r="R1107" s="133"/>
      <c r="T1107" s="134"/>
      <c r="AA1107" s="135"/>
      <c r="AT1107" s="132" t="s">
        <v>546</v>
      </c>
      <c r="AU1107" s="132" t="s">
        <v>517</v>
      </c>
      <c r="AV1107" s="136" t="s">
        <v>401</v>
      </c>
      <c r="AW1107" s="136" t="s">
        <v>485</v>
      </c>
      <c r="AX1107" s="136" t="s">
        <v>455</v>
      </c>
      <c r="AY1107" s="132" t="s">
        <v>539</v>
      </c>
    </row>
    <row r="1108" spans="2:51" s="6" customFormat="1" ht="15.75" customHeight="1">
      <c r="B1108" s="137"/>
      <c r="E1108" s="138"/>
      <c r="F1108" s="204" t="s">
        <v>1272</v>
      </c>
      <c r="G1108" s="205"/>
      <c r="H1108" s="205"/>
      <c r="I1108" s="205"/>
      <c r="K1108" s="139">
        <v>6</v>
      </c>
      <c r="N1108" s="138"/>
      <c r="R1108" s="140"/>
      <c r="T1108" s="141"/>
      <c r="AA1108" s="142"/>
      <c r="AT1108" s="138" t="s">
        <v>546</v>
      </c>
      <c r="AU1108" s="138" t="s">
        <v>517</v>
      </c>
      <c r="AV1108" s="143" t="s">
        <v>517</v>
      </c>
      <c r="AW1108" s="143" t="s">
        <v>485</v>
      </c>
      <c r="AX1108" s="143" t="s">
        <v>455</v>
      </c>
      <c r="AY1108" s="138" t="s">
        <v>539</v>
      </c>
    </row>
    <row r="1109" spans="2:51" s="6" customFormat="1" ht="15.75" customHeight="1">
      <c r="B1109" s="144"/>
      <c r="E1109" s="145"/>
      <c r="F1109" s="208" t="s">
        <v>548</v>
      </c>
      <c r="G1109" s="209"/>
      <c r="H1109" s="209"/>
      <c r="I1109" s="209"/>
      <c r="K1109" s="146">
        <v>118.584</v>
      </c>
      <c r="N1109" s="145"/>
      <c r="R1109" s="147"/>
      <c r="T1109" s="148"/>
      <c r="AA1109" s="149"/>
      <c r="AT1109" s="145" t="s">
        <v>546</v>
      </c>
      <c r="AU1109" s="145" t="s">
        <v>517</v>
      </c>
      <c r="AV1109" s="150" t="s">
        <v>544</v>
      </c>
      <c r="AW1109" s="150" t="s">
        <v>485</v>
      </c>
      <c r="AX1109" s="150" t="s">
        <v>401</v>
      </c>
      <c r="AY1109" s="145" t="s">
        <v>539</v>
      </c>
    </row>
    <row r="1110" spans="2:64" s="6" customFormat="1" ht="27" customHeight="1">
      <c r="B1110" s="22"/>
      <c r="C1110" s="123" t="s">
        <v>1273</v>
      </c>
      <c r="D1110" s="123" t="s">
        <v>540</v>
      </c>
      <c r="E1110" s="124" t="s">
        <v>1274</v>
      </c>
      <c r="F1110" s="212" t="s">
        <v>1275</v>
      </c>
      <c r="G1110" s="211"/>
      <c r="H1110" s="211"/>
      <c r="I1110" s="211"/>
      <c r="J1110" s="125" t="s">
        <v>543</v>
      </c>
      <c r="K1110" s="126">
        <v>2.498</v>
      </c>
      <c r="L1110" s="213">
        <v>0</v>
      </c>
      <c r="M1110" s="211"/>
      <c r="N1110" s="210">
        <f>ROUND($L$1110*$K$1110,2)</f>
        <v>0</v>
      </c>
      <c r="O1110" s="211"/>
      <c r="P1110" s="211"/>
      <c r="Q1110" s="211"/>
      <c r="R1110" s="23"/>
      <c r="T1110" s="127"/>
      <c r="U1110" s="128" t="s">
        <v>422</v>
      </c>
      <c r="V1110" s="129">
        <v>4.57</v>
      </c>
      <c r="W1110" s="129">
        <f>$V$1110*$K$1110</f>
        <v>11.415860000000002</v>
      </c>
      <c r="X1110" s="129">
        <v>0.0015574</v>
      </c>
      <c r="Y1110" s="129">
        <f>$X$1110*$K$1110</f>
        <v>0.0038903852</v>
      </c>
      <c r="Z1110" s="129">
        <v>2.004</v>
      </c>
      <c r="AA1110" s="130">
        <f>$Z$1110*$K$1110</f>
        <v>5.005992000000001</v>
      </c>
      <c r="AR1110" s="6" t="s">
        <v>544</v>
      </c>
      <c r="AT1110" s="6" t="s">
        <v>540</v>
      </c>
      <c r="AU1110" s="6" t="s">
        <v>517</v>
      </c>
      <c r="AY1110" s="6" t="s">
        <v>539</v>
      </c>
      <c r="BE1110" s="80">
        <f>IF($U$1110="základní",$N$1110,0)</f>
        <v>0</v>
      </c>
      <c r="BF1110" s="80">
        <f>IF($U$1110="snížená",$N$1110,0)</f>
        <v>0</v>
      </c>
      <c r="BG1110" s="80">
        <f>IF($U$1110="zákl. přenesená",$N$1110,0)</f>
        <v>0</v>
      </c>
      <c r="BH1110" s="80">
        <f>IF($U$1110="sníž. přenesená",$N$1110,0)</f>
        <v>0</v>
      </c>
      <c r="BI1110" s="80">
        <f>IF($U$1110="nulová",$N$1110,0)</f>
        <v>0</v>
      </c>
      <c r="BJ1110" s="6" t="s">
        <v>517</v>
      </c>
      <c r="BK1110" s="80">
        <f>ROUND($L$1110*$K$1110,2)</f>
        <v>0</v>
      </c>
      <c r="BL1110" s="6" t="s">
        <v>544</v>
      </c>
    </row>
    <row r="1111" spans="2:51" s="6" customFormat="1" ht="15.75" customHeight="1">
      <c r="B1111" s="131"/>
      <c r="E1111" s="132"/>
      <c r="F1111" s="206" t="s">
        <v>1276</v>
      </c>
      <c r="G1111" s="207"/>
      <c r="H1111" s="207"/>
      <c r="I1111" s="207"/>
      <c r="K1111" s="132"/>
      <c r="N1111" s="132"/>
      <c r="R1111" s="133"/>
      <c r="T1111" s="134"/>
      <c r="AA1111" s="135"/>
      <c r="AT1111" s="132" t="s">
        <v>546</v>
      </c>
      <c r="AU1111" s="132" t="s">
        <v>517</v>
      </c>
      <c r="AV1111" s="136" t="s">
        <v>401</v>
      </c>
      <c r="AW1111" s="136" t="s">
        <v>485</v>
      </c>
      <c r="AX1111" s="136" t="s">
        <v>455</v>
      </c>
      <c r="AY1111" s="132" t="s">
        <v>539</v>
      </c>
    </row>
    <row r="1112" spans="2:51" s="6" customFormat="1" ht="15.75" customHeight="1">
      <c r="B1112" s="137"/>
      <c r="E1112" s="138"/>
      <c r="F1112" s="204" t="s">
        <v>1277</v>
      </c>
      <c r="G1112" s="205"/>
      <c r="H1112" s="205"/>
      <c r="I1112" s="205"/>
      <c r="K1112" s="139">
        <v>2.498</v>
      </c>
      <c r="N1112" s="138"/>
      <c r="R1112" s="140"/>
      <c r="T1112" s="141"/>
      <c r="AA1112" s="142"/>
      <c r="AT1112" s="138" t="s">
        <v>546</v>
      </c>
      <c r="AU1112" s="138" t="s">
        <v>517</v>
      </c>
      <c r="AV1112" s="143" t="s">
        <v>517</v>
      </c>
      <c r="AW1112" s="143" t="s">
        <v>485</v>
      </c>
      <c r="AX1112" s="143" t="s">
        <v>455</v>
      </c>
      <c r="AY1112" s="138" t="s">
        <v>539</v>
      </c>
    </row>
    <row r="1113" spans="2:51" s="6" customFormat="1" ht="15.75" customHeight="1">
      <c r="B1113" s="144"/>
      <c r="E1113" s="145"/>
      <c r="F1113" s="208" t="s">
        <v>548</v>
      </c>
      <c r="G1113" s="209"/>
      <c r="H1113" s="209"/>
      <c r="I1113" s="209"/>
      <c r="K1113" s="146">
        <v>2.498</v>
      </c>
      <c r="N1113" s="145"/>
      <c r="R1113" s="147"/>
      <c r="T1113" s="148"/>
      <c r="AA1113" s="149"/>
      <c r="AT1113" s="145" t="s">
        <v>546</v>
      </c>
      <c r="AU1113" s="145" t="s">
        <v>517</v>
      </c>
      <c r="AV1113" s="150" t="s">
        <v>544</v>
      </c>
      <c r="AW1113" s="150" t="s">
        <v>485</v>
      </c>
      <c r="AX1113" s="150" t="s">
        <v>401</v>
      </c>
      <c r="AY1113" s="145" t="s">
        <v>539</v>
      </c>
    </row>
    <row r="1114" spans="2:63" s="113" customFormat="1" ht="23.25" customHeight="1">
      <c r="B1114" s="114"/>
      <c r="D1114" s="122" t="s">
        <v>493</v>
      </c>
      <c r="N1114" s="200">
        <f>$BK$1114</f>
        <v>0</v>
      </c>
      <c r="O1114" s="201"/>
      <c r="P1114" s="201"/>
      <c r="Q1114" s="201"/>
      <c r="R1114" s="117"/>
      <c r="T1114" s="118"/>
      <c r="W1114" s="119">
        <f>$W$1115</f>
        <v>62.285706</v>
      </c>
      <c r="Y1114" s="119">
        <f>$Y$1115</f>
        <v>0</v>
      </c>
      <c r="AA1114" s="120">
        <f>$AA$1115</f>
        <v>0</v>
      </c>
      <c r="AR1114" s="116" t="s">
        <v>401</v>
      </c>
      <c r="AT1114" s="116" t="s">
        <v>454</v>
      </c>
      <c r="AU1114" s="116" t="s">
        <v>517</v>
      </c>
      <c r="AY1114" s="116" t="s">
        <v>539</v>
      </c>
      <c r="BK1114" s="121">
        <f>$BK$1115</f>
        <v>0</v>
      </c>
    </row>
    <row r="1115" spans="2:64" s="6" customFormat="1" ht="15.75" customHeight="1">
      <c r="B1115" s="22"/>
      <c r="C1115" s="123" t="s">
        <v>1278</v>
      </c>
      <c r="D1115" s="123" t="s">
        <v>540</v>
      </c>
      <c r="E1115" s="124" t="s">
        <v>1279</v>
      </c>
      <c r="F1115" s="212" t="s">
        <v>1280</v>
      </c>
      <c r="G1115" s="211"/>
      <c r="H1115" s="211"/>
      <c r="I1115" s="211"/>
      <c r="J1115" s="125" t="s">
        <v>577</v>
      </c>
      <c r="K1115" s="126">
        <v>195.867</v>
      </c>
      <c r="L1115" s="213">
        <v>0</v>
      </c>
      <c r="M1115" s="211"/>
      <c r="N1115" s="210">
        <f>ROUND($L$1115*$K$1115,2)</f>
        <v>0</v>
      </c>
      <c r="O1115" s="211"/>
      <c r="P1115" s="211"/>
      <c r="Q1115" s="211"/>
      <c r="R1115" s="23"/>
      <c r="T1115" s="127"/>
      <c r="U1115" s="128" t="s">
        <v>422</v>
      </c>
      <c r="V1115" s="129">
        <v>0.318</v>
      </c>
      <c r="W1115" s="129">
        <f>$V$1115*$K$1115</f>
        <v>62.285706</v>
      </c>
      <c r="X1115" s="129">
        <v>0</v>
      </c>
      <c r="Y1115" s="129">
        <f>$X$1115*$K$1115</f>
        <v>0</v>
      </c>
      <c r="Z1115" s="129">
        <v>0</v>
      </c>
      <c r="AA1115" s="130">
        <f>$Z$1115*$K$1115</f>
        <v>0</v>
      </c>
      <c r="AR1115" s="6" t="s">
        <v>544</v>
      </c>
      <c r="AT1115" s="6" t="s">
        <v>540</v>
      </c>
      <c r="AU1115" s="6" t="s">
        <v>555</v>
      </c>
      <c r="AY1115" s="6" t="s">
        <v>539</v>
      </c>
      <c r="BE1115" s="80">
        <f>IF($U$1115="základní",$N$1115,0)</f>
        <v>0</v>
      </c>
      <c r="BF1115" s="80">
        <f>IF($U$1115="snížená",$N$1115,0)</f>
        <v>0</v>
      </c>
      <c r="BG1115" s="80">
        <f>IF($U$1115="zákl. přenesená",$N$1115,0)</f>
        <v>0</v>
      </c>
      <c r="BH1115" s="80">
        <f>IF($U$1115="sníž. přenesená",$N$1115,0)</f>
        <v>0</v>
      </c>
      <c r="BI1115" s="80">
        <f>IF($U$1115="nulová",$N$1115,0)</f>
        <v>0</v>
      </c>
      <c r="BJ1115" s="6" t="s">
        <v>517</v>
      </c>
      <c r="BK1115" s="80">
        <f>ROUND($L$1115*$K$1115,2)</f>
        <v>0</v>
      </c>
      <c r="BL1115" s="6" t="s">
        <v>544</v>
      </c>
    </row>
    <row r="1116" spans="2:63" s="113" customFormat="1" ht="37.5" customHeight="1">
      <c r="B1116" s="114"/>
      <c r="D1116" s="115" t="s">
        <v>494</v>
      </c>
      <c r="N1116" s="202">
        <f>$BK$1116</f>
        <v>0</v>
      </c>
      <c r="O1116" s="201"/>
      <c r="P1116" s="201"/>
      <c r="Q1116" s="201"/>
      <c r="R1116" s="117"/>
      <c r="T1116" s="118"/>
      <c r="W1116" s="119">
        <f>$W$1117+$W$1159+$W$1278+$W$1283+$W$1286+$W$1288+$W$1291+$W$1296+$W$1304+$W$1408+$W$1418+$W$1441+$W$1452+$W$1577+$W$1743+$W$1757+$W$1807+$W$1863+$W$1864</f>
        <v>808.704325</v>
      </c>
      <c r="Y1116" s="119">
        <f>$Y$1117+$Y$1159+$Y$1278+$Y$1283+$Y$1286+$Y$1288+$Y$1291+$Y$1296+$Y$1304+$Y$1408+$Y$1418+$Y$1441+$Y$1452+$Y$1577+$Y$1743+$Y$1757+$Y$1807+$Y$1863+$Y$1864</f>
        <v>17.599622757739</v>
      </c>
      <c r="AA1116" s="120">
        <f>$AA$1117+$AA$1159+$AA$1278+$AA$1283+$AA$1286+$AA$1288+$AA$1291+$AA$1296+$AA$1304+$AA$1408+$AA$1418+$AA$1441+$AA$1452+$AA$1577+$AA$1743+$AA$1757+$AA$1807+$AA$1863+$AA$1864</f>
        <v>11.961656000000001</v>
      </c>
      <c r="AR1116" s="116" t="s">
        <v>517</v>
      </c>
      <c r="AT1116" s="116" t="s">
        <v>454</v>
      </c>
      <c r="AU1116" s="116" t="s">
        <v>455</v>
      </c>
      <c r="AY1116" s="116" t="s">
        <v>539</v>
      </c>
      <c r="BK1116" s="121">
        <f>$BK$1117+$BK$1159+$BK$1278+$BK$1283+$BK$1286+$BK$1288+$BK$1291+$BK$1296+$BK$1304+$BK$1408+$BK$1418+$BK$1441+$BK$1452+$BK$1577+$BK$1743+$BK$1757+$BK$1807+$BK$1863+$BK$1864</f>
        <v>0</v>
      </c>
    </row>
    <row r="1117" spans="2:63" s="113" customFormat="1" ht="21" customHeight="1">
      <c r="B1117" s="114"/>
      <c r="D1117" s="122" t="s">
        <v>495</v>
      </c>
      <c r="N1117" s="200">
        <f>$BK$1117</f>
        <v>0</v>
      </c>
      <c r="O1117" s="201"/>
      <c r="P1117" s="201"/>
      <c r="Q1117" s="201"/>
      <c r="R1117" s="117"/>
      <c r="T1117" s="118"/>
      <c r="W1117" s="119">
        <f>SUM($W$1118:$W$1158)</f>
        <v>54.35652</v>
      </c>
      <c r="Y1117" s="119">
        <f>SUM($Y$1118:$Y$1158)</f>
        <v>1.26939852925</v>
      </c>
      <c r="AA1117" s="120">
        <f>SUM($AA$1118:$AA$1158)</f>
        <v>0</v>
      </c>
      <c r="AR1117" s="116" t="s">
        <v>517</v>
      </c>
      <c r="AT1117" s="116" t="s">
        <v>454</v>
      </c>
      <c r="AU1117" s="116" t="s">
        <v>401</v>
      </c>
      <c r="AY1117" s="116" t="s">
        <v>539</v>
      </c>
      <c r="BK1117" s="121">
        <f>SUM($BK$1118:$BK$1158)</f>
        <v>0</v>
      </c>
    </row>
    <row r="1118" spans="2:64" s="6" customFormat="1" ht="27" customHeight="1">
      <c r="B1118" s="22"/>
      <c r="C1118" s="123" t="s">
        <v>1281</v>
      </c>
      <c r="D1118" s="123" t="s">
        <v>540</v>
      </c>
      <c r="E1118" s="124" t="s">
        <v>1282</v>
      </c>
      <c r="F1118" s="212" t="s">
        <v>1283</v>
      </c>
      <c r="G1118" s="211"/>
      <c r="H1118" s="211"/>
      <c r="I1118" s="211"/>
      <c r="J1118" s="125" t="s">
        <v>597</v>
      </c>
      <c r="K1118" s="126">
        <v>93.081</v>
      </c>
      <c r="L1118" s="213">
        <v>0</v>
      </c>
      <c r="M1118" s="211"/>
      <c r="N1118" s="210">
        <f>ROUND($L$1118*$K$1118,2)</f>
        <v>0</v>
      </c>
      <c r="O1118" s="211"/>
      <c r="P1118" s="211"/>
      <c r="Q1118" s="211"/>
      <c r="R1118" s="23"/>
      <c r="T1118" s="127"/>
      <c r="U1118" s="128" t="s">
        <v>422</v>
      </c>
      <c r="V1118" s="129">
        <v>0.024</v>
      </c>
      <c r="W1118" s="129">
        <f>$V$1118*$K$1118</f>
        <v>2.233944</v>
      </c>
      <c r="X1118" s="129">
        <v>0</v>
      </c>
      <c r="Y1118" s="129">
        <f>$X$1118*$K$1118</f>
        <v>0</v>
      </c>
      <c r="Z1118" s="129">
        <v>0</v>
      </c>
      <c r="AA1118" s="130">
        <f>$Z$1118*$K$1118</f>
        <v>0</v>
      </c>
      <c r="AR1118" s="6" t="s">
        <v>607</v>
      </c>
      <c r="AT1118" s="6" t="s">
        <v>540</v>
      </c>
      <c r="AU1118" s="6" t="s">
        <v>517</v>
      </c>
      <c r="AY1118" s="6" t="s">
        <v>539</v>
      </c>
      <c r="BE1118" s="80">
        <f>IF($U$1118="základní",$N$1118,0)</f>
        <v>0</v>
      </c>
      <c r="BF1118" s="80">
        <f>IF($U$1118="snížená",$N$1118,0)</f>
        <v>0</v>
      </c>
      <c r="BG1118" s="80">
        <f>IF($U$1118="zákl. přenesená",$N$1118,0)</f>
        <v>0</v>
      </c>
      <c r="BH1118" s="80">
        <f>IF($U$1118="sníž. přenesená",$N$1118,0)</f>
        <v>0</v>
      </c>
      <c r="BI1118" s="80">
        <f>IF($U$1118="nulová",$N$1118,0)</f>
        <v>0</v>
      </c>
      <c r="BJ1118" s="6" t="s">
        <v>517</v>
      </c>
      <c r="BK1118" s="80">
        <f>ROUND($L$1118*$K$1118,2)</f>
        <v>0</v>
      </c>
      <c r="BL1118" s="6" t="s">
        <v>607</v>
      </c>
    </row>
    <row r="1119" spans="2:51" s="6" customFormat="1" ht="15.75" customHeight="1">
      <c r="B1119" s="131"/>
      <c r="E1119" s="132"/>
      <c r="F1119" s="206" t="s">
        <v>1284</v>
      </c>
      <c r="G1119" s="207"/>
      <c r="H1119" s="207"/>
      <c r="I1119" s="207"/>
      <c r="K1119" s="132"/>
      <c r="N1119" s="132"/>
      <c r="R1119" s="133"/>
      <c r="T1119" s="134"/>
      <c r="AA1119" s="135"/>
      <c r="AT1119" s="132" t="s">
        <v>546</v>
      </c>
      <c r="AU1119" s="132" t="s">
        <v>517</v>
      </c>
      <c r="AV1119" s="136" t="s">
        <v>401</v>
      </c>
      <c r="AW1119" s="136" t="s">
        <v>485</v>
      </c>
      <c r="AX1119" s="136" t="s">
        <v>455</v>
      </c>
      <c r="AY1119" s="132" t="s">
        <v>539</v>
      </c>
    </row>
    <row r="1120" spans="2:51" s="6" customFormat="1" ht="27" customHeight="1">
      <c r="B1120" s="137"/>
      <c r="E1120" s="138"/>
      <c r="F1120" s="204" t="s">
        <v>1285</v>
      </c>
      <c r="G1120" s="205"/>
      <c r="H1120" s="205"/>
      <c r="I1120" s="205"/>
      <c r="K1120" s="139">
        <v>93.081</v>
      </c>
      <c r="N1120" s="138"/>
      <c r="R1120" s="140"/>
      <c r="T1120" s="141"/>
      <c r="AA1120" s="142"/>
      <c r="AT1120" s="138" t="s">
        <v>546</v>
      </c>
      <c r="AU1120" s="138" t="s">
        <v>517</v>
      </c>
      <c r="AV1120" s="143" t="s">
        <v>517</v>
      </c>
      <c r="AW1120" s="143" t="s">
        <v>485</v>
      </c>
      <c r="AX1120" s="143" t="s">
        <v>455</v>
      </c>
      <c r="AY1120" s="138" t="s">
        <v>539</v>
      </c>
    </row>
    <row r="1121" spans="2:51" s="6" customFormat="1" ht="15.75" customHeight="1">
      <c r="B1121" s="144"/>
      <c r="E1121" s="145"/>
      <c r="F1121" s="208" t="s">
        <v>548</v>
      </c>
      <c r="G1121" s="209"/>
      <c r="H1121" s="209"/>
      <c r="I1121" s="209"/>
      <c r="K1121" s="146">
        <v>93.081</v>
      </c>
      <c r="N1121" s="145"/>
      <c r="R1121" s="147"/>
      <c r="T1121" s="148"/>
      <c r="AA1121" s="149"/>
      <c r="AT1121" s="145" t="s">
        <v>546</v>
      </c>
      <c r="AU1121" s="145" t="s">
        <v>517</v>
      </c>
      <c r="AV1121" s="150" t="s">
        <v>544</v>
      </c>
      <c r="AW1121" s="150" t="s">
        <v>485</v>
      </c>
      <c r="AX1121" s="150" t="s">
        <v>401</v>
      </c>
      <c r="AY1121" s="145" t="s">
        <v>539</v>
      </c>
    </row>
    <row r="1122" spans="2:64" s="6" customFormat="1" ht="15.75" customHeight="1">
      <c r="B1122" s="22"/>
      <c r="C1122" s="151" t="s">
        <v>1286</v>
      </c>
      <c r="D1122" s="151" t="s">
        <v>722</v>
      </c>
      <c r="E1122" s="152" t="s">
        <v>1287</v>
      </c>
      <c r="F1122" s="217" t="s">
        <v>1288</v>
      </c>
      <c r="G1122" s="215"/>
      <c r="H1122" s="215"/>
      <c r="I1122" s="215"/>
      <c r="J1122" s="153" t="s">
        <v>577</v>
      </c>
      <c r="K1122" s="154">
        <v>0.028</v>
      </c>
      <c r="L1122" s="214">
        <v>0</v>
      </c>
      <c r="M1122" s="215"/>
      <c r="N1122" s="216">
        <f>ROUND($L$1122*$K$1122,2)</f>
        <v>0</v>
      </c>
      <c r="O1122" s="211"/>
      <c r="P1122" s="211"/>
      <c r="Q1122" s="211"/>
      <c r="R1122" s="23"/>
      <c r="T1122" s="127"/>
      <c r="U1122" s="128" t="s">
        <v>422</v>
      </c>
      <c r="V1122" s="129">
        <v>0</v>
      </c>
      <c r="W1122" s="129">
        <f>$V$1122*$K$1122</f>
        <v>0</v>
      </c>
      <c r="X1122" s="129">
        <v>1</v>
      </c>
      <c r="Y1122" s="129">
        <f>$X$1122*$K$1122</f>
        <v>0.028</v>
      </c>
      <c r="Z1122" s="129">
        <v>0</v>
      </c>
      <c r="AA1122" s="130">
        <f>$Z$1122*$K$1122</f>
        <v>0</v>
      </c>
      <c r="AR1122" s="6" t="s">
        <v>742</v>
      </c>
      <c r="AT1122" s="6" t="s">
        <v>722</v>
      </c>
      <c r="AU1122" s="6" t="s">
        <v>517</v>
      </c>
      <c r="AY1122" s="6" t="s">
        <v>539</v>
      </c>
      <c r="BE1122" s="80">
        <f>IF($U$1122="základní",$N$1122,0)</f>
        <v>0</v>
      </c>
      <c r="BF1122" s="80">
        <f>IF($U$1122="snížená",$N$1122,0)</f>
        <v>0</v>
      </c>
      <c r="BG1122" s="80">
        <f>IF($U$1122="zákl. přenesená",$N$1122,0)</f>
        <v>0</v>
      </c>
      <c r="BH1122" s="80">
        <f>IF($U$1122="sníž. přenesená",$N$1122,0)</f>
        <v>0</v>
      </c>
      <c r="BI1122" s="80">
        <f>IF($U$1122="nulová",$N$1122,0)</f>
        <v>0</v>
      </c>
      <c r="BJ1122" s="6" t="s">
        <v>517</v>
      </c>
      <c r="BK1122" s="80">
        <f>ROUND($L$1122*$K$1122,2)</f>
        <v>0</v>
      </c>
      <c r="BL1122" s="6" t="s">
        <v>607</v>
      </c>
    </row>
    <row r="1123" spans="2:51" s="6" customFormat="1" ht="15.75" customHeight="1">
      <c r="B1123" s="131"/>
      <c r="E1123" s="132"/>
      <c r="F1123" s="206" t="s">
        <v>1284</v>
      </c>
      <c r="G1123" s="207"/>
      <c r="H1123" s="207"/>
      <c r="I1123" s="207"/>
      <c r="K1123" s="132"/>
      <c r="N1123" s="132"/>
      <c r="R1123" s="133"/>
      <c r="T1123" s="134"/>
      <c r="AA1123" s="135"/>
      <c r="AT1123" s="132" t="s">
        <v>546</v>
      </c>
      <c r="AU1123" s="132" t="s">
        <v>517</v>
      </c>
      <c r="AV1123" s="136" t="s">
        <v>401</v>
      </c>
      <c r="AW1123" s="136" t="s">
        <v>485</v>
      </c>
      <c r="AX1123" s="136" t="s">
        <v>455</v>
      </c>
      <c r="AY1123" s="132" t="s">
        <v>539</v>
      </c>
    </row>
    <row r="1124" spans="2:51" s="6" customFormat="1" ht="27" customHeight="1">
      <c r="B1124" s="137"/>
      <c r="E1124" s="138"/>
      <c r="F1124" s="204" t="s">
        <v>1289</v>
      </c>
      <c r="G1124" s="205"/>
      <c r="H1124" s="205"/>
      <c r="I1124" s="205"/>
      <c r="K1124" s="139">
        <v>0.028</v>
      </c>
      <c r="N1124" s="138"/>
      <c r="R1124" s="140"/>
      <c r="T1124" s="141"/>
      <c r="AA1124" s="142"/>
      <c r="AT1124" s="138" t="s">
        <v>546</v>
      </c>
      <c r="AU1124" s="138" t="s">
        <v>517</v>
      </c>
      <c r="AV1124" s="143" t="s">
        <v>517</v>
      </c>
      <c r="AW1124" s="143" t="s">
        <v>485</v>
      </c>
      <c r="AX1124" s="143" t="s">
        <v>455</v>
      </c>
      <c r="AY1124" s="138" t="s">
        <v>539</v>
      </c>
    </row>
    <row r="1125" spans="2:51" s="6" customFormat="1" ht="15.75" customHeight="1">
      <c r="B1125" s="144"/>
      <c r="E1125" s="145"/>
      <c r="F1125" s="208" t="s">
        <v>548</v>
      </c>
      <c r="G1125" s="209"/>
      <c r="H1125" s="209"/>
      <c r="I1125" s="209"/>
      <c r="K1125" s="146">
        <v>0.028</v>
      </c>
      <c r="N1125" s="145"/>
      <c r="R1125" s="147"/>
      <c r="T1125" s="148"/>
      <c r="AA1125" s="149"/>
      <c r="AT1125" s="145" t="s">
        <v>546</v>
      </c>
      <c r="AU1125" s="145" t="s">
        <v>517</v>
      </c>
      <c r="AV1125" s="150" t="s">
        <v>544</v>
      </c>
      <c r="AW1125" s="150" t="s">
        <v>485</v>
      </c>
      <c r="AX1125" s="150" t="s">
        <v>401</v>
      </c>
      <c r="AY1125" s="145" t="s">
        <v>539</v>
      </c>
    </row>
    <row r="1126" spans="2:64" s="6" customFormat="1" ht="27" customHeight="1">
      <c r="B1126" s="22"/>
      <c r="C1126" s="123" t="s">
        <v>1290</v>
      </c>
      <c r="D1126" s="123" t="s">
        <v>540</v>
      </c>
      <c r="E1126" s="124" t="s">
        <v>1291</v>
      </c>
      <c r="F1126" s="212" t="s">
        <v>1292</v>
      </c>
      <c r="G1126" s="211"/>
      <c r="H1126" s="211"/>
      <c r="I1126" s="211"/>
      <c r="J1126" s="125" t="s">
        <v>597</v>
      </c>
      <c r="K1126" s="126">
        <v>83.988</v>
      </c>
      <c r="L1126" s="213">
        <v>0</v>
      </c>
      <c r="M1126" s="211"/>
      <c r="N1126" s="210">
        <f>ROUND($L$1126*$K$1126,2)</f>
        <v>0</v>
      </c>
      <c r="O1126" s="211"/>
      <c r="P1126" s="211"/>
      <c r="Q1126" s="211"/>
      <c r="R1126" s="23"/>
      <c r="T1126" s="127"/>
      <c r="U1126" s="128" t="s">
        <v>422</v>
      </c>
      <c r="V1126" s="129">
        <v>0.054</v>
      </c>
      <c r="W1126" s="129">
        <f>$V$1126*$K$1126</f>
        <v>4.535352</v>
      </c>
      <c r="X1126" s="129">
        <v>0</v>
      </c>
      <c r="Y1126" s="129">
        <f>$X$1126*$K$1126</f>
        <v>0</v>
      </c>
      <c r="Z1126" s="129">
        <v>0</v>
      </c>
      <c r="AA1126" s="130">
        <f>$Z$1126*$K$1126</f>
        <v>0</v>
      </c>
      <c r="AR1126" s="6" t="s">
        <v>607</v>
      </c>
      <c r="AT1126" s="6" t="s">
        <v>540</v>
      </c>
      <c r="AU1126" s="6" t="s">
        <v>517</v>
      </c>
      <c r="AY1126" s="6" t="s">
        <v>539</v>
      </c>
      <c r="BE1126" s="80">
        <f>IF($U$1126="základní",$N$1126,0)</f>
        <v>0</v>
      </c>
      <c r="BF1126" s="80">
        <f>IF($U$1126="snížená",$N$1126,0)</f>
        <v>0</v>
      </c>
      <c r="BG1126" s="80">
        <f>IF($U$1126="zákl. přenesená",$N$1126,0)</f>
        <v>0</v>
      </c>
      <c r="BH1126" s="80">
        <f>IF($U$1126="sníž. přenesená",$N$1126,0)</f>
        <v>0</v>
      </c>
      <c r="BI1126" s="80">
        <f>IF($U$1126="nulová",$N$1126,0)</f>
        <v>0</v>
      </c>
      <c r="BJ1126" s="6" t="s">
        <v>517</v>
      </c>
      <c r="BK1126" s="80">
        <f>ROUND($L$1126*$K$1126,2)</f>
        <v>0</v>
      </c>
      <c r="BL1126" s="6" t="s">
        <v>607</v>
      </c>
    </row>
    <row r="1127" spans="2:51" s="6" customFormat="1" ht="15.75" customHeight="1">
      <c r="B1127" s="131"/>
      <c r="E1127" s="132"/>
      <c r="F1127" s="206" t="s">
        <v>1293</v>
      </c>
      <c r="G1127" s="207"/>
      <c r="H1127" s="207"/>
      <c r="I1127" s="207"/>
      <c r="K1127" s="132"/>
      <c r="N1127" s="132"/>
      <c r="R1127" s="133"/>
      <c r="T1127" s="134"/>
      <c r="AA1127" s="135"/>
      <c r="AT1127" s="132" t="s">
        <v>546</v>
      </c>
      <c r="AU1127" s="132" t="s">
        <v>517</v>
      </c>
      <c r="AV1127" s="136" t="s">
        <v>401</v>
      </c>
      <c r="AW1127" s="136" t="s">
        <v>485</v>
      </c>
      <c r="AX1127" s="136" t="s">
        <v>455</v>
      </c>
      <c r="AY1127" s="132" t="s">
        <v>539</v>
      </c>
    </row>
    <row r="1128" spans="2:51" s="6" customFormat="1" ht="15.75" customHeight="1">
      <c r="B1128" s="137"/>
      <c r="E1128" s="138"/>
      <c r="F1128" s="204" t="s">
        <v>1294</v>
      </c>
      <c r="G1128" s="205"/>
      <c r="H1128" s="205"/>
      <c r="I1128" s="205"/>
      <c r="K1128" s="139">
        <v>83.988</v>
      </c>
      <c r="N1128" s="138"/>
      <c r="R1128" s="140"/>
      <c r="T1128" s="141"/>
      <c r="AA1128" s="142"/>
      <c r="AT1128" s="138" t="s">
        <v>546</v>
      </c>
      <c r="AU1128" s="138" t="s">
        <v>517</v>
      </c>
      <c r="AV1128" s="143" t="s">
        <v>517</v>
      </c>
      <c r="AW1128" s="143" t="s">
        <v>485</v>
      </c>
      <c r="AX1128" s="143" t="s">
        <v>455</v>
      </c>
      <c r="AY1128" s="138" t="s">
        <v>539</v>
      </c>
    </row>
    <row r="1129" spans="2:51" s="6" customFormat="1" ht="15.75" customHeight="1">
      <c r="B1129" s="144"/>
      <c r="E1129" s="145"/>
      <c r="F1129" s="208" t="s">
        <v>548</v>
      </c>
      <c r="G1129" s="209"/>
      <c r="H1129" s="209"/>
      <c r="I1129" s="209"/>
      <c r="K1129" s="146">
        <v>83.988</v>
      </c>
      <c r="N1129" s="145"/>
      <c r="R1129" s="147"/>
      <c r="T1129" s="148"/>
      <c r="AA1129" s="149"/>
      <c r="AT1129" s="145" t="s">
        <v>546</v>
      </c>
      <c r="AU1129" s="145" t="s">
        <v>517</v>
      </c>
      <c r="AV1129" s="150" t="s">
        <v>544</v>
      </c>
      <c r="AW1129" s="150" t="s">
        <v>485</v>
      </c>
      <c r="AX1129" s="150" t="s">
        <v>401</v>
      </c>
      <c r="AY1129" s="145" t="s">
        <v>539</v>
      </c>
    </row>
    <row r="1130" spans="2:64" s="6" customFormat="1" ht="15.75" customHeight="1">
      <c r="B1130" s="22"/>
      <c r="C1130" s="151" t="s">
        <v>1295</v>
      </c>
      <c r="D1130" s="151" t="s">
        <v>722</v>
      </c>
      <c r="E1130" s="152" t="s">
        <v>1287</v>
      </c>
      <c r="F1130" s="217" t="s">
        <v>1288</v>
      </c>
      <c r="G1130" s="215"/>
      <c r="H1130" s="215"/>
      <c r="I1130" s="215"/>
      <c r="J1130" s="153" t="s">
        <v>577</v>
      </c>
      <c r="K1130" s="154">
        <v>0.029</v>
      </c>
      <c r="L1130" s="214">
        <v>0</v>
      </c>
      <c r="M1130" s="215"/>
      <c r="N1130" s="216">
        <f>ROUND($L$1130*$K$1130,2)</f>
        <v>0</v>
      </c>
      <c r="O1130" s="211"/>
      <c r="P1130" s="211"/>
      <c r="Q1130" s="211"/>
      <c r="R1130" s="23"/>
      <c r="T1130" s="127"/>
      <c r="U1130" s="128" t="s">
        <v>422</v>
      </c>
      <c r="V1130" s="129">
        <v>0</v>
      </c>
      <c r="W1130" s="129">
        <f>$V$1130*$K$1130</f>
        <v>0</v>
      </c>
      <c r="X1130" s="129">
        <v>1</v>
      </c>
      <c r="Y1130" s="129">
        <f>$X$1130*$K$1130</f>
        <v>0.029</v>
      </c>
      <c r="Z1130" s="129">
        <v>0</v>
      </c>
      <c r="AA1130" s="130">
        <f>$Z$1130*$K$1130</f>
        <v>0</v>
      </c>
      <c r="AR1130" s="6" t="s">
        <v>742</v>
      </c>
      <c r="AT1130" s="6" t="s">
        <v>722</v>
      </c>
      <c r="AU1130" s="6" t="s">
        <v>517</v>
      </c>
      <c r="AY1130" s="6" t="s">
        <v>539</v>
      </c>
      <c r="BE1130" s="80">
        <f>IF($U$1130="základní",$N$1130,0)</f>
        <v>0</v>
      </c>
      <c r="BF1130" s="80">
        <f>IF($U$1130="snížená",$N$1130,0)</f>
        <v>0</v>
      </c>
      <c r="BG1130" s="80">
        <f>IF($U$1130="zákl. přenesená",$N$1130,0)</f>
        <v>0</v>
      </c>
      <c r="BH1130" s="80">
        <f>IF($U$1130="sníž. přenesená",$N$1130,0)</f>
        <v>0</v>
      </c>
      <c r="BI1130" s="80">
        <f>IF($U$1130="nulová",$N$1130,0)</f>
        <v>0</v>
      </c>
      <c r="BJ1130" s="6" t="s">
        <v>517</v>
      </c>
      <c r="BK1130" s="80">
        <f>ROUND($L$1130*$K$1130,2)</f>
        <v>0</v>
      </c>
      <c r="BL1130" s="6" t="s">
        <v>607</v>
      </c>
    </row>
    <row r="1131" spans="2:51" s="6" customFormat="1" ht="15.75" customHeight="1">
      <c r="B1131" s="131"/>
      <c r="E1131" s="132"/>
      <c r="F1131" s="206" t="s">
        <v>1293</v>
      </c>
      <c r="G1131" s="207"/>
      <c r="H1131" s="207"/>
      <c r="I1131" s="207"/>
      <c r="K1131" s="132"/>
      <c r="N1131" s="132"/>
      <c r="R1131" s="133"/>
      <c r="T1131" s="134"/>
      <c r="AA1131" s="135"/>
      <c r="AT1131" s="132" t="s">
        <v>546</v>
      </c>
      <c r="AU1131" s="132" t="s">
        <v>517</v>
      </c>
      <c r="AV1131" s="136" t="s">
        <v>401</v>
      </c>
      <c r="AW1131" s="136" t="s">
        <v>485</v>
      </c>
      <c r="AX1131" s="136" t="s">
        <v>455</v>
      </c>
      <c r="AY1131" s="132" t="s">
        <v>539</v>
      </c>
    </row>
    <row r="1132" spans="2:51" s="6" customFormat="1" ht="15.75" customHeight="1">
      <c r="B1132" s="137"/>
      <c r="E1132" s="138"/>
      <c r="F1132" s="204" t="s">
        <v>1296</v>
      </c>
      <c r="G1132" s="205"/>
      <c r="H1132" s="205"/>
      <c r="I1132" s="205"/>
      <c r="K1132" s="139">
        <v>0.029</v>
      </c>
      <c r="N1132" s="138"/>
      <c r="R1132" s="140"/>
      <c r="T1132" s="141"/>
      <c r="AA1132" s="142"/>
      <c r="AT1132" s="138" t="s">
        <v>546</v>
      </c>
      <c r="AU1132" s="138" t="s">
        <v>517</v>
      </c>
      <c r="AV1132" s="143" t="s">
        <v>517</v>
      </c>
      <c r="AW1132" s="143" t="s">
        <v>485</v>
      </c>
      <c r="AX1132" s="143" t="s">
        <v>455</v>
      </c>
      <c r="AY1132" s="138" t="s">
        <v>539</v>
      </c>
    </row>
    <row r="1133" spans="2:51" s="6" customFormat="1" ht="15.75" customHeight="1">
      <c r="B1133" s="144"/>
      <c r="E1133" s="145"/>
      <c r="F1133" s="208" t="s">
        <v>548</v>
      </c>
      <c r="G1133" s="209"/>
      <c r="H1133" s="209"/>
      <c r="I1133" s="209"/>
      <c r="K1133" s="146">
        <v>0.029</v>
      </c>
      <c r="N1133" s="145"/>
      <c r="R1133" s="147"/>
      <c r="T1133" s="148"/>
      <c r="AA1133" s="149"/>
      <c r="AT1133" s="145" t="s">
        <v>546</v>
      </c>
      <c r="AU1133" s="145" t="s">
        <v>517</v>
      </c>
      <c r="AV1133" s="150" t="s">
        <v>544</v>
      </c>
      <c r="AW1133" s="150" t="s">
        <v>485</v>
      </c>
      <c r="AX1133" s="150" t="s">
        <v>401</v>
      </c>
      <c r="AY1133" s="145" t="s">
        <v>539</v>
      </c>
    </row>
    <row r="1134" spans="2:64" s="6" customFormat="1" ht="39" customHeight="1">
      <c r="B1134" s="22"/>
      <c r="C1134" s="123" t="s">
        <v>1297</v>
      </c>
      <c r="D1134" s="123" t="s">
        <v>540</v>
      </c>
      <c r="E1134" s="124" t="s">
        <v>1298</v>
      </c>
      <c r="F1134" s="212" t="s">
        <v>1299</v>
      </c>
      <c r="G1134" s="211"/>
      <c r="H1134" s="211"/>
      <c r="I1134" s="211"/>
      <c r="J1134" s="125" t="s">
        <v>597</v>
      </c>
      <c r="K1134" s="126">
        <v>20.39</v>
      </c>
      <c r="L1134" s="213">
        <v>0</v>
      </c>
      <c r="M1134" s="211"/>
      <c r="N1134" s="210">
        <f>ROUND($L$1134*$K$1134,2)</f>
        <v>0</v>
      </c>
      <c r="O1134" s="211"/>
      <c r="P1134" s="211"/>
      <c r="Q1134" s="211"/>
      <c r="R1134" s="23"/>
      <c r="T1134" s="127"/>
      <c r="U1134" s="128" t="s">
        <v>422</v>
      </c>
      <c r="V1134" s="129">
        <v>0.15</v>
      </c>
      <c r="W1134" s="129">
        <f>$V$1134*$K$1134</f>
        <v>3.0585</v>
      </c>
      <c r="X1134" s="129">
        <v>0.003</v>
      </c>
      <c r="Y1134" s="129">
        <f>$X$1134*$K$1134</f>
        <v>0.06117</v>
      </c>
      <c r="Z1134" s="129">
        <v>0</v>
      </c>
      <c r="AA1134" s="130">
        <f>$Z$1134*$K$1134</f>
        <v>0</v>
      </c>
      <c r="AR1134" s="6" t="s">
        <v>607</v>
      </c>
      <c r="AT1134" s="6" t="s">
        <v>540</v>
      </c>
      <c r="AU1134" s="6" t="s">
        <v>517</v>
      </c>
      <c r="AY1134" s="6" t="s">
        <v>539</v>
      </c>
      <c r="BE1134" s="80">
        <f>IF($U$1134="základní",$N$1134,0)</f>
        <v>0</v>
      </c>
      <c r="BF1134" s="80">
        <f>IF($U$1134="snížená",$N$1134,0)</f>
        <v>0</v>
      </c>
      <c r="BG1134" s="80">
        <f>IF($U$1134="zákl. přenesená",$N$1134,0)</f>
        <v>0</v>
      </c>
      <c r="BH1134" s="80">
        <f>IF($U$1134="sníž. přenesená",$N$1134,0)</f>
        <v>0</v>
      </c>
      <c r="BI1134" s="80">
        <f>IF($U$1134="nulová",$N$1134,0)</f>
        <v>0</v>
      </c>
      <c r="BJ1134" s="6" t="s">
        <v>517</v>
      </c>
      <c r="BK1134" s="80">
        <f>ROUND($L$1134*$K$1134,2)</f>
        <v>0</v>
      </c>
      <c r="BL1134" s="6" t="s">
        <v>607</v>
      </c>
    </row>
    <row r="1135" spans="2:51" s="6" customFormat="1" ht="15.75" customHeight="1">
      <c r="B1135" s="131"/>
      <c r="E1135" s="132"/>
      <c r="F1135" s="206" t="s">
        <v>1300</v>
      </c>
      <c r="G1135" s="207"/>
      <c r="H1135" s="207"/>
      <c r="I1135" s="207"/>
      <c r="K1135" s="132"/>
      <c r="N1135" s="132"/>
      <c r="R1135" s="133"/>
      <c r="T1135" s="134"/>
      <c r="AA1135" s="135"/>
      <c r="AT1135" s="132" t="s">
        <v>546</v>
      </c>
      <c r="AU1135" s="132" t="s">
        <v>517</v>
      </c>
      <c r="AV1135" s="136" t="s">
        <v>401</v>
      </c>
      <c r="AW1135" s="136" t="s">
        <v>485</v>
      </c>
      <c r="AX1135" s="136" t="s">
        <v>455</v>
      </c>
      <c r="AY1135" s="132" t="s">
        <v>539</v>
      </c>
    </row>
    <row r="1136" spans="2:51" s="6" customFormat="1" ht="15.75" customHeight="1">
      <c r="B1136" s="137"/>
      <c r="E1136" s="138"/>
      <c r="F1136" s="204" t="s">
        <v>1301</v>
      </c>
      <c r="G1136" s="205"/>
      <c r="H1136" s="205"/>
      <c r="I1136" s="205"/>
      <c r="K1136" s="139">
        <v>3.86</v>
      </c>
      <c r="N1136" s="138"/>
      <c r="R1136" s="140"/>
      <c r="T1136" s="141"/>
      <c r="AA1136" s="142"/>
      <c r="AT1136" s="138" t="s">
        <v>546</v>
      </c>
      <c r="AU1136" s="138" t="s">
        <v>517</v>
      </c>
      <c r="AV1136" s="143" t="s">
        <v>517</v>
      </c>
      <c r="AW1136" s="143" t="s">
        <v>485</v>
      </c>
      <c r="AX1136" s="143" t="s">
        <v>455</v>
      </c>
      <c r="AY1136" s="138" t="s">
        <v>539</v>
      </c>
    </row>
    <row r="1137" spans="2:51" s="6" customFormat="1" ht="15.75" customHeight="1">
      <c r="B1137" s="131"/>
      <c r="E1137" s="132"/>
      <c r="F1137" s="206" t="s">
        <v>1302</v>
      </c>
      <c r="G1137" s="207"/>
      <c r="H1137" s="207"/>
      <c r="I1137" s="207"/>
      <c r="K1137" s="132"/>
      <c r="N1137" s="132"/>
      <c r="R1137" s="133"/>
      <c r="T1137" s="134"/>
      <c r="AA1137" s="135"/>
      <c r="AT1137" s="132" t="s">
        <v>546</v>
      </c>
      <c r="AU1137" s="132" t="s">
        <v>517</v>
      </c>
      <c r="AV1137" s="136" t="s">
        <v>401</v>
      </c>
      <c r="AW1137" s="136" t="s">
        <v>485</v>
      </c>
      <c r="AX1137" s="136" t="s">
        <v>455</v>
      </c>
      <c r="AY1137" s="132" t="s">
        <v>539</v>
      </c>
    </row>
    <row r="1138" spans="2:51" s="6" customFormat="1" ht="15.75" customHeight="1">
      <c r="B1138" s="137"/>
      <c r="E1138" s="138"/>
      <c r="F1138" s="204" t="s">
        <v>1303</v>
      </c>
      <c r="G1138" s="205"/>
      <c r="H1138" s="205"/>
      <c r="I1138" s="205"/>
      <c r="K1138" s="139">
        <v>5.4</v>
      </c>
      <c r="N1138" s="138"/>
      <c r="R1138" s="140"/>
      <c r="T1138" s="141"/>
      <c r="AA1138" s="142"/>
      <c r="AT1138" s="138" t="s">
        <v>546</v>
      </c>
      <c r="AU1138" s="138" t="s">
        <v>517</v>
      </c>
      <c r="AV1138" s="143" t="s">
        <v>517</v>
      </c>
      <c r="AW1138" s="143" t="s">
        <v>485</v>
      </c>
      <c r="AX1138" s="143" t="s">
        <v>455</v>
      </c>
      <c r="AY1138" s="138" t="s">
        <v>539</v>
      </c>
    </row>
    <row r="1139" spans="2:51" s="6" customFormat="1" ht="15.75" customHeight="1">
      <c r="B1139" s="131"/>
      <c r="E1139" s="132"/>
      <c r="F1139" s="206" t="s">
        <v>1304</v>
      </c>
      <c r="G1139" s="207"/>
      <c r="H1139" s="207"/>
      <c r="I1139" s="207"/>
      <c r="K1139" s="132"/>
      <c r="N1139" s="132"/>
      <c r="R1139" s="133"/>
      <c r="T1139" s="134"/>
      <c r="AA1139" s="135"/>
      <c r="AT1139" s="132" t="s">
        <v>546</v>
      </c>
      <c r="AU1139" s="132" t="s">
        <v>517</v>
      </c>
      <c r="AV1139" s="136" t="s">
        <v>401</v>
      </c>
      <c r="AW1139" s="136" t="s">
        <v>485</v>
      </c>
      <c r="AX1139" s="136" t="s">
        <v>455</v>
      </c>
      <c r="AY1139" s="132" t="s">
        <v>539</v>
      </c>
    </row>
    <row r="1140" spans="2:51" s="6" customFormat="1" ht="15.75" customHeight="1">
      <c r="B1140" s="137"/>
      <c r="E1140" s="138"/>
      <c r="F1140" s="204" t="s">
        <v>1305</v>
      </c>
      <c r="G1140" s="205"/>
      <c r="H1140" s="205"/>
      <c r="I1140" s="205"/>
      <c r="K1140" s="139">
        <v>11.13</v>
      </c>
      <c r="N1140" s="138"/>
      <c r="R1140" s="140"/>
      <c r="T1140" s="141"/>
      <c r="AA1140" s="142"/>
      <c r="AT1140" s="138" t="s">
        <v>546</v>
      </c>
      <c r="AU1140" s="138" t="s">
        <v>517</v>
      </c>
      <c r="AV1140" s="143" t="s">
        <v>517</v>
      </c>
      <c r="AW1140" s="143" t="s">
        <v>485</v>
      </c>
      <c r="AX1140" s="143" t="s">
        <v>455</v>
      </c>
      <c r="AY1140" s="138" t="s">
        <v>539</v>
      </c>
    </row>
    <row r="1141" spans="2:51" s="6" customFormat="1" ht="15.75" customHeight="1">
      <c r="B1141" s="144"/>
      <c r="E1141" s="145"/>
      <c r="F1141" s="208" t="s">
        <v>548</v>
      </c>
      <c r="G1141" s="209"/>
      <c r="H1141" s="209"/>
      <c r="I1141" s="209"/>
      <c r="K1141" s="146">
        <v>20.39</v>
      </c>
      <c r="N1141" s="145"/>
      <c r="R1141" s="147"/>
      <c r="T1141" s="148"/>
      <c r="AA1141" s="149"/>
      <c r="AT1141" s="145" t="s">
        <v>546</v>
      </c>
      <c r="AU1141" s="145" t="s">
        <v>517</v>
      </c>
      <c r="AV1141" s="150" t="s">
        <v>544</v>
      </c>
      <c r="AW1141" s="150" t="s">
        <v>485</v>
      </c>
      <c r="AX1141" s="150" t="s">
        <v>401</v>
      </c>
      <c r="AY1141" s="145" t="s">
        <v>539</v>
      </c>
    </row>
    <row r="1142" spans="2:64" s="6" customFormat="1" ht="27" customHeight="1">
      <c r="B1142" s="22"/>
      <c r="C1142" s="123" t="s">
        <v>1306</v>
      </c>
      <c r="D1142" s="123" t="s">
        <v>540</v>
      </c>
      <c r="E1142" s="124" t="s">
        <v>1307</v>
      </c>
      <c r="F1142" s="212" t="s">
        <v>1308</v>
      </c>
      <c r="G1142" s="211"/>
      <c r="H1142" s="211"/>
      <c r="I1142" s="211"/>
      <c r="J1142" s="125" t="s">
        <v>597</v>
      </c>
      <c r="K1142" s="126">
        <v>93.081</v>
      </c>
      <c r="L1142" s="213">
        <v>0</v>
      </c>
      <c r="M1142" s="211"/>
      <c r="N1142" s="210">
        <f>ROUND($L$1142*$K$1142,2)</f>
        <v>0</v>
      </c>
      <c r="O1142" s="211"/>
      <c r="P1142" s="211"/>
      <c r="Q1142" s="211"/>
      <c r="R1142" s="23"/>
      <c r="T1142" s="127"/>
      <c r="U1142" s="128" t="s">
        <v>422</v>
      </c>
      <c r="V1142" s="129">
        <v>0.222</v>
      </c>
      <c r="W1142" s="129">
        <f>$V$1142*$K$1142</f>
        <v>20.663982</v>
      </c>
      <c r="X1142" s="129">
        <v>0.00039825</v>
      </c>
      <c r="Y1142" s="129">
        <f>$X$1142*$K$1142</f>
        <v>0.03706950825</v>
      </c>
      <c r="Z1142" s="129">
        <v>0</v>
      </c>
      <c r="AA1142" s="130">
        <f>$Z$1142*$K$1142</f>
        <v>0</v>
      </c>
      <c r="AR1142" s="6" t="s">
        <v>607</v>
      </c>
      <c r="AT1142" s="6" t="s">
        <v>540</v>
      </c>
      <c r="AU1142" s="6" t="s">
        <v>517</v>
      </c>
      <c r="AY1142" s="6" t="s">
        <v>539</v>
      </c>
      <c r="BE1142" s="80">
        <f>IF($U$1142="základní",$N$1142,0)</f>
        <v>0</v>
      </c>
      <c r="BF1142" s="80">
        <f>IF($U$1142="snížená",$N$1142,0)</f>
        <v>0</v>
      </c>
      <c r="BG1142" s="80">
        <f>IF($U$1142="zákl. přenesená",$N$1142,0)</f>
        <v>0</v>
      </c>
      <c r="BH1142" s="80">
        <f>IF($U$1142="sníž. přenesená",$N$1142,0)</f>
        <v>0</v>
      </c>
      <c r="BI1142" s="80">
        <f>IF($U$1142="nulová",$N$1142,0)</f>
        <v>0</v>
      </c>
      <c r="BJ1142" s="6" t="s">
        <v>517</v>
      </c>
      <c r="BK1142" s="80">
        <f>ROUND($L$1142*$K$1142,2)</f>
        <v>0</v>
      </c>
      <c r="BL1142" s="6" t="s">
        <v>607</v>
      </c>
    </row>
    <row r="1143" spans="2:51" s="6" customFormat="1" ht="15.75" customHeight="1">
      <c r="B1143" s="131"/>
      <c r="E1143" s="132"/>
      <c r="F1143" s="206" t="s">
        <v>1284</v>
      </c>
      <c r="G1143" s="207"/>
      <c r="H1143" s="207"/>
      <c r="I1143" s="207"/>
      <c r="K1143" s="132"/>
      <c r="N1143" s="132"/>
      <c r="R1143" s="133"/>
      <c r="T1143" s="134"/>
      <c r="AA1143" s="135"/>
      <c r="AT1143" s="132" t="s">
        <v>546</v>
      </c>
      <c r="AU1143" s="132" t="s">
        <v>517</v>
      </c>
      <c r="AV1143" s="136" t="s">
        <v>401</v>
      </c>
      <c r="AW1143" s="136" t="s">
        <v>485</v>
      </c>
      <c r="AX1143" s="136" t="s">
        <v>455</v>
      </c>
      <c r="AY1143" s="132" t="s">
        <v>539</v>
      </c>
    </row>
    <row r="1144" spans="2:51" s="6" customFormat="1" ht="27" customHeight="1">
      <c r="B1144" s="137"/>
      <c r="E1144" s="138"/>
      <c r="F1144" s="204" t="s">
        <v>1285</v>
      </c>
      <c r="G1144" s="205"/>
      <c r="H1144" s="205"/>
      <c r="I1144" s="205"/>
      <c r="K1144" s="139">
        <v>93.081</v>
      </c>
      <c r="N1144" s="138"/>
      <c r="R1144" s="140"/>
      <c r="T1144" s="141"/>
      <c r="AA1144" s="142"/>
      <c r="AT1144" s="138" t="s">
        <v>546</v>
      </c>
      <c r="AU1144" s="138" t="s">
        <v>517</v>
      </c>
      <c r="AV1144" s="143" t="s">
        <v>517</v>
      </c>
      <c r="AW1144" s="143" t="s">
        <v>485</v>
      </c>
      <c r="AX1144" s="143" t="s">
        <v>455</v>
      </c>
      <c r="AY1144" s="138" t="s">
        <v>539</v>
      </c>
    </row>
    <row r="1145" spans="2:51" s="6" customFormat="1" ht="15.75" customHeight="1">
      <c r="B1145" s="144"/>
      <c r="E1145" s="145"/>
      <c r="F1145" s="208" t="s">
        <v>548</v>
      </c>
      <c r="G1145" s="209"/>
      <c r="H1145" s="209"/>
      <c r="I1145" s="209"/>
      <c r="K1145" s="146">
        <v>93.081</v>
      </c>
      <c r="N1145" s="145"/>
      <c r="R1145" s="147"/>
      <c r="T1145" s="148"/>
      <c r="AA1145" s="149"/>
      <c r="AT1145" s="145" t="s">
        <v>546</v>
      </c>
      <c r="AU1145" s="145" t="s">
        <v>517</v>
      </c>
      <c r="AV1145" s="150" t="s">
        <v>544</v>
      </c>
      <c r="AW1145" s="150" t="s">
        <v>485</v>
      </c>
      <c r="AX1145" s="150" t="s">
        <v>401</v>
      </c>
      <c r="AY1145" s="145" t="s">
        <v>539</v>
      </c>
    </row>
    <row r="1146" spans="2:64" s="6" customFormat="1" ht="27" customHeight="1">
      <c r="B1146" s="22"/>
      <c r="C1146" s="151" t="s">
        <v>1309</v>
      </c>
      <c r="D1146" s="151" t="s">
        <v>722</v>
      </c>
      <c r="E1146" s="152" t="s">
        <v>1310</v>
      </c>
      <c r="F1146" s="217" t="s">
        <v>1311</v>
      </c>
      <c r="G1146" s="215"/>
      <c r="H1146" s="215"/>
      <c r="I1146" s="215"/>
      <c r="J1146" s="153" t="s">
        <v>597</v>
      </c>
      <c r="K1146" s="154">
        <v>107.043</v>
      </c>
      <c r="L1146" s="214">
        <v>0</v>
      </c>
      <c r="M1146" s="215"/>
      <c r="N1146" s="216">
        <f>ROUND($L$1146*$K$1146,2)</f>
        <v>0</v>
      </c>
      <c r="O1146" s="211"/>
      <c r="P1146" s="211"/>
      <c r="Q1146" s="211"/>
      <c r="R1146" s="23"/>
      <c r="T1146" s="127"/>
      <c r="U1146" s="128" t="s">
        <v>422</v>
      </c>
      <c r="V1146" s="129">
        <v>0</v>
      </c>
      <c r="W1146" s="129">
        <f>$V$1146*$K$1146</f>
        <v>0</v>
      </c>
      <c r="X1146" s="129">
        <v>0.0052</v>
      </c>
      <c r="Y1146" s="129">
        <f>$X$1146*$K$1146</f>
        <v>0.5566236</v>
      </c>
      <c r="Z1146" s="129">
        <v>0</v>
      </c>
      <c r="AA1146" s="130">
        <f>$Z$1146*$K$1146</f>
        <v>0</v>
      </c>
      <c r="AR1146" s="6" t="s">
        <v>742</v>
      </c>
      <c r="AT1146" s="6" t="s">
        <v>722</v>
      </c>
      <c r="AU1146" s="6" t="s">
        <v>517</v>
      </c>
      <c r="AY1146" s="6" t="s">
        <v>539</v>
      </c>
      <c r="BE1146" s="80">
        <f>IF($U$1146="základní",$N$1146,0)</f>
        <v>0</v>
      </c>
      <c r="BF1146" s="80">
        <f>IF($U$1146="snížená",$N$1146,0)</f>
        <v>0</v>
      </c>
      <c r="BG1146" s="80">
        <f>IF($U$1146="zákl. přenesená",$N$1146,0)</f>
        <v>0</v>
      </c>
      <c r="BH1146" s="80">
        <f>IF($U$1146="sníž. přenesená",$N$1146,0)</f>
        <v>0</v>
      </c>
      <c r="BI1146" s="80">
        <f>IF($U$1146="nulová",$N$1146,0)</f>
        <v>0</v>
      </c>
      <c r="BJ1146" s="6" t="s">
        <v>517</v>
      </c>
      <c r="BK1146" s="80">
        <f>ROUND($L$1146*$K$1146,2)</f>
        <v>0</v>
      </c>
      <c r="BL1146" s="6" t="s">
        <v>607</v>
      </c>
    </row>
    <row r="1147" spans="2:51" s="6" customFormat="1" ht="15.75" customHeight="1">
      <c r="B1147" s="131"/>
      <c r="E1147" s="132"/>
      <c r="F1147" s="206" t="s">
        <v>1284</v>
      </c>
      <c r="G1147" s="207"/>
      <c r="H1147" s="207"/>
      <c r="I1147" s="207"/>
      <c r="K1147" s="132"/>
      <c r="N1147" s="132"/>
      <c r="R1147" s="133"/>
      <c r="T1147" s="134"/>
      <c r="AA1147" s="135"/>
      <c r="AT1147" s="132" t="s">
        <v>546</v>
      </c>
      <c r="AU1147" s="132" t="s">
        <v>517</v>
      </c>
      <c r="AV1147" s="136" t="s">
        <v>401</v>
      </c>
      <c r="AW1147" s="136" t="s">
        <v>485</v>
      </c>
      <c r="AX1147" s="136" t="s">
        <v>455</v>
      </c>
      <c r="AY1147" s="132" t="s">
        <v>539</v>
      </c>
    </row>
    <row r="1148" spans="2:51" s="6" customFormat="1" ht="27" customHeight="1">
      <c r="B1148" s="137"/>
      <c r="E1148" s="138"/>
      <c r="F1148" s="204" t="s">
        <v>1312</v>
      </c>
      <c r="G1148" s="205"/>
      <c r="H1148" s="205"/>
      <c r="I1148" s="205"/>
      <c r="K1148" s="139">
        <v>107.043</v>
      </c>
      <c r="N1148" s="138"/>
      <c r="R1148" s="140"/>
      <c r="T1148" s="141"/>
      <c r="AA1148" s="142"/>
      <c r="AT1148" s="138" t="s">
        <v>546</v>
      </c>
      <c r="AU1148" s="138" t="s">
        <v>517</v>
      </c>
      <c r="AV1148" s="143" t="s">
        <v>517</v>
      </c>
      <c r="AW1148" s="143" t="s">
        <v>485</v>
      </c>
      <c r="AX1148" s="143" t="s">
        <v>455</v>
      </c>
      <c r="AY1148" s="138" t="s">
        <v>539</v>
      </c>
    </row>
    <row r="1149" spans="2:51" s="6" customFormat="1" ht="15.75" customHeight="1">
      <c r="B1149" s="144"/>
      <c r="E1149" s="145"/>
      <c r="F1149" s="208" t="s">
        <v>548</v>
      </c>
      <c r="G1149" s="209"/>
      <c r="H1149" s="209"/>
      <c r="I1149" s="209"/>
      <c r="K1149" s="146">
        <v>107.043</v>
      </c>
      <c r="N1149" s="145"/>
      <c r="R1149" s="147"/>
      <c r="T1149" s="148"/>
      <c r="AA1149" s="149"/>
      <c r="AT1149" s="145" t="s">
        <v>546</v>
      </c>
      <c r="AU1149" s="145" t="s">
        <v>517</v>
      </c>
      <c r="AV1149" s="150" t="s">
        <v>544</v>
      </c>
      <c r="AW1149" s="150" t="s">
        <v>485</v>
      </c>
      <c r="AX1149" s="150" t="s">
        <v>401</v>
      </c>
      <c r="AY1149" s="145" t="s">
        <v>539</v>
      </c>
    </row>
    <row r="1150" spans="2:64" s="6" customFormat="1" ht="27" customHeight="1">
      <c r="B1150" s="22"/>
      <c r="C1150" s="123" t="s">
        <v>1313</v>
      </c>
      <c r="D1150" s="123" t="s">
        <v>540</v>
      </c>
      <c r="E1150" s="124" t="s">
        <v>1314</v>
      </c>
      <c r="F1150" s="212" t="s">
        <v>1315</v>
      </c>
      <c r="G1150" s="211"/>
      <c r="H1150" s="211"/>
      <c r="I1150" s="211"/>
      <c r="J1150" s="125" t="s">
        <v>597</v>
      </c>
      <c r="K1150" s="126">
        <v>83.988</v>
      </c>
      <c r="L1150" s="213">
        <v>0</v>
      </c>
      <c r="M1150" s="211"/>
      <c r="N1150" s="210">
        <f>ROUND($L$1150*$K$1150,2)</f>
        <v>0</v>
      </c>
      <c r="O1150" s="211"/>
      <c r="P1150" s="211"/>
      <c r="Q1150" s="211"/>
      <c r="R1150" s="23"/>
      <c r="T1150" s="127"/>
      <c r="U1150" s="128" t="s">
        <v>422</v>
      </c>
      <c r="V1150" s="129">
        <v>0.26</v>
      </c>
      <c r="W1150" s="129">
        <f>$V$1150*$K$1150</f>
        <v>21.83688</v>
      </c>
      <c r="X1150" s="129">
        <v>0.00039825</v>
      </c>
      <c r="Y1150" s="129">
        <f>$X$1150*$K$1150</f>
        <v>0.033448221</v>
      </c>
      <c r="Z1150" s="129">
        <v>0</v>
      </c>
      <c r="AA1150" s="130">
        <f>$Z$1150*$K$1150</f>
        <v>0</v>
      </c>
      <c r="AR1150" s="6" t="s">
        <v>607</v>
      </c>
      <c r="AT1150" s="6" t="s">
        <v>540</v>
      </c>
      <c r="AU1150" s="6" t="s">
        <v>517</v>
      </c>
      <c r="AY1150" s="6" t="s">
        <v>539</v>
      </c>
      <c r="BE1150" s="80">
        <f>IF($U$1150="základní",$N$1150,0)</f>
        <v>0</v>
      </c>
      <c r="BF1150" s="80">
        <f>IF($U$1150="snížená",$N$1150,0)</f>
        <v>0</v>
      </c>
      <c r="BG1150" s="80">
        <f>IF($U$1150="zákl. přenesená",$N$1150,0)</f>
        <v>0</v>
      </c>
      <c r="BH1150" s="80">
        <f>IF($U$1150="sníž. přenesená",$N$1150,0)</f>
        <v>0</v>
      </c>
      <c r="BI1150" s="80">
        <f>IF($U$1150="nulová",$N$1150,0)</f>
        <v>0</v>
      </c>
      <c r="BJ1150" s="6" t="s">
        <v>517</v>
      </c>
      <c r="BK1150" s="80">
        <f>ROUND($L$1150*$K$1150,2)</f>
        <v>0</v>
      </c>
      <c r="BL1150" s="6" t="s">
        <v>607</v>
      </c>
    </row>
    <row r="1151" spans="2:51" s="6" customFormat="1" ht="15.75" customHeight="1">
      <c r="B1151" s="131"/>
      <c r="E1151" s="132"/>
      <c r="F1151" s="206" t="s">
        <v>1293</v>
      </c>
      <c r="G1151" s="207"/>
      <c r="H1151" s="207"/>
      <c r="I1151" s="207"/>
      <c r="K1151" s="132"/>
      <c r="N1151" s="132"/>
      <c r="R1151" s="133"/>
      <c r="T1151" s="134"/>
      <c r="AA1151" s="135"/>
      <c r="AT1151" s="132" t="s">
        <v>546</v>
      </c>
      <c r="AU1151" s="132" t="s">
        <v>517</v>
      </c>
      <c r="AV1151" s="136" t="s">
        <v>401</v>
      </c>
      <c r="AW1151" s="136" t="s">
        <v>485</v>
      </c>
      <c r="AX1151" s="136" t="s">
        <v>455</v>
      </c>
      <c r="AY1151" s="132" t="s">
        <v>539</v>
      </c>
    </row>
    <row r="1152" spans="2:51" s="6" customFormat="1" ht="15.75" customHeight="1">
      <c r="B1152" s="137"/>
      <c r="E1152" s="138"/>
      <c r="F1152" s="204" t="s">
        <v>1294</v>
      </c>
      <c r="G1152" s="205"/>
      <c r="H1152" s="205"/>
      <c r="I1152" s="205"/>
      <c r="K1152" s="139">
        <v>83.988</v>
      </c>
      <c r="N1152" s="138"/>
      <c r="R1152" s="140"/>
      <c r="T1152" s="141"/>
      <c r="AA1152" s="142"/>
      <c r="AT1152" s="138" t="s">
        <v>546</v>
      </c>
      <c r="AU1152" s="138" t="s">
        <v>517</v>
      </c>
      <c r="AV1152" s="143" t="s">
        <v>517</v>
      </c>
      <c r="AW1152" s="143" t="s">
        <v>485</v>
      </c>
      <c r="AX1152" s="143" t="s">
        <v>455</v>
      </c>
      <c r="AY1152" s="138" t="s">
        <v>539</v>
      </c>
    </row>
    <row r="1153" spans="2:51" s="6" customFormat="1" ht="15.75" customHeight="1">
      <c r="B1153" s="144"/>
      <c r="E1153" s="145"/>
      <c r="F1153" s="208" t="s">
        <v>548</v>
      </c>
      <c r="G1153" s="209"/>
      <c r="H1153" s="209"/>
      <c r="I1153" s="209"/>
      <c r="K1153" s="146">
        <v>83.988</v>
      </c>
      <c r="N1153" s="145"/>
      <c r="R1153" s="147"/>
      <c r="T1153" s="148"/>
      <c r="AA1153" s="149"/>
      <c r="AT1153" s="145" t="s">
        <v>546</v>
      </c>
      <c r="AU1153" s="145" t="s">
        <v>517</v>
      </c>
      <c r="AV1153" s="150" t="s">
        <v>544</v>
      </c>
      <c r="AW1153" s="150" t="s">
        <v>485</v>
      </c>
      <c r="AX1153" s="150" t="s">
        <v>401</v>
      </c>
      <c r="AY1153" s="145" t="s">
        <v>539</v>
      </c>
    </row>
    <row r="1154" spans="2:64" s="6" customFormat="1" ht="27" customHeight="1">
      <c r="B1154" s="22"/>
      <c r="C1154" s="151" t="s">
        <v>1316</v>
      </c>
      <c r="D1154" s="151" t="s">
        <v>722</v>
      </c>
      <c r="E1154" s="152" t="s">
        <v>1310</v>
      </c>
      <c r="F1154" s="217" t="s">
        <v>1311</v>
      </c>
      <c r="G1154" s="215"/>
      <c r="H1154" s="215"/>
      <c r="I1154" s="215"/>
      <c r="J1154" s="153" t="s">
        <v>597</v>
      </c>
      <c r="K1154" s="154">
        <v>100.786</v>
      </c>
      <c r="L1154" s="214">
        <v>0</v>
      </c>
      <c r="M1154" s="215"/>
      <c r="N1154" s="216">
        <f>ROUND($L$1154*$K$1154,2)</f>
        <v>0</v>
      </c>
      <c r="O1154" s="211"/>
      <c r="P1154" s="211"/>
      <c r="Q1154" s="211"/>
      <c r="R1154" s="23"/>
      <c r="T1154" s="127"/>
      <c r="U1154" s="128" t="s">
        <v>422</v>
      </c>
      <c r="V1154" s="129">
        <v>0</v>
      </c>
      <c r="W1154" s="129">
        <f>$V$1154*$K$1154</f>
        <v>0</v>
      </c>
      <c r="X1154" s="129">
        <v>0.0052</v>
      </c>
      <c r="Y1154" s="129">
        <f>$X$1154*$K$1154</f>
        <v>0.5240872</v>
      </c>
      <c r="Z1154" s="129">
        <v>0</v>
      </c>
      <c r="AA1154" s="130">
        <f>$Z$1154*$K$1154</f>
        <v>0</v>
      </c>
      <c r="AR1154" s="6" t="s">
        <v>742</v>
      </c>
      <c r="AT1154" s="6" t="s">
        <v>722</v>
      </c>
      <c r="AU1154" s="6" t="s">
        <v>517</v>
      </c>
      <c r="AY1154" s="6" t="s">
        <v>539</v>
      </c>
      <c r="BE1154" s="80">
        <f>IF($U$1154="základní",$N$1154,0)</f>
        <v>0</v>
      </c>
      <c r="BF1154" s="80">
        <f>IF($U$1154="snížená",$N$1154,0)</f>
        <v>0</v>
      </c>
      <c r="BG1154" s="80">
        <f>IF($U$1154="zákl. přenesená",$N$1154,0)</f>
        <v>0</v>
      </c>
      <c r="BH1154" s="80">
        <f>IF($U$1154="sníž. přenesená",$N$1154,0)</f>
        <v>0</v>
      </c>
      <c r="BI1154" s="80">
        <f>IF($U$1154="nulová",$N$1154,0)</f>
        <v>0</v>
      </c>
      <c r="BJ1154" s="6" t="s">
        <v>517</v>
      </c>
      <c r="BK1154" s="80">
        <f>ROUND($L$1154*$K$1154,2)</f>
        <v>0</v>
      </c>
      <c r="BL1154" s="6" t="s">
        <v>607</v>
      </c>
    </row>
    <row r="1155" spans="2:51" s="6" customFormat="1" ht="15.75" customHeight="1">
      <c r="B1155" s="131"/>
      <c r="E1155" s="132"/>
      <c r="F1155" s="206" t="s">
        <v>1293</v>
      </c>
      <c r="G1155" s="207"/>
      <c r="H1155" s="207"/>
      <c r="I1155" s="207"/>
      <c r="K1155" s="132"/>
      <c r="N1155" s="132"/>
      <c r="R1155" s="133"/>
      <c r="T1155" s="134"/>
      <c r="AA1155" s="135"/>
      <c r="AT1155" s="132" t="s">
        <v>546</v>
      </c>
      <c r="AU1155" s="132" t="s">
        <v>517</v>
      </c>
      <c r="AV1155" s="136" t="s">
        <v>401</v>
      </c>
      <c r="AW1155" s="136" t="s">
        <v>485</v>
      </c>
      <c r="AX1155" s="136" t="s">
        <v>455</v>
      </c>
      <c r="AY1155" s="132" t="s">
        <v>539</v>
      </c>
    </row>
    <row r="1156" spans="2:51" s="6" customFormat="1" ht="15.75" customHeight="1">
      <c r="B1156" s="137"/>
      <c r="E1156" s="138"/>
      <c r="F1156" s="204" t="s">
        <v>1317</v>
      </c>
      <c r="G1156" s="205"/>
      <c r="H1156" s="205"/>
      <c r="I1156" s="205"/>
      <c r="K1156" s="139">
        <v>100.786</v>
      </c>
      <c r="N1156" s="138"/>
      <c r="R1156" s="140"/>
      <c r="T1156" s="141"/>
      <c r="AA1156" s="142"/>
      <c r="AT1156" s="138" t="s">
        <v>546</v>
      </c>
      <c r="AU1156" s="138" t="s">
        <v>517</v>
      </c>
      <c r="AV1156" s="143" t="s">
        <v>517</v>
      </c>
      <c r="AW1156" s="143" t="s">
        <v>485</v>
      </c>
      <c r="AX1156" s="143" t="s">
        <v>455</v>
      </c>
      <c r="AY1156" s="138" t="s">
        <v>539</v>
      </c>
    </row>
    <row r="1157" spans="2:51" s="6" customFormat="1" ht="15.75" customHeight="1">
      <c r="B1157" s="144"/>
      <c r="E1157" s="145"/>
      <c r="F1157" s="208" t="s">
        <v>548</v>
      </c>
      <c r="G1157" s="209"/>
      <c r="H1157" s="209"/>
      <c r="I1157" s="209"/>
      <c r="K1157" s="146">
        <v>100.786</v>
      </c>
      <c r="N1157" s="145"/>
      <c r="R1157" s="147"/>
      <c r="T1157" s="148"/>
      <c r="AA1157" s="149"/>
      <c r="AT1157" s="145" t="s">
        <v>546</v>
      </c>
      <c r="AU1157" s="145" t="s">
        <v>517</v>
      </c>
      <c r="AV1157" s="150" t="s">
        <v>544</v>
      </c>
      <c r="AW1157" s="150" t="s">
        <v>485</v>
      </c>
      <c r="AX1157" s="150" t="s">
        <v>401</v>
      </c>
      <c r="AY1157" s="145" t="s">
        <v>539</v>
      </c>
    </row>
    <row r="1158" spans="2:64" s="6" customFormat="1" ht="27" customHeight="1">
      <c r="B1158" s="22"/>
      <c r="C1158" s="123" t="s">
        <v>1318</v>
      </c>
      <c r="D1158" s="123" t="s">
        <v>540</v>
      </c>
      <c r="E1158" s="124" t="s">
        <v>1319</v>
      </c>
      <c r="F1158" s="212" t="s">
        <v>1320</v>
      </c>
      <c r="G1158" s="211"/>
      <c r="H1158" s="211"/>
      <c r="I1158" s="211"/>
      <c r="J1158" s="125" t="s">
        <v>577</v>
      </c>
      <c r="K1158" s="126">
        <v>1.269</v>
      </c>
      <c r="L1158" s="213">
        <v>0</v>
      </c>
      <c r="M1158" s="211"/>
      <c r="N1158" s="210">
        <f>ROUND($L$1158*$K$1158,2)</f>
        <v>0</v>
      </c>
      <c r="O1158" s="211"/>
      <c r="P1158" s="211"/>
      <c r="Q1158" s="211"/>
      <c r="R1158" s="23"/>
      <c r="T1158" s="127"/>
      <c r="U1158" s="128" t="s">
        <v>422</v>
      </c>
      <c r="V1158" s="129">
        <v>1.598</v>
      </c>
      <c r="W1158" s="129">
        <f>$V$1158*$K$1158</f>
        <v>2.027862</v>
      </c>
      <c r="X1158" s="129">
        <v>0</v>
      </c>
      <c r="Y1158" s="129">
        <f>$X$1158*$K$1158</f>
        <v>0</v>
      </c>
      <c r="Z1158" s="129">
        <v>0</v>
      </c>
      <c r="AA1158" s="130">
        <f>$Z$1158*$K$1158</f>
        <v>0</v>
      </c>
      <c r="AR1158" s="6" t="s">
        <v>607</v>
      </c>
      <c r="AT1158" s="6" t="s">
        <v>540</v>
      </c>
      <c r="AU1158" s="6" t="s">
        <v>517</v>
      </c>
      <c r="AY1158" s="6" t="s">
        <v>539</v>
      </c>
      <c r="BE1158" s="80">
        <f>IF($U$1158="základní",$N$1158,0)</f>
        <v>0</v>
      </c>
      <c r="BF1158" s="80">
        <f>IF($U$1158="snížená",$N$1158,0)</f>
        <v>0</v>
      </c>
      <c r="BG1158" s="80">
        <f>IF($U$1158="zákl. přenesená",$N$1158,0)</f>
        <v>0</v>
      </c>
      <c r="BH1158" s="80">
        <f>IF($U$1158="sníž. přenesená",$N$1158,0)</f>
        <v>0</v>
      </c>
      <c r="BI1158" s="80">
        <f>IF($U$1158="nulová",$N$1158,0)</f>
        <v>0</v>
      </c>
      <c r="BJ1158" s="6" t="s">
        <v>517</v>
      </c>
      <c r="BK1158" s="80">
        <f>ROUND($L$1158*$K$1158,2)</f>
        <v>0</v>
      </c>
      <c r="BL1158" s="6" t="s">
        <v>607</v>
      </c>
    </row>
    <row r="1159" spans="2:63" s="113" customFormat="1" ht="30.75" customHeight="1">
      <c r="B1159" s="114"/>
      <c r="D1159" s="122" t="s">
        <v>496</v>
      </c>
      <c r="N1159" s="200">
        <f>$BK$1159</f>
        <v>0</v>
      </c>
      <c r="O1159" s="201"/>
      <c r="P1159" s="201"/>
      <c r="Q1159" s="201"/>
      <c r="R1159" s="117"/>
      <c r="T1159" s="118"/>
      <c r="W1159" s="119">
        <f>SUM($W$1160:$W$1277)</f>
        <v>68.238556</v>
      </c>
      <c r="Y1159" s="119">
        <f>SUM($Y$1160:$Y$1277)</f>
        <v>2.229209615</v>
      </c>
      <c r="AA1159" s="120">
        <f>SUM($AA$1160:$AA$1277)</f>
        <v>0</v>
      </c>
      <c r="AR1159" s="116" t="s">
        <v>517</v>
      </c>
      <c r="AT1159" s="116" t="s">
        <v>454</v>
      </c>
      <c r="AU1159" s="116" t="s">
        <v>401</v>
      </c>
      <c r="AY1159" s="116" t="s">
        <v>539</v>
      </c>
      <c r="BK1159" s="121">
        <f>SUM($BK$1160:$BK$1277)</f>
        <v>0</v>
      </c>
    </row>
    <row r="1160" spans="2:64" s="6" customFormat="1" ht="27" customHeight="1">
      <c r="B1160" s="22"/>
      <c r="C1160" s="123" t="s">
        <v>1321</v>
      </c>
      <c r="D1160" s="123" t="s">
        <v>540</v>
      </c>
      <c r="E1160" s="124" t="s">
        <v>1322</v>
      </c>
      <c r="F1160" s="212" t="s">
        <v>1323</v>
      </c>
      <c r="G1160" s="211"/>
      <c r="H1160" s="211"/>
      <c r="I1160" s="211"/>
      <c r="J1160" s="125" t="s">
        <v>597</v>
      </c>
      <c r="K1160" s="126">
        <v>218.85</v>
      </c>
      <c r="L1160" s="213">
        <v>0</v>
      </c>
      <c r="M1160" s="211"/>
      <c r="N1160" s="210">
        <f>ROUND($L$1160*$K$1160,2)</f>
        <v>0</v>
      </c>
      <c r="O1160" s="211"/>
      <c r="P1160" s="211"/>
      <c r="Q1160" s="211"/>
      <c r="R1160" s="23"/>
      <c r="T1160" s="127"/>
      <c r="U1160" s="128" t="s">
        <v>422</v>
      </c>
      <c r="V1160" s="129">
        <v>0.06</v>
      </c>
      <c r="W1160" s="129">
        <f>$V$1160*$K$1160</f>
        <v>13.130999999999998</v>
      </c>
      <c r="X1160" s="129">
        <v>0</v>
      </c>
      <c r="Y1160" s="129">
        <f>$X$1160*$K$1160</f>
        <v>0</v>
      </c>
      <c r="Z1160" s="129">
        <v>0</v>
      </c>
      <c r="AA1160" s="130">
        <f>$Z$1160*$K$1160</f>
        <v>0</v>
      </c>
      <c r="AR1160" s="6" t="s">
        <v>607</v>
      </c>
      <c r="AT1160" s="6" t="s">
        <v>540</v>
      </c>
      <c r="AU1160" s="6" t="s">
        <v>517</v>
      </c>
      <c r="AY1160" s="6" t="s">
        <v>539</v>
      </c>
      <c r="BE1160" s="80">
        <f>IF($U$1160="základní",$N$1160,0)</f>
        <v>0</v>
      </c>
      <c r="BF1160" s="80">
        <f>IF($U$1160="snížená",$N$1160,0)</f>
        <v>0</v>
      </c>
      <c r="BG1160" s="80">
        <f>IF($U$1160="zákl. přenesená",$N$1160,0)</f>
        <v>0</v>
      </c>
      <c r="BH1160" s="80">
        <f>IF($U$1160="sníž. přenesená",$N$1160,0)</f>
        <v>0</v>
      </c>
      <c r="BI1160" s="80">
        <f>IF($U$1160="nulová",$N$1160,0)</f>
        <v>0</v>
      </c>
      <c r="BJ1160" s="6" t="s">
        <v>517</v>
      </c>
      <c r="BK1160" s="80">
        <f>ROUND($L$1160*$K$1160,2)</f>
        <v>0</v>
      </c>
      <c r="BL1160" s="6" t="s">
        <v>607</v>
      </c>
    </row>
    <row r="1161" spans="2:51" s="6" customFormat="1" ht="15.75" customHeight="1">
      <c r="B1161" s="131"/>
      <c r="E1161" s="132"/>
      <c r="F1161" s="206" t="s">
        <v>1034</v>
      </c>
      <c r="G1161" s="207"/>
      <c r="H1161" s="207"/>
      <c r="I1161" s="207"/>
      <c r="K1161" s="132"/>
      <c r="N1161" s="132"/>
      <c r="R1161" s="133"/>
      <c r="T1161" s="134"/>
      <c r="AA1161" s="135"/>
      <c r="AT1161" s="132" t="s">
        <v>546</v>
      </c>
      <c r="AU1161" s="132" t="s">
        <v>517</v>
      </c>
      <c r="AV1161" s="136" t="s">
        <v>401</v>
      </c>
      <c r="AW1161" s="136" t="s">
        <v>485</v>
      </c>
      <c r="AX1161" s="136" t="s">
        <v>455</v>
      </c>
      <c r="AY1161" s="132" t="s">
        <v>539</v>
      </c>
    </row>
    <row r="1162" spans="2:51" s="6" customFormat="1" ht="15.75" customHeight="1">
      <c r="B1162" s="131"/>
      <c r="E1162" s="132"/>
      <c r="F1162" s="206" t="s">
        <v>1035</v>
      </c>
      <c r="G1162" s="207"/>
      <c r="H1162" s="207"/>
      <c r="I1162" s="207"/>
      <c r="K1162" s="132"/>
      <c r="N1162" s="132"/>
      <c r="R1162" s="133"/>
      <c r="T1162" s="134"/>
      <c r="AA1162" s="135"/>
      <c r="AT1162" s="132" t="s">
        <v>546</v>
      </c>
      <c r="AU1162" s="132" t="s">
        <v>517</v>
      </c>
      <c r="AV1162" s="136" t="s">
        <v>401</v>
      </c>
      <c r="AW1162" s="136" t="s">
        <v>485</v>
      </c>
      <c r="AX1162" s="136" t="s">
        <v>455</v>
      </c>
      <c r="AY1162" s="132" t="s">
        <v>539</v>
      </c>
    </row>
    <row r="1163" spans="2:51" s="6" customFormat="1" ht="15.75" customHeight="1">
      <c r="B1163" s="131"/>
      <c r="E1163" s="132"/>
      <c r="F1163" s="206" t="s">
        <v>586</v>
      </c>
      <c r="G1163" s="207"/>
      <c r="H1163" s="207"/>
      <c r="I1163" s="207"/>
      <c r="K1163" s="132"/>
      <c r="N1163" s="132"/>
      <c r="R1163" s="133"/>
      <c r="T1163" s="134"/>
      <c r="AA1163" s="135"/>
      <c r="AT1163" s="132" t="s">
        <v>546</v>
      </c>
      <c r="AU1163" s="132" t="s">
        <v>517</v>
      </c>
      <c r="AV1163" s="136" t="s">
        <v>401</v>
      </c>
      <c r="AW1163" s="136" t="s">
        <v>485</v>
      </c>
      <c r="AX1163" s="136" t="s">
        <v>455</v>
      </c>
      <c r="AY1163" s="132" t="s">
        <v>539</v>
      </c>
    </row>
    <row r="1164" spans="2:51" s="6" customFormat="1" ht="15.75" customHeight="1">
      <c r="B1164" s="137"/>
      <c r="E1164" s="138"/>
      <c r="F1164" s="204" t="s">
        <v>1324</v>
      </c>
      <c r="G1164" s="205"/>
      <c r="H1164" s="205"/>
      <c r="I1164" s="205"/>
      <c r="K1164" s="139">
        <v>41.6</v>
      </c>
      <c r="N1164" s="138"/>
      <c r="R1164" s="140"/>
      <c r="T1164" s="141"/>
      <c r="AA1164" s="142"/>
      <c r="AT1164" s="138" t="s">
        <v>546</v>
      </c>
      <c r="AU1164" s="138" t="s">
        <v>517</v>
      </c>
      <c r="AV1164" s="143" t="s">
        <v>517</v>
      </c>
      <c r="AW1164" s="143" t="s">
        <v>485</v>
      </c>
      <c r="AX1164" s="143" t="s">
        <v>455</v>
      </c>
      <c r="AY1164" s="138" t="s">
        <v>539</v>
      </c>
    </row>
    <row r="1165" spans="2:51" s="6" customFormat="1" ht="15.75" customHeight="1">
      <c r="B1165" s="131"/>
      <c r="E1165" s="132"/>
      <c r="F1165" s="206" t="s">
        <v>969</v>
      </c>
      <c r="G1165" s="207"/>
      <c r="H1165" s="207"/>
      <c r="I1165" s="207"/>
      <c r="K1165" s="132"/>
      <c r="N1165" s="132"/>
      <c r="R1165" s="133"/>
      <c r="T1165" s="134"/>
      <c r="AA1165" s="135"/>
      <c r="AT1165" s="132" t="s">
        <v>546</v>
      </c>
      <c r="AU1165" s="132" t="s">
        <v>517</v>
      </c>
      <c r="AV1165" s="136" t="s">
        <v>401</v>
      </c>
      <c r="AW1165" s="136" t="s">
        <v>485</v>
      </c>
      <c r="AX1165" s="136" t="s">
        <v>455</v>
      </c>
      <c r="AY1165" s="132" t="s">
        <v>539</v>
      </c>
    </row>
    <row r="1166" spans="2:51" s="6" customFormat="1" ht="15.75" customHeight="1">
      <c r="B1166" s="131"/>
      <c r="E1166" s="132"/>
      <c r="F1166" s="206" t="s">
        <v>586</v>
      </c>
      <c r="G1166" s="207"/>
      <c r="H1166" s="207"/>
      <c r="I1166" s="207"/>
      <c r="K1166" s="132"/>
      <c r="N1166" s="132"/>
      <c r="R1166" s="133"/>
      <c r="T1166" s="134"/>
      <c r="AA1166" s="135"/>
      <c r="AT1166" s="132" t="s">
        <v>546</v>
      </c>
      <c r="AU1166" s="132" t="s">
        <v>517</v>
      </c>
      <c r="AV1166" s="136" t="s">
        <v>401</v>
      </c>
      <c r="AW1166" s="136" t="s">
        <v>485</v>
      </c>
      <c r="AX1166" s="136" t="s">
        <v>455</v>
      </c>
      <c r="AY1166" s="132" t="s">
        <v>539</v>
      </c>
    </row>
    <row r="1167" spans="2:51" s="6" customFormat="1" ht="15.75" customHeight="1">
      <c r="B1167" s="137"/>
      <c r="E1167" s="138"/>
      <c r="F1167" s="204" t="s">
        <v>1325</v>
      </c>
      <c r="G1167" s="205"/>
      <c r="H1167" s="205"/>
      <c r="I1167" s="205"/>
      <c r="K1167" s="139">
        <v>31.73</v>
      </c>
      <c r="N1167" s="138"/>
      <c r="R1167" s="140"/>
      <c r="T1167" s="141"/>
      <c r="AA1167" s="142"/>
      <c r="AT1167" s="138" t="s">
        <v>546</v>
      </c>
      <c r="AU1167" s="138" t="s">
        <v>517</v>
      </c>
      <c r="AV1167" s="143" t="s">
        <v>517</v>
      </c>
      <c r="AW1167" s="143" t="s">
        <v>485</v>
      </c>
      <c r="AX1167" s="143" t="s">
        <v>455</v>
      </c>
      <c r="AY1167" s="138" t="s">
        <v>539</v>
      </c>
    </row>
    <row r="1168" spans="2:51" s="6" customFormat="1" ht="15.75" customHeight="1">
      <c r="B1168" s="131"/>
      <c r="E1168" s="132"/>
      <c r="F1168" s="206" t="s">
        <v>1038</v>
      </c>
      <c r="G1168" s="207"/>
      <c r="H1168" s="207"/>
      <c r="I1168" s="207"/>
      <c r="K1168" s="132"/>
      <c r="N1168" s="132"/>
      <c r="R1168" s="133"/>
      <c r="T1168" s="134"/>
      <c r="AA1168" s="135"/>
      <c r="AT1168" s="132" t="s">
        <v>546</v>
      </c>
      <c r="AU1168" s="132" t="s">
        <v>517</v>
      </c>
      <c r="AV1168" s="136" t="s">
        <v>401</v>
      </c>
      <c r="AW1168" s="136" t="s">
        <v>485</v>
      </c>
      <c r="AX1168" s="136" t="s">
        <v>455</v>
      </c>
      <c r="AY1168" s="132" t="s">
        <v>539</v>
      </c>
    </row>
    <row r="1169" spans="2:51" s="6" customFormat="1" ht="15.75" customHeight="1">
      <c r="B1169" s="131"/>
      <c r="E1169" s="132"/>
      <c r="F1169" s="206" t="s">
        <v>586</v>
      </c>
      <c r="G1169" s="207"/>
      <c r="H1169" s="207"/>
      <c r="I1169" s="207"/>
      <c r="K1169" s="132"/>
      <c r="N1169" s="132"/>
      <c r="R1169" s="133"/>
      <c r="T1169" s="134"/>
      <c r="AA1169" s="135"/>
      <c r="AT1169" s="132" t="s">
        <v>546</v>
      </c>
      <c r="AU1169" s="132" t="s">
        <v>517</v>
      </c>
      <c r="AV1169" s="136" t="s">
        <v>401</v>
      </c>
      <c r="AW1169" s="136" t="s">
        <v>485</v>
      </c>
      <c r="AX1169" s="136" t="s">
        <v>455</v>
      </c>
      <c r="AY1169" s="132" t="s">
        <v>539</v>
      </c>
    </row>
    <row r="1170" spans="2:51" s="6" customFormat="1" ht="15.75" customHeight="1">
      <c r="B1170" s="137"/>
      <c r="E1170" s="138"/>
      <c r="F1170" s="204" t="s">
        <v>1326</v>
      </c>
      <c r="G1170" s="205"/>
      <c r="H1170" s="205"/>
      <c r="I1170" s="205"/>
      <c r="K1170" s="139">
        <v>9.72</v>
      </c>
      <c r="N1170" s="138"/>
      <c r="R1170" s="140"/>
      <c r="T1170" s="141"/>
      <c r="AA1170" s="142"/>
      <c r="AT1170" s="138" t="s">
        <v>546</v>
      </c>
      <c r="AU1170" s="138" t="s">
        <v>517</v>
      </c>
      <c r="AV1170" s="143" t="s">
        <v>517</v>
      </c>
      <c r="AW1170" s="143" t="s">
        <v>485</v>
      </c>
      <c r="AX1170" s="143" t="s">
        <v>455</v>
      </c>
      <c r="AY1170" s="138" t="s">
        <v>539</v>
      </c>
    </row>
    <row r="1171" spans="2:51" s="6" customFormat="1" ht="15.75" customHeight="1">
      <c r="B1171" s="131"/>
      <c r="E1171" s="132"/>
      <c r="F1171" s="206" t="s">
        <v>1063</v>
      </c>
      <c r="G1171" s="207"/>
      <c r="H1171" s="207"/>
      <c r="I1171" s="207"/>
      <c r="K1171" s="132"/>
      <c r="N1171" s="132"/>
      <c r="R1171" s="133"/>
      <c r="T1171" s="134"/>
      <c r="AA1171" s="135"/>
      <c r="AT1171" s="132" t="s">
        <v>546</v>
      </c>
      <c r="AU1171" s="132" t="s">
        <v>517</v>
      </c>
      <c r="AV1171" s="136" t="s">
        <v>401</v>
      </c>
      <c r="AW1171" s="136" t="s">
        <v>485</v>
      </c>
      <c r="AX1171" s="136" t="s">
        <v>455</v>
      </c>
      <c r="AY1171" s="132" t="s">
        <v>539</v>
      </c>
    </row>
    <row r="1172" spans="2:51" s="6" customFormat="1" ht="15.75" customHeight="1">
      <c r="B1172" s="131"/>
      <c r="E1172" s="132"/>
      <c r="F1172" s="206" t="s">
        <v>615</v>
      </c>
      <c r="G1172" s="207"/>
      <c r="H1172" s="207"/>
      <c r="I1172" s="207"/>
      <c r="K1172" s="132"/>
      <c r="N1172" s="132"/>
      <c r="R1172" s="133"/>
      <c r="T1172" s="134"/>
      <c r="AA1172" s="135"/>
      <c r="AT1172" s="132" t="s">
        <v>546</v>
      </c>
      <c r="AU1172" s="132" t="s">
        <v>517</v>
      </c>
      <c r="AV1172" s="136" t="s">
        <v>401</v>
      </c>
      <c r="AW1172" s="136" t="s">
        <v>485</v>
      </c>
      <c r="AX1172" s="136" t="s">
        <v>455</v>
      </c>
      <c r="AY1172" s="132" t="s">
        <v>539</v>
      </c>
    </row>
    <row r="1173" spans="2:51" s="6" customFormat="1" ht="15.75" customHeight="1">
      <c r="B1173" s="137"/>
      <c r="E1173" s="138"/>
      <c r="F1173" s="204" t="s">
        <v>1064</v>
      </c>
      <c r="G1173" s="205"/>
      <c r="H1173" s="205"/>
      <c r="I1173" s="205"/>
      <c r="K1173" s="139">
        <v>61.86</v>
      </c>
      <c r="N1173" s="138"/>
      <c r="R1173" s="140"/>
      <c r="T1173" s="141"/>
      <c r="AA1173" s="142"/>
      <c r="AT1173" s="138" t="s">
        <v>546</v>
      </c>
      <c r="AU1173" s="138" t="s">
        <v>517</v>
      </c>
      <c r="AV1173" s="143" t="s">
        <v>517</v>
      </c>
      <c r="AW1173" s="143" t="s">
        <v>485</v>
      </c>
      <c r="AX1173" s="143" t="s">
        <v>455</v>
      </c>
      <c r="AY1173" s="138" t="s">
        <v>539</v>
      </c>
    </row>
    <row r="1174" spans="2:51" s="6" customFormat="1" ht="15.75" customHeight="1">
      <c r="B1174" s="131"/>
      <c r="E1174" s="132"/>
      <c r="F1174" s="206" t="s">
        <v>971</v>
      </c>
      <c r="G1174" s="207"/>
      <c r="H1174" s="207"/>
      <c r="I1174" s="207"/>
      <c r="K1174" s="132"/>
      <c r="N1174" s="132"/>
      <c r="R1174" s="133"/>
      <c r="T1174" s="134"/>
      <c r="AA1174" s="135"/>
      <c r="AT1174" s="132" t="s">
        <v>546</v>
      </c>
      <c r="AU1174" s="132" t="s">
        <v>517</v>
      </c>
      <c r="AV1174" s="136" t="s">
        <v>401</v>
      </c>
      <c r="AW1174" s="136" t="s">
        <v>485</v>
      </c>
      <c r="AX1174" s="136" t="s">
        <v>455</v>
      </c>
      <c r="AY1174" s="132" t="s">
        <v>539</v>
      </c>
    </row>
    <row r="1175" spans="2:51" s="6" customFormat="1" ht="15.75" customHeight="1">
      <c r="B1175" s="131"/>
      <c r="E1175" s="132"/>
      <c r="F1175" s="206" t="s">
        <v>615</v>
      </c>
      <c r="G1175" s="207"/>
      <c r="H1175" s="207"/>
      <c r="I1175" s="207"/>
      <c r="K1175" s="132"/>
      <c r="N1175" s="132"/>
      <c r="R1175" s="133"/>
      <c r="T1175" s="134"/>
      <c r="AA1175" s="135"/>
      <c r="AT1175" s="132" t="s">
        <v>546</v>
      </c>
      <c r="AU1175" s="132" t="s">
        <v>517</v>
      </c>
      <c r="AV1175" s="136" t="s">
        <v>401</v>
      </c>
      <c r="AW1175" s="136" t="s">
        <v>485</v>
      </c>
      <c r="AX1175" s="136" t="s">
        <v>455</v>
      </c>
      <c r="AY1175" s="132" t="s">
        <v>539</v>
      </c>
    </row>
    <row r="1176" spans="2:51" s="6" customFormat="1" ht="15.75" customHeight="1">
      <c r="B1176" s="137"/>
      <c r="E1176" s="138"/>
      <c r="F1176" s="204" t="s">
        <v>1065</v>
      </c>
      <c r="G1176" s="205"/>
      <c r="H1176" s="205"/>
      <c r="I1176" s="205"/>
      <c r="K1176" s="139">
        <v>18.36</v>
      </c>
      <c r="N1176" s="138"/>
      <c r="R1176" s="140"/>
      <c r="T1176" s="141"/>
      <c r="AA1176" s="142"/>
      <c r="AT1176" s="138" t="s">
        <v>546</v>
      </c>
      <c r="AU1176" s="138" t="s">
        <v>517</v>
      </c>
      <c r="AV1176" s="143" t="s">
        <v>517</v>
      </c>
      <c r="AW1176" s="143" t="s">
        <v>485</v>
      </c>
      <c r="AX1176" s="143" t="s">
        <v>455</v>
      </c>
      <c r="AY1176" s="138" t="s">
        <v>539</v>
      </c>
    </row>
    <row r="1177" spans="2:51" s="6" customFormat="1" ht="15.75" customHeight="1">
      <c r="B1177" s="131"/>
      <c r="E1177" s="132"/>
      <c r="F1177" s="206" t="s">
        <v>1327</v>
      </c>
      <c r="G1177" s="207"/>
      <c r="H1177" s="207"/>
      <c r="I1177" s="207"/>
      <c r="K1177" s="132"/>
      <c r="N1177" s="132"/>
      <c r="R1177" s="133"/>
      <c r="T1177" s="134"/>
      <c r="AA1177" s="135"/>
      <c r="AT1177" s="132" t="s">
        <v>546</v>
      </c>
      <c r="AU1177" s="132" t="s">
        <v>517</v>
      </c>
      <c r="AV1177" s="136" t="s">
        <v>401</v>
      </c>
      <c r="AW1177" s="136" t="s">
        <v>485</v>
      </c>
      <c r="AX1177" s="136" t="s">
        <v>455</v>
      </c>
      <c r="AY1177" s="132" t="s">
        <v>539</v>
      </c>
    </row>
    <row r="1178" spans="2:51" s="6" customFormat="1" ht="15.75" customHeight="1">
      <c r="B1178" s="131"/>
      <c r="E1178" s="132"/>
      <c r="F1178" s="206" t="s">
        <v>993</v>
      </c>
      <c r="G1178" s="207"/>
      <c r="H1178" s="207"/>
      <c r="I1178" s="207"/>
      <c r="K1178" s="132"/>
      <c r="N1178" s="132"/>
      <c r="R1178" s="133"/>
      <c r="T1178" s="134"/>
      <c r="AA1178" s="135"/>
      <c r="AT1178" s="132" t="s">
        <v>546</v>
      </c>
      <c r="AU1178" s="132" t="s">
        <v>517</v>
      </c>
      <c r="AV1178" s="136" t="s">
        <v>401</v>
      </c>
      <c r="AW1178" s="136" t="s">
        <v>485</v>
      </c>
      <c r="AX1178" s="136" t="s">
        <v>455</v>
      </c>
      <c r="AY1178" s="132" t="s">
        <v>539</v>
      </c>
    </row>
    <row r="1179" spans="2:51" s="6" customFormat="1" ht="15.75" customHeight="1">
      <c r="B1179" s="137"/>
      <c r="E1179" s="138"/>
      <c r="F1179" s="204" t="s">
        <v>1328</v>
      </c>
      <c r="G1179" s="205"/>
      <c r="H1179" s="205"/>
      <c r="I1179" s="205"/>
      <c r="K1179" s="139">
        <v>55.58</v>
      </c>
      <c r="N1179" s="138"/>
      <c r="R1179" s="140"/>
      <c r="T1179" s="141"/>
      <c r="AA1179" s="142"/>
      <c r="AT1179" s="138" t="s">
        <v>546</v>
      </c>
      <c r="AU1179" s="138" t="s">
        <v>517</v>
      </c>
      <c r="AV1179" s="143" t="s">
        <v>517</v>
      </c>
      <c r="AW1179" s="143" t="s">
        <v>485</v>
      </c>
      <c r="AX1179" s="143" t="s">
        <v>455</v>
      </c>
      <c r="AY1179" s="138" t="s">
        <v>539</v>
      </c>
    </row>
    <row r="1180" spans="2:51" s="6" customFormat="1" ht="15.75" customHeight="1">
      <c r="B1180" s="144"/>
      <c r="E1180" s="145"/>
      <c r="F1180" s="208" t="s">
        <v>548</v>
      </c>
      <c r="G1180" s="209"/>
      <c r="H1180" s="209"/>
      <c r="I1180" s="209"/>
      <c r="K1180" s="146">
        <v>218.85</v>
      </c>
      <c r="N1180" s="145"/>
      <c r="R1180" s="147"/>
      <c r="T1180" s="148"/>
      <c r="AA1180" s="149"/>
      <c r="AT1180" s="145" t="s">
        <v>546</v>
      </c>
      <c r="AU1180" s="145" t="s">
        <v>517</v>
      </c>
      <c r="AV1180" s="150" t="s">
        <v>544</v>
      </c>
      <c r="AW1180" s="150" t="s">
        <v>485</v>
      </c>
      <c r="AX1180" s="150" t="s">
        <v>401</v>
      </c>
      <c r="AY1180" s="145" t="s">
        <v>539</v>
      </c>
    </row>
    <row r="1181" spans="2:64" s="6" customFormat="1" ht="27" customHeight="1">
      <c r="B1181" s="22"/>
      <c r="C1181" s="151" t="s">
        <v>1329</v>
      </c>
      <c r="D1181" s="151" t="s">
        <v>722</v>
      </c>
      <c r="E1181" s="152" t="s">
        <v>1330</v>
      </c>
      <c r="F1181" s="217" t="s">
        <v>1331</v>
      </c>
      <c r="G1181" s="215"/>
      <c r="H1181" s="215"/>
      <c r="I1181" s="215"/>
      <c r="J1181" s="153" t="s">
        <v>597</v>
      </c>
      <c r="K1181" s="154">
        <v>58.359</v>
      </c>
      <c r="L1181" s="214">
        <v>0</v>
      </c>
      <c r="M1181" s="215"/>
      <c r="N1181" s="216">
        <f>ROUND($L$1181*$K$1181,2)</f>
        <v>0</v>
      </c>
      <c r="O1181" s="211"/>
      <c r="P1181" s="211"/>
      <c r="Q1181" s="211"/>
      <c r="R1181" s="23"/>
      <c r="T1181" s="127"/>
      <c r="U1181" s="128" t="s">
        <v>422</v>
      </c>
      <c r="V1181" s="129">
        <v>0</v>
      </c>
      <c r="W1181" s="129">
        <f>$V$1181*$K$1181</f>
        <v>0</v>
      </c>
      <c r="X1181" s="129">
        <v>0.0014</v>
      </c>
      <c r="Y1181" s="129">
        <f>$X$1181*$K$1181</f>
        <v>0.0817026</v>
      </c>
      <c r="Z1181" s="129">
        <v>0</v>
      </c>
      <c r="AA1181" s="130">
        <f>$Z$1181*$K$1181</f>
        <v>0</v>
      </c>
      <c r="AR1181" s="6" t="s">
        <v>742</v>
      </c>
      <c r="AT1181" s="6" t="s">
        <v>722</v>
      </c>
      <c r="AU1181" s="6" t="s">
        <v>517</v>
      </c>
      <c r="AY1181" s="6" t="s">
        <v>539</v>
      </c>
      <c r="BE1181" s="80">
        <f>IF($U$1181="základní",$N$1181,0)</f>
        <v>0</v>
      </c>
      <c r="BF1181" s="80">
        <f>IF($U$1181="snížená",$N$1181,0)</f>
        <v>0</v>
      </c>
      <c r="BG1181" s="80">
        <f>IF($U$1181="zákl. přenesená",$N$1181,0)</f>
        <v>0</v>
      </c>
      <c r="BH1181" s="80">
        <f>IF($U$1181="sníž. přenesená",$N$1181,0)</f>
        <v>0</v>
      </c>
      <c r="BI1181" s="80">
        <f>IF($U$1181="nulová",$N$1181,0)</f>
        <v>0</v>
      </c>
      <c r="BJ1181" s="6" t="s">
        <v>517</v>
      </c>
      <c r="BK1181" s="80">
        <f>ROUND($L$1181*$K$1181,2)</f>
        <v>0</v>
      </c>
      <c r="BL1181" s="6" t="s">
        <v>607</v>
      </c>
    </row>
    <row r="1182" spans="2:51" s="6" customFormat="1" ht="15.75" customHeight="1">
      <c r="B1182" s="131"/>
      <c r="E1182" s="132"/>
      <c r="F1182" s="206" t="s">
        <v>1327</v>
      </c>
      <c r="G1182" s="207"/>
      <c r="H1182" s="207"/>
      <c r="I1182" s="207"/>
      <c r="K1182" s="132"/>
      <c r="N1182" s="132"/>
      <c r="R1182" s="133"/>
      <c r="T1182" s="134"/>
      <c r="AA1182" s="135"/>
      <c r="AT1182" s="132" t="s">
        <v>546</v>
      </c>
      <c r="AU1182" s="132" t="s">
        <v>517</v>
      </c>
      <c r="AV1182" s="136" t="s">
        <v>401</v>
      </c>
      <c r="AW1182" s="136" t="s">
        <v>485</v>
      </c>
      <c r="AX1182" s="136" t="s">
        <v>455</v>
      </c>
      <c r="AY1182" s="132" t="s">
        <v>539</v>
      </c>
    </row>
    <row r="1183" spans="2:51" s="6" customFormat="1" ht="15.75" customHeight="1">
      <c r="B1183" s="131"/>
      <c r="E1183" s="132"/>
      <c r="F1183" s="206" t="s">
        <v>993</v>
      </c>
      <c r="G1183" s="207"/>
      <c r="H1183" s="207"/>
      <c r="I1183" s="207"/>
      <c r="K1183" s="132"/>
      <c r="N1183" s="132"/>
      <c r="R1183" s="133"/>
      <c r="T1183" s="134"/>
      <c r="AA1183" s="135"/>
      <c r="AT1183" s="132" t="s">
        <v>546</v>
      </c>
      <c r="AU1183" s="132" t="s">
        <v>517</v>
      </c>
      <c r="AV1183" s="136" t="s">
        <v>401</v>
      </c>
      <c r="AW1183" s="136" t="s">
        <v>485</v>
      </c>
      <c r="AX1183" s="136" t="s">
        <v>455</v>
      </c>
      <c r="AY1183" s="132" t="s">
        <v>539</v>
      </c>
    </row>
    <row r="1184" spans="2:51" s="6" customFormat="1" ht="15.75" customHeight="1">
      <c r="B1184" s="137"/>
      <c r="E1184" s="138"/>
      <c r="F1184" s="204" t="s">
        <v>1332</v>
      </c>
      <c r="G1184" s="205"/>
      <c r="H1184" s="205"/>
      <c r="I1184" s="205"/>
      <c r="K1184" s="139">
        <v>58.359</v>
      </c>
      <c r="N1184" s="138"/>
      <c r="R1184" s="140"/>
      <c r="T1184" s="141"/>
      <c r="AA1184" s="142"/>
      <c r="AT1184" s="138" t="s">
        <v>546</v>
      </c>
      <c r="AU1184" s="138" t="s">
        <v>517</v>
      </c>
      <c r="AV1184" s="143" t="s">
        <v>517</v>
      </c>
      <c r="AW1184" s="143" t="s">
        <v>485</v>
      </c>
      <c r="AX1184" s="143" t="s">
        <v>455</v>
      </c>
      <c r="AY1184" s="138" t="s">
        <v>539</v>
      </c>
    </row>
    <row r="1185" spans="2:51" s="6" customFormat="1" ht="15.75" customHeight="1">
      <c r="B1185" s="144"/>
      <c r="E1185" s="145"/>
      <c r="F1185" s="208" t="s">
        <v>548</v>
      </c>
      <c r="G1185" s="209"/>
      <c r="H1185" s="209"/>
      <c r="I1185" s="209"/>
      <c r="K1185" s="146">
        <v>58.359</v>
      </c>
      <c r="N1185" s="145"/>
      <c r="R1185" s="147"/>
      <c r="T1185" s="148"/>
      <c r="AA1185" s="149"/>
      <c r="AT1185" s="145" t="s">
        <v>546</v>
      </c>
      <c r="AU1185" s="145" t="s">
        <v>517</v>
      </c>
      <c r="AV1185" s="150" t="s">
        <v>544</v>
      </c>
      <c r="AW1185" s="150" t="s">
        <v>485</v>
      </c>
      <c r="AX1185" s="150" t="s">
        <v>401</v>
      </c>
      <c r="AY1185" s="145" t="s">
        <v>539</v>
      </c>
    </row>
    <row r="1186" spans="2:64" s="6" customFormat="1" ht="27" customHeight="1">
      <c r="B1186" s="22"/>
      <c r="C1186" s="151" t="s">
        <v>1333</v>
      </c>
      <c r="D1186" s="151" t="s">
        <v>722</v>
      </c>
      <c r="E1186" s="152" t="s">
        <v>1334</v>
      </c>
      <c r="F1186" s="217" t="s">
        <v>1335</v>
      </c>
      <c r="G1186" s="215"/>
      <c r="H1186" s="215"/>
      <c r="I1186" s="215"/>
      <c r="J1186" s="153" t="s">
        <v>543</v>
      </c>
      <c r="K1186" s="154">
        <v>11.248</v>
      </c>
      <c r="L1186" s="214">
        <v>0</v>
      </c>
      <c r="M1186" s="215"/>
      <c r="N1186" s="216">
        <f>ROUND($L$1186*$K$1186,2)</f>
        <v>0</v>
      </c>
      <c r="O1186" s="211"/>
      <c r="P1186" s="211"/>
      <c r="Q1186" s="211"/>
      <c r="R1186" s="23"/>
      <c r="T1186" s="127"/>
      <c r="U1186" s="128" t="s">
        <v>422</v>
      </c>
      <c r="V1186" s="129">
        <v>0</v>
      </c>
      <c r="W1186" s="129">
        <f>$V$1186*$K$1186</f>
        <v>0</v>
      </c>
      <c r="X1186" s="129">
        <v>0.032</v>
      </c>
      <c r="Y1186" s="129">
        <f>$X$1186*$K$1186</f>
        <v>0.359936</v>
      </c>
      <c r="Z1186" s="129">
        <v>0</v>
      </c>
      <c r="AA1186" s="130">
        <f>$Z$1186*$K$1186</f>
        <v>0</v>
      </c>
      <c r="AR1186" s="6" t="s">
        <v>742</v>
      </c>
      <c r="AT1186" s="6" t="s">
        <v>722</v>
      </c>
      <c r="AU1186" s="6" t="s">
        <v>517</v>
      </c>
      <c r="AY1186" s="6" t="s">
        <v>539</v>
      </c>
      <c r="BE1186" s="80">
        <f>IF($U$1186="základní",$N$1186,0)</f>
        <v>0</v>
      </c>
      <c r="BF1186" s="80">
        <f>IF($U$1186="snížená",$N$1186,0)</f>
        <v>0</v>
      </c>
      <c r="BG1186" s="80">
        <f>IF($U$1186="zákl. přenesená",$N$1186,0)</f>
        <v>0</v>
      </c>
      <c r="BH1186" s="80">
        <f>IF($U$1186="sníž. přenesená",$N$1186,0)</f>
        <v>0</v>
      </c>
      <c r="BI1186" s="80">
        <f>IF($U$1186="nulová",$N$1186,0)</f>
        <v>0</v>
      </c>
      <c r="BJ1186" s="6" t="s">
        <v>517</v>
      </c>
      <c r="BK1186" s="80">
        <f>ROUND($L$1186*$K$1186,2)</f>
        <v>0</v>
      </c>
      <c r="BL1186" s="6" t="s">
        <v>607</v>
      </c>
    </row>
    <row r="1187" spans="2:51" s="6" customFormat="1" ht="15.75" customHeight="1">
      <c r="B1187" s="131"/>
      <c r="E1187" s="132"/>
      <c r="F1187" s="206" t="s">
        <v>1034</v>
      </c>
      <c r="G1187" s="207"/>
      <c r="H1187" s="207"/>
      <c r="I1187" s="207"/>
      <c r="K1187" s="132"/>
      <c r="N1187" s="132"/>
      <c r="R1187" s="133"/>
      <c r="T1187" s="134"/>
      <c r="AA1187" s="135"/>
      <c r="AT1187" s="132" t="s">
        <v>546</v>
      </c>
      <c r="AU1187" s="132" t="s">
        <v>517</v>
      </c>
      <c r="AV1187" s="136" t="s">
        <v>401</v>
      </c>
      <c r="AW1187" s="136" t="s">
        <v>485</v>
      </c>
      <c r="AX1187" s="136" t="s">
        <v>455</v>
      </c>
      <c r="AY1187" s="132" t="s">
        <v>539</v>
      </c>
    </row>
    <row r="1188" spans="2:51" s="6" customFormat="1" ht="15.75" customHeight="1">
      <c r="B1188" s="131"/>
      <c r="E1188" s="132"/>
      <c r="F1188" s="206" t="s">
        <v>1035</v>
      </c>
      <c r="G1188" s="207"/>
      <c r="H1188" s="207"/>
      <c r="I1188" s="207"/>
      <c r="K1188" s="132"/>
      <c r="N1188" s="132"/>
      <c r="R1188" s="133"/>
      <c r="T1188" s="134"/>
      <c r="AA1188" s="135"/>
      <c r="AT1188" s="132" t="s">
        <v>546</v>
      </c>
      <c r="AU1188" s="132" t="s">
        <v>517</v>
      </c>
      <c r="AV1188" s="136" t="s">
        <v>401</v>
      </c>
      <c r="AW1188" s="136" t="s">
        <v>485</v>
      </c>
      <c r="AX1188" s="136" t="s">
        <v>455</v>
      </c>
      <c r="AY1188" s="132" t="s">
        <v>539</v>
      </c>
    </row>
    <row r="1189" spans="2:51" s="6" customFormat="1" ht="15.75" customHeight="1">
      <c r="B1189" s="131"/>
      <c r="E1189" s="132"/>
      <c r="F1189" s="206" t="s">
        <v>586</v>
      </c>
      <c r="G1189" s="207"/>
      <c r="H1189" s="207"/>
      <c r="I1189" s="207"/>
      <c r="K1189" s="132"/>
      <c r="N1189" s="132"/>
      <c r="R1189" s="133"/>
      <c r="T1189" s="134"/>
      <c r="AA1189" s="135"/>
      <c r="AT1189" s="132" t="s">
        <v>546</v>
      </c>
      <c r="AU1189" s="132" t="s">
        <v>517</v>
      </c>
      <c r="AV1189" s="136" t="s">
        <v>401</v>
      </c>
      <c r="AW1189" s="136" t="s">
        <v>485</v>
      </c>
      <c r="AX1189" s="136" t="s">
        <v>455</v>
      </c>
      <c r="AY1189" s="132" t="s">
        <v>539</v>
      </c>
    </row>
    <row r="1190" spans="2:51" s="6" customFormat="1" ht="15.75" customHeight="1">
      <c r="B1190" s="137"/>
      <c r="E1190" s="138"/>
      <c r="F1190" s="204" t="s">
        <v>1336</v>
      </c>
      <c r="G1190" s="205"/>
      <c r="H1190" s="205"/>
      <c r="I1190" s="205"/>
      <c r="K1190" s="139">
        <v>4.368</v>
      </c>
      <c r="N1190" s="138"/>
      <c r="R1190" s="140"/>
      <c r="T1190" s="141"/>
      <c r="AA1190" s="142"/>
      <c r="AT1190" s="138" t="s">
        <v>546</v>
      </c>
      <c r="AU1190" s="138" t="s">
        <v>517</v>
      </c>
      <c r="AV1190" s="143" t="s">
        <v>517</v>
      </c>
      <c r="AW1190" s="143" t="s">
        <v>485</v>
      </c>
      <c r="AX1190" s="143" t="s">
        <v>455</v>
      </c>
      <c r="AY1190" s="138" t="s">
        <v>539</v>
      </c>
    </row>
    <row r="1191" spans="2:51" s="6" customFormat="1" ht="15.75" customHeight="1">
      <c r="B1191" s="131"/>
      <c r="E1191" s="132"/>
      <c r="F1191" s="206" t="s">
        <v>969</v>
      </c>
      <c r="G1191" s="207"/>
      <c r="H1191" s="207"/>
      <c r="I1191" s="207"/>
      <c r="K1191" s="132"/>
      <c r="N1191" s="132"/>
      <c r="R1191" s="133"/>
      <c r="T1191" s="134"/>
      <c r="AA1191" s="135"/>
      <c r="AT1191" s="132" t="s">
        <v>546</v>
      </c>
      <c r="AU1191" s="132" t="s">
        <v>517</v>
      </c>
      <c r="AV1191" s="136" t="s">
        <v>401</v>
      </c>
      <c r="AW1191" s="136" t="s">
        <v>485</v>
      </c>
      <c r="AX1191" s="136" t="s">
        <v>455</v>
      </c>
      <c r="AY1191" s="132" t="s">
        <v>539</v>
      </c>
    </row>
    <row r="1192" spans="2:51" s="6" customFormat="1" ht="15.75" customHeight="1">
      <c r="B1192" s="131"/>
      <c r="E1192" s="132"/>
      <c r="F1192" s="206" t="s">
        <v>586</v>
      </c>
      <c r="G1192" s="207"/>
      <c r="H1192" s="207"/>
      <c r="I1192" s="207"/>
      <c r="K1192" s="132"/>
      <c r="N1192" s="132"/>
      <c r="R1192" s="133"/>
      <c r="T1192" s="134"/>
      <c r="AA1192" s="135"/>
      <c r="AT1192" s="132" t="s">
        <v>546</v>
      </c>
      <c r="AU1192" s="132" t="s">
        <v>517</v>
      </c>
      <c r="AV1192" s="136" t="s">
        <v>401</v>
      </c>
      <c r="AW1192" s="136" t="s">
        <v>485</v>
      </c>
      <c r="AX1192" s="136" t="s">
        <v>455</v>
      </c>
      <c r="AY1192" s="132" t="s">
        <v>539</v>
      </c>
    </row>
    <row r="1193" spans="2:51" s="6" customFormat="1" ht="15.75" customHeight="1">
      <c r="B1193" s="137"/>
      <c r="E1193" s="138"/>
      <c r="F1193" s="204" t="s">
        <v>1337</v>
      </c>
      <c r="G1193" s="205"/>
      <c r="H1193" s="205"/>
      <c r="I1193" s="205"/>
      <c r="K1193" s="139">
        <v>3.332</v>
      </c>
      <c r="N1193" s="138"/>
      <c r="R1193" s="140"/>
      <c r="T1193" s="141"/>
      <c r="AA1193" s="142"/>
      <c r="AT1193" s="138" t="s">
        <v>546</v>
      </c>
      <c r="AU1193" s="138" t="s">
        <v>517</v>
      </c>
      <c r="AV1193" s="143" t="s">
        <v>517</v>
      </c>
      <c r="AW1193" s="143" t="s">
        <v>485</v>
      </c>
      <c r="AX1193" s="143" t="s">
        <v>455</v>
      </c>
      <c r="AY1193" s="138" t="s">
        <v>539</v>
      </c>
    </row>
    <row r="1194" spans="2:51" s="6" customFormat="1" ht="15.75" customHeight="1">
      <c r="B1194" s="131"/>
      <c r="E1194" s="132"/>
      <c r="F1194" s="206" t="s">
        <v>1038</v>
      </c>
      <c r="G1194" s="207"/>
      <c r="H1194" s="207"/>
      <c r="I1194" s="207"/>
      <c r="K1194" s="132"/>
      <c r="N1194" s="132"/>
      <c r="R1194" s="133"/>
      <c r="T1194" s="134"/>
      <c r="AA1194" s="135"/>
      <c r="AT1194" s="132" t="s">
        <v>546</v>
      </c>
      <c r="AU1194" s="132" t="s">
        <v>517</v>
      </c>
      <c r="AV1194" s="136" t="s">
        <v>401</v>
      </c>
      <c r="AW1194" s="136" t="s">
        <v>485</v>
      </c>
      <c r="AX1194" s="136" t="s">
        <v>455</v>
      </c>
      <c r="AY1194" s="132" t="s">
        <v>539</v>
      </c>
    </row>
    <row r="1195" spans="2:51" s="6" customFormat="1" ht="15.75" customHeight="1">
      <c r="B1195" s="131"/>
      <c r="E1195" s="132"/>
      <c r="F1195" s="206" t="s">
        <v>586</v>
      </c>
      <c r="G1195" s="207"/>
      <c r="H1195" s="207"/>
      <c r="I1195" s="207"/>
      <c r="K1195" s="132"/>
      <c r="N1195" s="132"/>
      <c r="R1195" s="133"/>
      <c r="T1195" s="134"/>
      <c r="AA1195" s="135"/>
      <c r="AT1195" s="132" t="s">
        <v>546</v>
      </c>
      <c r="AU1195" s="132" t="s">
        <v>517</v>
      </c>
      <c r="AV1195" s="136" t="s">
        <v>401</v>
      </c>
      <c r="AW1195" s="136" t="s">
        <v>485</v>
      </c>
      <c r="AX1195" s="136" t="s">
        <v>455</v>
      </c>
      <c r="AY1195" s="132" t="s">
        <v>539</v>
      </c>
    </row>
    <row r="1196" spans="2:51" s="6" customFormat="1" ht="15.75" customHeight="1">
      <c r="B1196" s="137"/>
      <c r="E1196" s="138"/>
      <c r="F1196" s="204" t="s">
        <v>1338</v>
      </c>
      <c r="G1196" s="205"/>
      <c r="H1196" s="205"/>
      <c r="I1196" s="205"/>
      <c r="K1196" s="139">
        <v>1.021</v>
      </c>
      <c r="N1196" s="138"/>
      <c r="R1196" s="140"/>
      <c r="T1196" s="141"/>
      <c r="AA1196" s="142"/>
      <c r="AT1196" s="138" t="s">
        <v>546</v>
      </c>
      <c r="AU1196" s="138" t="s">
        <v>517</v>
      </c>
      <c r="AV1196" s="143" t="s">
        <v>517</v>
      </c>
      <c r="AW1196" s="143" t="s">
        <v>485</v>
      </c>
      <c r="AX1196" s="143" t="s">
        <v>455</v>
      </c>
      <c r="AY1196" s="138" t="s">
        <v>539</v>
      </c>
    </row>
    <row r="1197" spans="2:51" s="6" customFormat="1" ht="15.75" customHeight="1">
      <c r="B1197" s="131"/>
      <c r="E1197" s="132"/>
      <c r="F1197" s="206" t="s">
        <v>1063</v>
      </c>
      <c r="G1197" s="207"/>
      <c r="H1197" s="207"/>
      <c r="I1197" s="207"/>
      <c r="K1197" s="132"/>
      <c r="N1197" s="132"/>
      <c r="R1197" s="133"/>
      <c r="T1197" s="134"/>
      <c r="AA1197" s="135"/>
      <c r="AT1197" s="132" t="s">
        <v>546</v>
      </c>
      <c r="AU1197" s="132" t="s">
        <v>517</v>
      </c>
      <c r="AV1197" s="136" t="s">
        <v>401</v>
      </c>
      <c r="AW1197" s="136" t="s">
        <v>485</v>
      </c>
      <c r="AX1197" s="136" t="s">
        <v>455</v>
      </c>
      <c r="AY1197" s="132" t="s">
        <v>539</v>
      </c>
    </row>
    <row r="1198" spans="2:51" s="6" customFormat="1" ht="15.75" customHeight="1">
      <c r="B1198" s="131"/>
      <c r="E1198" s="132"/>
      <c r="F1198" s="206" t="s">
        <v>615</v>
      </c>
      <c r="G1198" s="207"/>
      <c r="H1198" s="207"/>
      <c r="I1198" s="207"/>
      <c r="K1198" s="132"/>
      <c r="N1198" s="132"/>
      <c r="R1198" s="133"/>
      <c r="T1198" s="134"/>
      <c r="AA1198" s="135"/>
      <c r="AT1198" s="132" t="s">
        <v>546</v>
      </c>
      <c r="AU1198" s="132" t="s">
        <v>517</v>
      </c>
      <c r="AV1198" s="136" t="s">
        <v>401</v>
      </c>
      <c r="AW1198" s="136" t="s">
        <v>485</v>
      </c>
      <c r="AX1198" s="136" t="s">
        <v>455</v>
      </c>
      <c r="AY1198" s="132" t="s">
        <v>539</v>
      </c>
    </row>
    <row r="1199" spans="2:51" s="6" customFormat="1" ht="15.75" customHeight="1">
      <c r="B1199" s="137"/>
      <c r="E1199" s="138"/>
      <c r="F1199" s="204" t="s">
        <v>1339</v>
      </c>
      <c r="G1199" s="205"/>
      <c r="H1199" s="205"/>
      <c r="I1199" s="205"/>
      <c r="K1199" s="139">
        <v>1.949</v>
      </c>
      <c r="N1199" s="138"/>
      <c r="R1199" s="140"/>
      <c r="T1199" s="141"/>
      <c r="AA1199" s="142"/>
      <c r="AT1199" s="138" t="s">
        <v>546</v>
      </c>
      <c r="AU1199" s="138" t="s">
        <v>517</v>
      </c>
      <c r="AV1199" s="143" t="s">
        <v>517</v>
      </c>
      <c r="AW1199" s="143" t="s">
        <v>485</v>
      </c>
      <c r="AX1199" s="143" t="s">
        <v>455</v>
      </c>
      <c r="AY1199" s="138" t="s">
        <v>539</v>
      </c>
    </row>
    <row r="1200" spans="2:51" s="6" customFormat="1" ht="15.75" customHeight="1">
      <c r="B1200" s="131"/>
      <c r="E1200" s="132"/>
      <c r="F1200" s="206" t="s">
        <v>971</v>
      </c>
      <c r="G1200" s="207"/>
      <c r="H1200" s="207"/>
      <c r="I1200" s="207"/>
      <c r="K1200" s="132"/>
      <c r="N1200" s="132"/>
      <c r="R1200" s="133"/>
      <c r="T1200" s="134"/>
      <c r="AA1200" s="135"/>
      <c r="AT1200" s="132" t="s">
        <v>546</v>
      </c>
      <c r="AU1200" s="132" t="s">
        <v>517</v>
      </c>
      <c r="AV1200" s="136" t="s">
        <v>401</v>
      </c>
      <c r="AW1200" s="136" t="s">
        <v>485</v>
      </c>
      <c r="AX1200" s="136" t="s">
        <v>455</v>
      </c>
      <c r="AY1200" s="132" t="s">
        <v>539</v>
      </c>
    </row>
    <row r="1201" spans="2:51" s="6" customFormat="1" ht="15.75" customHeight="1">
      <c r="B1201" s="131"/>
      <c r="E1201" s="132"/>
      <c r="F1201" s="206" t="s">
        <v>615</v>
      </c>
      <c r="G1201" s="207"/>
      <c r="H1201" s="207"/>
      <c r="I1201" s="207"/>
      <c r="K1201" s="132"/>
      <c r="N1201" s="132"/>
      <c r="R1201" s="133"/>
      <c r="T1201" s="134"/>
      <c r="AA1201" s="135"/>
      <c r="AT1201" s="132" t="s">
        <v>546</v>
      </c>
      <c r="AU1201" s="132" t="s">
        <v>517</v>
      </c>
      <c r="AV1201" s="136" t="s">
        <v>401</v>
      </c>
      <c r="AW1201" s="136" t="s">
        <v>485</v>
      </c>
      <c r="AX1201" s="136" t="s">
        <v>455</v>
      </c>
      <c r="AY1201" s="132" t="s">
        <v>539</v>
      </c>
    </row>
    <row r="1202" spans="2:51" s="6" customFormat="1" ht="15.75" customHeight="1">
      <c r="B1202" s="137"/>
      <c r="E1202" s="138"/>
      <c r="F1202" s="204" t="s">
        <v>1340</v>
      </c>
      <c r="G1202" s="205"/>
      <c r="H1202" s="205"/>
      <c r="I1202" s="205"/>
      <c r="K1202" s="139">
        <v>0.578</v>
      </c>
      <c r="N1202" s="138"/>
      <c r="R1202" s="140"/>
      <c r="T1202" s="141"/>
      <c r="AA1202" s="142"/>
      <c r="AT1202" s="138" t="s">
        <v>546</v>
      </c>
      <c r="AU1202" s="138" t="s">
        <v>517</v>
      </c>
      <c r="AV1202" s="143" t="s">
        <v>517</v>
      </c>
      <c r="AW1202" s="143" t="s">
        <v>485</v>
      </c>
      <c r="AX1202" s="143" t="s">
        <v>455</v>
      </c>
      <c r="AY1202" s="138" t="s">
        <v>539</v>
      </c>
    </row>
    <row r="1203" spans="2:51" s="6" customFormat="1" ht="15.75" customHeight="1">
      <c r="B1203" s="144"/>
      <c r="E1203" s="145"/>
      <c r="F1203" s="208" t="s">
        <v>548</v>
      </c>
      <c r="G1203" s="209"/>
      <c r="H1203" s="209"/>
      <c r="I1203" s="209"/>
      <c r="K1203" s="146">
        <v>11.248</v>
      </c>
      <c r="N1203" s="145"/>
      <c r="R1203" s="147"/>
      <c r="T1203" s="148"/>
      <c r="AA1203" s="149"/>
      <c r="AT1203" s="145" t="s">
        <v>546</v>
      </c>
      <c r="AU1203" s="145" t="s">
        <v>517</v>
      </c>
      <c r="AV1203" s="150" t="s">
        <v>544</v>
      </c>
      <c r="AW1203" s="150" t="s">
        <v>485</v>
      </c>
      <c r="AX1203" s="150" t="s">
        <v>401</v>
      </c>
      <c r="AY1203" s="145" t="s">
        <v>539</v>
      </c>
    </row>
    <row r="1204" spans="2:64" s="6" customFormat="1" ht="27" customHeight="1">
      <c r="B1204" s="22"/>
      <c r="C1204" s="123" t="s">
        <v>1341</v>
      </c>
      <c r="D1204" s="123" t="s">
        <v>540</v>
      </c>
      <c r="E1204" s="124" t="s">
        <v>1342</v>
      </c>
      <c r="F1204" s="212" t="s">
        <v>1343</v>
      </c>
      <c r="G1204" s="211"/>
      <c r="H1204" s="211"/>
      <c r="I1204" s="211"/>
      <c r="J1204" s="125" t="s">
        <v>597</v>
      </c>
      <c r="K1204" s="126">
        <v>68.3</v>
      </c>
      <c r="L1204" s="213">
        <v>0</v>
      </c>
      <c r="M1204" s="211"/>
      <c r="N1204" s="210">
        <f>ROUND($L$1204*$K$1204,2)</f>
        <v>0</v>
      </c>
      <c r="O1204" s="211"/>
      <c r="P1204" s="211"/>
      <c r="Q1204" s="211"/>
      <c r="R1204" s="23"/>
      <c r="T1204" s="127"/>
      <c r="U1204" s="128" t="s">
        <v>422</v>
      </c>
      <c r="V1204" s="129">
        <v>0.14</v>
      </c>
      <c r="W1204" s="129">
        <f>$V$1204*$K$1204</f>
        <v>9.562000000000001</v>
      </c>
      <c r="X1204" s="129">
        <v>0</v>
      </c>
      <c r="Y1204" s="129">
        <f>$X$1204*$K$1204</f>
        <v>0</v>
      </c>
      <c r="Z1204" s="129">
        <v>0</v>
      </c>
      <c r="AA1204" s="130">
        <f>$Z$1204*$K$1204</f>
        <v>0</v>
      </c>
      <c r="AR1204" s="6" t="s">
        <v>607</v>
      </c>
      <c r="AT1204" s="6" t="s">
        <v>540</v>
      </c>
      <c r="AU1204" s="6" t="s">
        <v>517</v>
      </c>
      <c r="AY1204" s="6" t="s">
        <v>539</v>
      </c>
      <c r="BE1204" s="80">
        <f>IF($U$1204="základní",$N$1204,0)</f>
        <v>0</v>
      </c>
      <c r="BF1204" s="80">
        <f>IF($U$1204="snížená",$N$1204,0)</f>
        <v>0</v>
      </c>
      <c r="BG1204" s="80">
        <f>IF($U$1204="zákl. přenesená",$N$1204,0)</f>
        <v>0</v>
      </c>
      <c r="BH1204" s="80">
        <f>IF($U$1204="sníž. přenesená",$N$1204,0)</f>
        <v>0</v>
      </c>
      <c r="BI1204" s="80">
        <f>IF($U$1204="nulová",$N$1204,0)</f>
        <v>0</v>
      </c>
      <c r="BJ1204" s="6" t="s">
        <v>517</v>
      </c>
      <c r="BK1204" s="80">
        <f>ROUND($L$1204*$K$1204,2)</f>
        <v>0</v>
      </c>
      <c r="BL1204" s="6" t="s">
        <v>607</v>
      </c>
    </row>
    <row r="1205" spans="2:51" s="6" customFormat="1" ht="15.75" customHeight="1">
      <c r="B1205" s="131"/>
      <c r="E1205" s="132"/>
      <c r="F1205" s="206" t="s">
        <v>1034</v>
      </c>
      <c r="G1205" s="207"/>
      <c r="H1205" s="207"/>
      <c r="I1205" s="207"/>
      <c r="K1205" s="132"/>
      <c r="N1205" s="132"/>
      <c r="R1205" s="133"/>
      <c r="T1205" s="134"/>
      <c r="AA1205" s="135"/>
      <c r="AT1205" s="132" t="s">
        <v>546</v>
      </c>
      <c r="AU1205" s="132" t="s">
        <v>517</v>
      </c>
      <c r="AV1205" s="136" t="s">
        <v>401</v>
      </c>
      <c r="AW1205" s="136" t="s">
        <v>485</v>
      </c>
      <c r="AX1205" s="136" t="s">
        <v>455</v>
      </c>
      <c r="AY1205" s="132" t="s">
        <v>539</v>
      </c>
    </row>
    <row r="1206" spans="2:51" s="6" customFormat="1" ht="15.75" customHeight="1">
      <c r="B1206" s="131"/>
      <c r="E1206" s="132"/>
      <c r="F1206" s="206" t="s">
        <v>1344</v>
      </c>
      <c r="G1206" s="207"/>
      <c r="H1206" s="207"/>
      <c r="I1206" s="207"/>
      <c r="K1206" s="132"/>
      <c r="N1206" s="132"/>
      <c r="R1206" s="133"/>
      <c r="T1206" s="134"/>
      <c r="AA1206" s="135"/>
      <c r="AT1206" s="132" t="s">
        <v>546</v>
      </c>
      <c r="AU1206" s="132" t="s">
        <v>517</v>
      </c>
      <c r="AV1206" s="136" t="s">
        <v>401</v>
      </c>
      <c r="AW1206" s="136" t="s">
        <v>485</v>
      </c>
      <c r="AX1206" s="136" t="s">
        <v>455</v>
      </c>
      <c r="AY1206" s="132" t="s">
        <v>539</v>
      </c>
    </row>
    <row r="1207" spans="2:51" s="6" customFormat="1" ht="15.75" customHeight="1">
      <c r="B1207" s="131"/>
      <c r="E1207" s="132"/>
      <c r="F1207" s="206" t="s">
        <v>618</v>
      </c>
      <c r="G1207" s="207"/>
      <c r="H1207" s="207"/>
      <c r="I1207" s="207"/>
      <c r="K1207" s="132"/>
      <c r="N1207" s="132"/>
      <c r="R1207" s="133"/>
      <c r="T1207" s="134"/>
      <c r="AA1207" s="135"/>
      <c r="AT1207" s="132" t="s">
        <v>546</v>
      </c>
      <c r="AU1207" s="132" t="s">
        <v>517</v>
      </c>
      <c r="AV1207" s="136" t="s">
        <v>401</v>
      </c>
      <c r="AW1207" s="136" t="s">
        <v>485</v>
      </c>
      <c r="AX1207" s="136" t="s">
        <v>455</v>
      </c>
      <c r="AY1207" s="132" t="s">
        <v>539</v>
      </c>
    </row>
    <row r="1208" spans="2:51" s="6" customFormat="1" ht="15.75" customHeight="1">
      <c r="B1208" s="137"/>
      <c r="E1208" s="138"/>
      <c r="F1208" s="204" t="s">
        <v>388</v>
      </c>
      <c r="G1208" s="205"/>
      <c r="H1208" s="205"/>
      <c r="I1208" s="205"/>
      <c r="K1208" s="139">
        <v>15</v>
      </c>
      <c r="N1208" s="138"/>
      <c r="R1208" s="140"/>
      <c r="T1208" s="141"/>
      <c r="AA1208" s="142"/>
      <c r="AT1208" s="138" t="s">
        <v>546</v>
      </c>
      <c r="AU1208" s="138" t="s">
        <v>517</v>
      </c>
      <c r="AV1208" s="143" t="s">
        <v>517</v>
      </c>
      <c r="AW1208" s="143" t="s">
        <v>485</v>
      </c>
      <c r="AX1208" s="143" t="s">
        <v>455</v>
      </c>
      <c r="AY1208" s="138" t="s">
        <v>539</v>
      </c>
    </row>
    <row r="1209" spans="2:51" s="6" customFormat="1" ht="15.75" customHeight="1">
      <c r="B1209" s="131"/>
      <c r="E1209" s="132"/>
      <c r="F1209" s="206" t="s">
        <v>1345</v>
      </c>
      <c r="G1209" s="207"/>
      <c r="H1209" s="207"/>
      <c r="I1209" s="207"/>
      <c r="K1209" s="132"/>
      <c r="N1209" s="132"/>
      <c r="R1209" s="133"/>
      <c r="T1209" s="134"/>
      <c r="AA1209" s="135"/>
      <c r="AT1209" s="132" t="s">
        <v>546</v>
      </c>
      <c r="AU1209" s="132" t="s">
        <v>517</v>
      </c>
      <c r="AV1209" s="136" t="s">
        <v>401</v>
      </c>
      <c r="AW1209" s="136" t="s">
        <v>485</v>
      </c>
      <c r="AX1209" s="136" t="s">
        <v>455</v>
      </c>
      <c r="AY1209" s="132" t="s">
        <v>539</v>
      </c>
    </row>
    <row r="1210" spans="2:51" s="6" customFormat="1" ht="15.75" customHeight="1">
      <c r="B1210" s="131"/>
      <c r="E1210" s="132"/>
      <c r="F1210" s="206" t="s">
        <v>993</v>
      </c>
      <c r="G1210" s="207"/>
      <c r="H1210" s="207"/>
      <c r="I1210" s="207"/>
      <c r="K1210" s="132"/>
      <c r="N1210" s="132"/>
      <c r="R1210" s="133"/>
      <c r="T1210" s="134"/>
      <c r="AA1210" s="135"/>
      <c r="AT1210" s="132" t="s">
        <v>546</v>
      </c>
      <c r="AU1210" s="132" t="s">
        <v>517</v>
      </c>
      <c r="AV1210" s="136" t="s">
        <v>401</v>
      </c>
      <c r="AW1210" s="136" t="s">
        <v>485</v>
      </c>
      <c r="AX1210" s="136" t="s">
        <v>455</v>
      </c>
      <c r="AY1210" s="132" t="s">
        <v>539</v>
      </c>
    </row>
    <row r="1211" spans="2:51" s="6" customFormat="1" ht="15.75" customHeight="1">
      <c r="B1211" s="137"/>
      <c r="E1211" s="138"/>
      <c r="F1211" s="204" t="s">
        <v>1346</v>
      </c>
      <c r="G1211" s="205"/>
      <c r="H1211" s="205"/>
      <c r="I1211" s="205"/>
      <c r="K1211" s="139">
        <v>53.3</v>
      </c>
      <c r="N1211" s="138"/>
      <c r="R1211" s="140"/>
      <c r="T1211" s="141"/>
      <c r="AA1211" s="142"/>
      <c r="AT1211" s="138" t="s">
        <v>546</v>
      </c>
      <c r="AU1211" s="138" t="s">
        <v>517</v>
      </c>
      <c r="AV1211" s="143" t="s">
        <v>517</v>
      </c>
      <c r="AW1211" s="143" t="s">
        <v>485</v>
      </c>
      <c r="AX1211" s="143" t="s">
        <v>455</v>
      </c>
      <c r="AY1211" s="138" t="s">
        <v>539</v>
      </c>
    </row>
    <row r="1212" spans="2:51" s="6" customFormat="1" ht="15.75" customHeight="1">
      <c r="B1212" s="144"/>
      <c r="E1212" s="145"/>
      <c r="F1212" s="208" t="s">
        <v>548</v>
      </c>
      <c r="G1212" s="209"/>
      <c r="H1212" s="209"/>
      <c r="I1212" s="209"/>
      <c r="K1212" s="146">
        <v>68.3</v>
      </c>
      <c r="N1212" s="145"/>
      <c r="R1212" s="147"/>
      <c r="T1212" s="148"/>
      <c r="AA1212" s="149"/>
      <c r="AT1212" s="145" t="s">
        <v>546</v>
      </c>
      <c r="AU1212" s="145" t="s">
        <v>517</v>
      </c>
      <c r="AV1212" s="150" t="s">
        <v>544</v>
      </c>
      <c r="AW1212" s="150" t="s">
        <v>485</v>
      </c>
      <c r="AX1212" s="150" t="s">
        <v>401</v>
      </c>
      <c r="AY1212" s="145" t="s">
        <v>539</v>
      </c>
    </row>
    <row r="1213" spans="2:64" s="6" customFormat="1" ht="27" customHeight="1">
      <c r="B1213" s="22"/>
      <c r="C1213" s="151" t="s">
        <v>1347</v>
      </c>
      <c r="D1213" s="151" t="s">
        <v>722</v>
      </c>
      <c r="E1213" s="152" t="s">
        <v>1348</v>
      </c>
      <c r="F1213" s="217" t="s">
        <v>1349</v>
      </c>
      <c r="G1213" s="215"/>
      <c r="H1213" s="215"/>
      <c r="I1213" s="215"/>
      <c r="J1213" s="153" t="s">
        <v>597</v>
      </c>
      <c r="K1213" s="154">
        <v>143.43</v>
      </c>
      <c r="L1213" s="214">
        <v>0</v>
      </c>
      <c r="M1213" s="215"/>
      <c r="N1213" s="216">
        <f>ROUND($L$1213*$K$1213,2)</f>
        <v>0</v>
      </c>
      <c r="O1213" s="211"/>
      <c r="P1213" s="211"/>
      <c r="Q1213" s="211"/>
      <c r="R1213" s="23"/>
      <c r="T1213" s="127"/>
      <c r="U1213" s="128" t="s">
        <v>422</v>
      </c>
      <c r="V1213" s="129">
        <v>0</v>
      </c>
      <c r="W1213" s="129">
        <f>$V$1213*$K$1213</f>
        <v>0</v>
      </c>
      <c r="X1213" s="129">
        <v>0.0045</v>
      </c>
      <c r="Y1213" s="129">
        <f>$X$1213*$K$1213</f>
        <v>0.645435</v>
      </c>
      <c r="Z1213" s="129">
        <v>0</v>
      </c>
      <c r="AA1213" s="130">
        <f>$Z$1213*$K$1213</f>
        <v>0</v>
      </c>
      <c r="AR1213" s="6" t="s">
        <v>742</v>
      </c>
      <c r="AT1213" s="6" t="s">
        <v>722</v>
      </c>
      <c r="AU1213" s="6" t="s">
        <v>517</v>
      </c>
      <c r="AY1213" s="6" t="s">
        <v>539</v>
      </c>
      <c r="BE1213" s="80">
        <f>IF($U$1213="základní",$N$1213,0)</f>
        <v>0</v>
      </c>
      <c r="BF1213" s="80">
        <f>IF($U$1213="snížená",$N$1213,0)</f>
        <v>0</v>
      </c>
      <c r="BG1213" s="80">
        <f>IF($U$1213="zákl. přenesená",$N$1213,0)</f>
        <v>0</v>
      </c>
      <c r="BH1213" s="80">
        <f>IF($U$1213="sníž. přenesená",$N$1213,0)</f>
        <v>0</v>
      </c>
      <c r="BI1213" s="80">
        <f>IF($U$1213="nulová",$N$1213,0)</f>
        <v>0</v>
      </c>
      <c r="BJ1213" s="6" t="s">
        <v>517</v>
      </c>
      <c r="BK1213" s="80">
        <f>ROUND($L$1213*$K$1213,2)</f>
        <v>0</v>
      </c>
      <c r="BL1213" s="6" t="s">
        <v>607</v>
      </c>
    </row>
    <row r="1214" spans="2:51" s="6" customFormat="1" ht="15.75" customHeight="1">
      <c r="B1214" s="131"/>
      <c r="E1214" s="132"/>
      <c r="F1214" s="206" t="s">
        <v>1034</v>
      </c>
      <c r="G1214" s="207"/>
      <c r="H1214" s="207"/>
      <c r="I1214" s="207"/>
      <c r="K1214" s="132"/>
      <c r="N1214" s="132"/>
      <c r="R1214" s="133"/>
      <c r="T1214" s="134"/>
      <c r="AA1214" s="135"/>
      <c r="AT1214" s="132" t="s">
        <v>546</v>
      </c>
      <c r="AU1214" s="132" t="s">
        <v>517</v>
      </c>
      <c r="AV1214" s="136" t="s">
        <v>401</v>
      </c>
      <c r="AW1214" s="136" t="s">
        <v>485</v>
      </c>
      <c r="AX1214" s="136" t="s">
        <v>455</v>
      </c>
      <c r="AY1214" s="132" t="s">
        <v>539</v>
      </c>
    </row>
    <row r="1215" spans="2:51" s="6" customFormat="1" ht="15.75" customHeight="1">
      <c r="B1215" s="131"/>
      <c r="E1215" s="132"/>
      <c r="F1215" s="206" t="s">
        <v>1344</v>
      </c>
      <c r="G1215" s="207"/>
      <c r="H1215" s="207"/>
      <c r="I1215" s="207"/>
      <c r="K1215" s="132"/>
      <c r="N1215" s="132"/>
      <c r="R1215" s="133"/>
      <c r="T1215" s="134"/>
      <c r="AA1215" s="135"/>
      <c r="AT1215" s="132" t="s">
        <v>546</v>
      </c>
      <c r="AU1215" s="132" t="s">
        <v>517</v>
      </c>
      <c r="AV1215" s="136" t="s">
        <v>401</v>
      </c>
      <c r="AW1215" s="136" t="s">
        <v>485</v>
      </c>
      <c r="AX1215" s="136" t="s">
        <v>455</v>
      </c>
      <c r="AY1215" s="132" t="s">
        <v>539</v>
      </c>
    </row>
    <row r="1216" spans="2:51" s="6" customFormat="1" ht="15.75" customHeight="1">
      <c r="B1216" s="131"/>
      <c r="E1216" s="132"/>
      <c r="F1216" s="206" t="s">
        <v>618</v>
      </c>
      <c r="G1216" s="207"/>
      <c r="H1216" s="207"/>
      <c r="I1216" s="207"/>
      <c r="K1216" s="132"/>
      <c r="N1216" s="132"/>
      <c r="R1216" s="133"/>
      <c r="T1216" s="134"/>
      <c r="AA1216" s="135"/>
      <c r="AT1216" s="132" t="s">
        <v>546</v>
      </c>
      <c r="AU1216" s="132" t="s">
        <v>517</v>
      </c>
      <c r="AV1216" s="136" t="s">
        <v>401</v>
      </c>
      <c r="AW1216" s="136" t="s">
        <v>485</v>
      </c>
      <c r="AX1216" s="136" t="s">
        <v>455</v>
      </c>
      <c r="AY1216" s="132" t="s">
        <v>539</v>
      </c>
    </row>
    <row r="1217" spans="2:51" s="6" customFormat="1" ht="15.75" customHeight="1">
      <c r="B1217" s="137"/>
      <c r="E1217" s="138"/>
      <c r="F1217" s="204" t="s">
        <v>1350</v>
      </c>
      <c r="G1217" s="205"/>
      <c r="H1217" s="205"/>
      <c r="I1217" s="205"/>
      <c r="K1217" s="139">
        <v>31.5</v>
      </c>
      <c r="N1217" s="138"/>
      <c r="R1217" s="140"/>
      <c r="T1217" s="141"/>
      <c r="AA1217" s="142"/>
      <c r="AT1217" s="138" t="s">
        <v>546</v>
      </c>
      <c r="AU1217" s="138" t="s">
        <v>517</v>
      </c>
      <c r="AV1217" s="143" t="s">
        <v>517</v>
      </c>
      <c r="AW1217" s="143" t="s">
        <v>485</v>
      </c>
      <c r="AX1217" s="143" t="s">
        <v>455</v>
      </c>
      <c r="AY1217" s="138" t="s">
        <v>539</v>
      </c>
    </row>
    <row r="1218" spans="2:51" s="6" customFormat="1" ht="15.75" customHeight="1">
      <c r="B1218" s="131"/>
      <c r="E1218" s="132"/>
      <c r="F1218" s="206" t="s">
        <v>1345</v>
      </c>
      <c r="G1218" s="207"/>
      <c r="H1218" s="207"/>
      <c r="I1218" s="207"/>
      <c r="K1218" s="132"/>
      <c r="N1218" s="132"/>
      <c r="R1218" s="133"/>
      <c r="T1218" s="134"/>
      <c r="AA1218" s="135"/>
      <c r="AT1218" s="132" t="s">
        <v>546</v>
      </c>
      <c r="AU1218" s="132" t="s">
        <v>517</v>
      </c>
      <c r="AV1218" s="136" t="s">
        <v>401</v>
      </c>
      <c r="AW1218" s="136" t="s">
        <v>485</v>
      </c>
      <c r="AX1218" s="136" t="s">
        <v>455</v>
      </c>
      <c r="AY1218" s="132" t="s">
        <v>539</v>
      </c>
    </row>
    <row r="1219" spans="2:51" s="6" customFormat="1" ht="15.75" customHeight="1">
      <c r="B1219" s="131"/>
      <c r="E1219" s="132"/>
      <c r="F1219" s="206" t="s">
        <v>993</v>
      </c>
      <c r="G1219" s="207"/>
      <c r="H1219" s="207"/>
      <c r="I1219" s="207"/>
      <c r="K1219" s="132"/>
      <c r="N1219" s="132"/>
      <c r="R1219" s="133"/>
      <c r="T1219" s="134"/>
      <c r="AA1219" s="135"/>
      <c r="AT1219" s="132" t="s">
        <v>546</v>
      </c>
      <c r="AU1219" s="132" t="s">
        <v>517</v>
      </c>
      <c r="AV1219" s="136" t="s">
        <v>401</v>
      </c>
      <c r="AW1219" s="136" t="s">
        <v>485</v>
      </c>
      <c r="AX1219" s="136" t="s">
        <v>455</v>
      </c>
      <c r="AY1219" s="132" t="s">
        <v>539</v>
      </c>
    </row>
    <row r="1220" spans="2:51" s="6" customFormat="1" ht="15.75" customHeight="1">
      <c r="B1220" s="137"/>
      <c r="E1220" s="138"/>
      <c r="F1220" s="204" t="s">
        <v>1351</v>
      </c>
      <c r="G1220" s="205"/>
      <c r="H1220" s="205"/>
      <c r="I1220" s="205"/>
      <c r="K1220" s="139">
        <v>111.93</v>
      </c>
      <c r="N1220" s="138"/>
      <c r="R1220" s="140"/>
      <c r="T1220" s="141"/>
      <c r="AA1220" s="142"/>
      <c r="AT1220" s="138" t="s">
        <v>546</v>
      </c>
      <c r="AU1220" s="138" t="s">
        <v>517</v>
      </c>
      <c r="AV1220" s="143" t="s">
        <v>517</v>
      </c>
      <c r="AW1220" s="143" t="s">
        <v>485</v>
      </c>
      <c r="AX1220" s="143" t="s">
        <v>455</v>
      </c>
      <c r="AY1220" s="138" t="s">
        <v>539</v>
      </c>
    </row>
    <row r="1221" spans="2:51" s="6" customFormat="1" ht="15.75" customHeight="1">
      <c r="B1221" s="144"/>
      <c r="E1221" s="145"/>
      <c r="F1221" s="208" t="s">
        <v>548</v>
      </c>
      <c r="G1221" s="209"/>
      <c r="H1221" s="209"/>
      <c r="I1221" s="209"/>
      <c r="K1221" s="146">
        <v>143.43</v>
      </c>
      <c r="N1221" s="145"/>
      <c r="R1221" s="147"/>
      <c r="T1221" s="148"/>
      <c r="AA1221" s="149"/>
      <c r="AT1221" s="145" t="s">
        <v>546</v>
      </c>
      <c r="AU1221" s="145" t="s">
        <v>517</v>
      </c>
      <c r="AV1221" s="150" t="s">
        <v>544</v>
      </c>
      <c r="AW1221" s="150" t="s">
        <v>485</v>
      </c>
      <c r="AX1221" s="150" t="s">
        <v>401</v>
      </c>
      <c r="AY1221" s="145" t="s">
        <v>539</v>
      </c>
    </row>
    <row r="1222" spans="2:64" s="6" customFormat="1" ht="27" customHeight="1">
      <c r="B1222" s="22"/>
      <c r="C1222" s="123" t="s">
        <v>1352</v>
      </c>
      <c r="D1222" s="123" t="s">
        <v>540</v>
      </c>
      <c r="E1222" s="124" t="s">
        <v>1353</v>
      </c>
      <c r="F1222" s="212" t="s">
        <v>1354</v>
      </c>
      <c r="G1222" s="211"/>
      <c r="H1222" s="211"/>
      <c r="I1222" s="211"/>
      <c r="J1222" s="125" t="s">
        <v>863</v>
      </c>
      <c r="K1222" s="126">
        <v>190.18</v>
      </c>
      <c r="L1222" s="213">
        <v>0</v>
      </c>
      <c r="M1222" s="211"/>
      <c r="N1222" s="210">
        <f>ROUND($L$1222*$K$1222,2)</f>
        <v>0</v>
      </c>
      <c r="O1222" s="211"/>
      <c r="P1222" s="211"/>
      <c r="Q1222" s="211"/>
      <c r="R1222" s="23"/>
      <c r="T1222" s="127"/>
      <c r="U1222" s="128" t="s">
        <v>422</v>
      </c>
      <c r="V1222" s="129">
        <v>0.04</v>
      </c>
      <c r="W1222" s="129">
        <f>$V$1222*$K$1222</f>
        <v>7.607200000000001</v>
      </c>
      <c r="X1222" s="129">
        <v>0</v>
      </c>
      <c r="Y1222" s="129">
        <f>$X$1222*$K$1222</f>
        <v>0</v>
      </c>
      <c r="Z1222" s="129">
        <v>0</v>
      </c>
      <c r="AA1222" s="130">
        <f>$Z$1222*$K$1222</f>
        <v>0</v>
      </c>
      <c r="AR1222" s="6" t="s">
        <v>607</v>
      </c>
      <c r="AT1222" s="6" t="s">
        <v>540</v>
      </c>
      <c r="AU1222" s="6" t="s">
        <v>517</v>
      </c>
      <c r="AY1222" s="6" t="s">
        <v>539</v>
      </c>
      <c r="BE1222" s="80">
        <f>IF($U$1222="základní",$N$1222,0)</f>
        <v>0</v>
      </c>
      <c r="BF1222" s="80">
        <f>IF($U$1222="snížená",$N$1222,0)</f>
        <v>0</v>
      </c>
      <c r="BG1222" s="80">
        <f>IF($U$1222="zákl. přenesená",$N$1222,0)</f>
        <v>0</v>
      </c>
      <c r="BH1222" s="80">
        <f>IF($U$1222="sníž. přenesená",$N$1222,0)</f>
        <v>0</v>
      </c>
      <c r="BI1222" s="80">
        <f>IF($U$1222="nulová",$N$1222,0)</f>
        <v>0</v>
      </c>
      <c r="BJ1222" s="6" t="s">
        <v>517</v>
      </c>
      <c r="BK1222" s="80">
        <f>ROUND($L$1222*$K$1222,2)</f>
        <v>0</v>
      </c>
      <c r="BL1222" s="6" t="s">
        <v>607</v>
      </c>
    </row>
    <row r="1223" spans="2:51" s="6" customFormat="1" ht="15.75" customHeight="1">
      <c r="B1223" s="131"/>
      <c r="E1223" s="132"/>
      <c r="F1223" s="206" t="s">
        <v>1034</v>
      </c>
      <c r="G1223" s="207"/>
      <c r="H1223" s="207"/>
      <c r="I1223" s="207"/>
      <c r="K1223" s="132"/>
      <c r="N1223" s="132"/>
      <c r="R1223" s="133"/>
      <c r="T1223" s="134"/>
      <c r="AA1223" s="135"/>
      <c r="AT1223" s="132" t="s">
        <v>546</v>
      </c>
      <c r="AU1223" s="132" t="s">
        <v>517</v>
      </c>
      <c r="AV1223" s="136" t="s">
        <v>401</v>
      </c>
      <c r="AW1223" s="136" t="s">
        <v>485</v>
      </c>
      <c r="AX1223" s="136" t="s">
        <v>455</v>
      </c>
      <c r="AY1223" s="132" t="s">
        <v>539</v>
      </c>
    </row>
    <row r="1224" spans="2:51" s="6" customFormat="1" ht="15.75" customHeight="1">
      <c r="B1224" s="131"/>
      <c r="E1224" s="132"/>
      <c r="F1224" s="206" t="s">
        <v>586</v>
      </c>
      <c r="G1224" s="207"/>
      <c r="H1224" s="207"/>
      <c r="I1224" s="207"/>
      <c r="K1224" s="132"/>
      <c r="N1224" s="132"/>
      <c r="R1224" s="133"/>
      <c r="T1224" s="134"/>
      <c r="AA1224" s="135"/>
      <c r="AT1224" s="132" t="s">
        <v>546</v>
      </c>
      <c r="AU1224" s="132" t="s">
        <v>517</v>
      </c>
      <c r="AV1224" s="136" t="s">
        <v>401</v>
      </c>
      <c r="AW1224" s="136" t="s">
        <v>485</v>
      </c>
      <c r="AX1224" s="136" t="s">
        <v>455</v>
      </c>
      <c r="AY1224" s="132" t="s">
        <v>539</v>
      </c>
    </row>
    <row r="1225" spans="2:51" s="6" customFormat="1" ht="27" customHeight="1">
      <c r="B1225" s="137"/>
      <c r="E1225" s="138"/>
      <c r="F1225" s="204" t="s">
        <v>1355</v>
      </c>
      <c r="G1225" s="205"/>
      <c r="H1225" s="205"/>
      <c r="I1225" s="205"/>
      <c r="K1225" s="139">
        <v>113.7</v>
      </c>
      <c r="N1225" s="138"/>
      <c r="R1225" s="140"/>
      <c r="T1225" s="141"/>
      <c r="AA1225" s="142"/>
      <c r="AT1225" s="138" t="s">
        <v>546</v>
      </c>
      <c r="AU1225" s="138" t="s">
        <v>517</v>
      </c>
      <c r="AV1225" s="143" t="s">
        <v>517</v>
      </c>
      <c r="AW1225" s="143" t="s">
        <v>485</v>
      </c>
      <c r="AX1225" s="143" t="s">
        <v>455</v>
      </c>
      <c r="AY1225" s="138" t="s">
        <v>539</v>
      </c>
    </row>
    <row r="1226" spans="2:51" s="6" customFormat="1" ht="15.75" customHeight="1">
      <c r="B1226" s="131"/>
      <c r="E1226" s="132"/>
      <c r="F1226" s="206" t="s">
        <v>615</v>
      </c>
      <c r="G1226" s="207"/>
      <c r="H1226" s="207"/>
      <c r="I1226" s="207"/>
      <c r="K1226" s="132"/>
      <c r="N1226" s="132"/>
      <c r="R1226" s="133"/>
      <c r="T1226" s="134"/>
      <c r="AA1226" s="135"/>
      <c r="AT1226" s="132" t="s">
        <v>546</v>
      </c>
      <c r="AU1226" s="132" t="s">
        <v>517</v>
      </c>
      <c r="AV1226" s="136" t="s">
        <v>401</v>
      </c>
      <c r="AW1226" s="136" t="s">
        <v>485</v>
      </c>
      <c r="AX1226" s="136" t="s">
        <v>455</v>
      </c>
      <c r="AY1226" s="132" t="s">
        <v>539</v>
      </c>
    </row>
    <row r="1227" spans="2:51" s="6" customFormat="1" ht="27" customHeight="1">
      <c r="B1227" s="137"/>
      <c r="E1227" s="138"/>
      <c r="F1227" s="204" t="s">
        <v>1356</v>
      </c>
      <c r="G1227" s="205"/>
      <c r="H1227" s="205"/>
      <c r="I1227" s="205"/>
      <c r="K1227" s="139">
        <v>76.48</v>
      </c>
      <c r="N1227" s="138"/>
      <c r="R1227" s="140"/>
      <c r="T1227" s="141"/>
      <c r="AA1227" s="142"/>
      <c r="AT1227" s="138" t="s">
        <v>546</v>
      </c>
      <c r="AU1227" s="138" t="s">
        <v>517</v>
      </c>
      <c r="AV1227" s="143" t="s">
        <v>517</v>
      </c>
      <c r="AW1227" s="143" t="s">
        <v>485</v>
      </c>
      <c r="AX1227" s="143" t="s">
        <v>455</v>
      </c>
      <c r="AY1227" s="138" t="s">
        <v>539</v>
      </c>
    </row>
    <row r="1228" spans="2:51" s="6" customFormat="1" ht="15.75" customHeight="1">
      <c r="B1228" s="144"/>
      <c r="E1228" s="145"/>
      <c r="F1228" s="208" t="s">
        <v>548</v>
      </c>
      <c r="G1228" s="209"/>
      <c r="H1228" s="209"/>
      <c r="I1228" s="209"/>
      <c r="K1228" s="146">
        <v>190.18</v>
      </c>
      <c r="N1228" s="145"/>
      <c r="R1228" s="147"/>
      <c r="T1228" s="148"/>
      <c r="AA1228" s="149"/>
      <c r="AT1228" s="145" t="s">
        <v>546</v>
      </c>
      <c r="AU1228" s="145" t="s">
        <v>517</v>
      </c>
      <c r="AV1228" s="150" t="s">
        <v>544</v>
      </c>
      <c r="AW1228" s="150" t="s">
        <v>485</v>
      </c>
      <c r="AX1228" s="150" t="s">
        <v>401</v>
      </c>
      <c r="AY1228" s="145" t="s">
        <v>539</v>
      </c>
    </row>
    <row r="1229" spans="2:64" s="6" customFormat="1" ht="27" customHeight="1">
      <c r="B1229" s="22"/>
      <c r="C1229" s="151" t="s">
        <v>1357</v>
      </c>
      <c r="D1229" s="151" t="s">
        <v>722</v>
      </c>
      <c r="E1229" s="152" t="s">
        <v>1358</v>
      </c>
      <c r="F1229" s="217" t="s">
        <v>1359</v>
      </c>
      <c r="G1229" s="215"/>
      <c r="H1229" s="215"/>
      <c r="I1229" s="215"/>
      <c r="J1229" s="153" t="s">
        <v>863</v>
      </c>
      <c r="K1229" s="154">
        <v>199.689</v>
      </c>
      <c r="L1229" s="214">
        <v>0</v>
      </c>
      <c r="M1229" s="215"/>
      <c r="N1229" s="216">
        <f>ROUND($L$1229*$K$1229,2)</f>
        <v>0</v>
      </c>
      <c r="O1229" s="211"/>
      <c r="P1229" s="211"/>
      <c r="Q1229" s="211"/>
      <c r="R1229" s="23"/>
      <c r="T1229" s="127"/>
      <c r="U1229" s="128" t="s">
        <v>422</v>
      </c>
      <c r="V1229" s="129">
        <v>0</v>
      </c>
      <c r="W1229" s="129">
        <f>$V$1229*$K$1229</f>
        <v>0</v>
      </c>
      <c r="X1229" s="129">
        <v>5E-05</v>
      </c>
      <c r="Y1229" s="129">
        <f>$X$1229*$K$1229</f>
        <v>0.00998445</v>
      </c>
      <c r="Z1229" s="129">
        <v>0</v>
      </c>
      <c r="AA1229" s="130">
        <f>$Z$1229*$K$1229</f>
        <v>0</v>
      </c>
      <c r="AR1229" s="6" t="s">
        <v>742</v>
      </c>
      <c r="AT1229" s="6" t="s">
        <v>722</v>
      </c>
      <c r="AU1229" s="6" t="s">
        <v>517</v>
      </c>
      <c r="AY1229" s="6" t="s">
        <v>539</v>
      </c>
      <c r="BE1229" s="80">
        <f>IF($U$1229="základní",$N$1229,0)</f>
        <v>0</v>
      </c>
      <c r="BF1229" s="80">
        <f>IF($U$1229="snížená",$N$1229,0)</f>
        <v>0</v>
      </c>
      <c r="BG1229" s="80">
        <f>IF($U$1229="zákl. přenesená",$N$1229,0)</f>
        <v>0</v>
      </c>
      <c r="BH1229" s="80">
        <f>IF($U$1229="sníž. přenesená",$N$1229,0)</f>
        <v>0</v>
      </c>
      <c r="BI1229" s="80">
        <f>IF($U$1229="nulová",$N$1229,0)</f>
        <v>0</v>
      </c>
      <c r="BJ1229" s="6" t="s">
        <v>517</v>
      </c>
      <c r="BK1229" s="80">
        <f>ROUND($L$1229*$K$1229,2)</f>
        <v>0</v>
      </c>
      <c r="BL1229" s="6" t="s">
        <v>607</v>
      </c>
    </row>
    <row r="1230" spans="2:51" s="6" customFormat="1" ht="15.75" customHeight="1">
      <c r="B1230" s="131"/>
      <c r="E1230" s="132"/>
      <c r="F1230" s="206" t="s">
        <v>1034</v>
      </c>
      <c r="G1230" s="207"/>
      <c r="H1230" s="207"/>
      <c r="I1230" s="207"/>
      <c r="K1230" s="132"/>
      <c r="N1230" s="132"/>
      <c r="R1230" s="133"/>
      <c r="T1230" s="134"/>
      <c r="AA1230" s="135"/>
      <c r="AT1230" s="132" t="s">
        <v>546</v>
      </c>
      <c r="AU1230" s="132" t="s">
        <v>517</v>
      </c>
      <c r="AV1230" s="136" t="s">
        <v>401</v>
      </c>
      <c r="AW1230" s="136" t="s">
        <v>485</v>
      </c>
      <c r="AX1230" s="136" t="s">
        <v>455</v>
      </c>
      <c r="AY1230" s="132" t="s">
        <v>539</v>
      </c>
    </row>
    <row r="1231" spans="2:51" s="6" customFormat="1" ht="15.75" customHeight="1">
      <c r="B1231" s="131"/>
      <c r="E1231" s="132"/>
      <c r="F1231" s="206" t="s">
        <v>586</v>
      </c>
      <c r="G1231" s="207"/>
      <c r="H1231" s="207"/>
      <c r="I1231" s="207"/>
      <c r="K1231" s="132"/>
      <c r="N1231" s="132"/>
      <c r="R1231" s="133"/>
      <c r="T1231" s="134"/>
      <c r="AA1231" s="135"/>
      <c r="AT1231" s="132" t="s">
        <v>546</v>
      </c>
      <c r="AU1231" s="132" t="s">
        <v>517</v>
      </c>
      <c r="AV1231" s="136" t="s">
        <v>401</v>
      </c>
      <c r="AW1231" s="136" t="s">
        <v>485</v>
      </c>
      <c r="AX1231" s="136" t="s">
        <v>455</v>
      </c>
      <c r="AY1231" s="132" t="s">
        <v>539</v>
      </c>
    </row>
    <row r="1232" spans="2:51" s="6" customFormat="1" ht="27" customHeight="1">
      <c r="B1232" s="137"/>
      <c r="E1232" s="138"/>
      <c r="F1232" s="204" t="s">
        <v>1360</v>
      </c>
      <c r="G1232" s="205"/>
      <c r="H1232" s="205"/>
      <c r="I1232" s="205"/>
      <c r="K1232" s="139">
        <v>119.385</v>
      </c>
      <c r="N1232" s="138"/>
      <c r="R1232" s="140"/>
      <c r="T1232" s="141"/>
      <c r="AA1232" s="142"/>
      <c r="AT1232" s="138" t="s">
        <v>546</v>
      </c>
      <c r="AU1232" s="138" t="s">
        <v>517</v>
      </c>
      <c r="AV1232" s="143" t="s">
        <v>517</v>
      </c>
      <c r="AW1232" s="143" t="s">
        <v>485</v>
      </c>
      <c r="AX1232" s="143" t="s">
        <v>455</v>
      </c>
      <c r="AY1232" s="138" t="s">
        <v>539</v>
      </c>
    </row>
    <row r="1233" spans="2:51" s="6" customFormat="1" ht="15.75" customHeight="1">
      <c r="B1233" s="131"/>
      <c r="E1233" s="132"/>
      <c r="F1233" s="206" t="s">
        <v>615</v>
      </c>
      <c r="G1233" s="207"/>
      <c r="H1233" s="207"/>
      <c r="I1233" s="207"/>
      <c r="K1233" s="132"/>
      <c r="N1233" s="132"/>
      <c r="R1233" s="133"/>
      <c r="T1233" s="134"/>
      <c r="AA1233" s="135"/>
      <c r="AT1233" s="132" t="s">
        <v>546</v>
      </c>
      <c r="AU1233" s="132" t="s">
        <v>517</v>
      </c>
      <c r="AV1233" s="136" t="s">
        <v>401</v>
      </c>
      <c r="AW1233" s="136" t="s">
        <v>485</v>
      </c>
      <c r="AX1233" s="136" t="s">
        <v>455</v>
      </c>
      <c r="AY1233" s="132" t="s">
        <v>539</v>
      </c>
    </row>
    <row r="1234" spans="2:51" s="6" customFormat="1" ht="27" customHeight="1">
      <c r="B1234" s="137"/>
      <c r="E1234" s="138"/>
      <c r="F1234" s="204" t="s">
        <v>1361</v>
      </c>
      <c r="G1234" s="205"/>
      <c r="H1234" s="205"/>
      <c r="I1234" s="205"/>
      <c r="K1234" s="139">
        <v>80.304</v>
      </c>
      <c r="N1234" s="138"/>
      <c r="R1234" s="140"/>
      <c r="T1234" s="141"/>
      <c r="AA1234" s="142"/>
      <c r="AT1234" s="138" t="s">
        <v>546</v>
      </c>
      <c r="AU1234" s="138" t="s">
        <v>517</v>
      </c>
      <c r="AV1234" s="143" t="s">
        <v>517</v>
      </c>
      <c r="AW1234" s="143" t="s">
        <v>485</v>
      </c>
      <c r="AX1234" s="143" t="s">
        <v>455</v>
      </c>
      <c r="AY1234" s="138" t="s">
        <v>539</v>
      </c>
    </row>
    <row r="1235" spans="2:51" s="6" customFormat="1" ht="15.75" customHeight="1">
      <c r="B1235" s="144"/>
      <c r="E1235" s="145"/>
      <c r="F1235" s="208" t="s">
        <v>548</v>
      </c>
      <c r="G1235" s="209"/>
      <c r="H1235" s="209"/>
      <c r="I1235" s="209"/>
      <c r="K1235" s="146">
        <v>199.689</v>
      </c>
      <c r="N1235" s="145"/>
      <c r="R1235" s="147"/>
      <c r="T1235" s="148"/>
      <c r="AA1235" s="149"/>
      <c r="AT1235" s="145" t="s">
        <v>546</v>
      </c>
      <c r="AU1235" s="145" t="s">
        <v>517</v>
      </c>
      <c r="AV1235" s="150" t="s">
        <v>544</v>
      </c>
      <c r="AW1235" s="150" t="s">
        <v>485</v>
      </c>
      <c r="AX1235" s="150" t="s">
        <v>401</v>
      </c>
      <c r="AY1235" s="145" t="s">
        <v>539</v>
      </c>
    </row>
    <row r="1236" spans="2:64" s="6" customFormat="1" ht="27" customHeight="1">
      <c r="B1236" s="22"/>
      <c r="C1236" s="123" t="s">
        <v>1362</v>
      </c>
      <c r="D1236" s="123" t="s">
        <v>540</v>
      </c>
      <c r="E1236" s="124" t="s">
        <v>1363</v>
      </c>
      <c r="F1236" s="212" t="s">
        <v>1364</v>
      </c>
      <c r="G1236" s="211"/>
      <c r="H1236" s="211"/>
      <c r="I1236" s="211"/>
      <c r="J1236" s="125" t="s">
        <v>597</v>
      </c>
      <c r="K1236" s="126">
        <v>88.097</v>
      </c>
      <c r="L1236" s="213">
        <v>0</v>
      </c>
      <c r="M1236" s="211"/>
      <c r="N1236" s="210">
        <f>ROUND($L$1236*$K$1236,2)</f>
        <v>0</v>
      </c>
      <c r="O1236" s="211"/>
      <c r="P1236" s="211"/>
      <c r="Q1236" s="211"/>
      <c r="R1236" s="23"/>
      <c r="T1236" s="127"/>
      <c r="U1236" s="128" t="s">
        <v>422</v>
      </c>
      <c r="V1236" s="129">
        <v>0.211</v>
      </c>
      <c r="W1236" s="129">
        <f>$V$1236*$K$1236</f>
        <v>18.588466999999998</v>
      </c>
      <c r="X1236" s="129">
        <v>0.006</v>
      </c>
      <c r="Y1236" s="129">
        <f>$X$1236*$K$1236</f>
        <v>0.528582</v>
      </c>
      <c r="Z1236" s="129">
        <v>0</v>
      </c>
      <c r="AA1236" s="130">
        <f>$Z$1236*$K$1236</f>
        <v>0</v>
      </c>
      <c r="AR1236" s="6" t="s">
        <v>607</v>
      </c>
      <c r="AT1236" s="6" t="s">
        <v>540</v>
      </c>
      <c r="AU1236" s="6" t="s">
        <v>517</v>
      </c>
      <c r="AY1236" s="6" t="s">
        <v>539</v>
      </c>
      <c r="BE1236" s="80">
        <f>IF($U$1236="základní",$N$1236,0)</f>
        <v>0</v>
      </c>
      <c r="BF1236" s="80">
        <f>IF($U$1236="snížená",$N$1236,0)</f>
        <v>0</v>
      </c>
      <c r="BG1236" s="80">
        <f>IF($U$1236="zákl. přenesená",$N$1236,0)</f>
        <v>0</v>
      </c>
      <c r="BH1236" s="80">
        <f>IF($U$1236="sníž. přenesená",$N$1236,0)</f>
        <v>0</v>
      </c>
      <c r="BI1236" s="80">
        <f>IF($U$1236="nulová",$N$1236,0)</f>
        <v>0</v>
      </c>
      <c r="BJ1236" s="6" t="s">
        <v>517</v>
      </c>
      <c r="BK1236" s="80">
        <f>ROUND($L$1236*$K$1236,2)</f>
        <v>0</v>
      </c>
      <c r="BL1236" s="6" t="s">
        <v>607</v>
      </c>
    </row>
    <row r="1237" spans="2:51" s="6" customFormat="1" ht="15.75" customHeight="1">
      <c r="B1237" s="131"/>
      <c r="E1237" s="132"/>
      <c r="F1237" s="206" t="s">
        <v>1365</v>
      </c>
      <c r="G1237" s="207"/>
      <c r="H1237" s="207"/>
      <c r="I1237" s="207"/>
      <c r="K1237" s="132"/>
      <c r="N1237" s="132"/>
      <c r="R1237" s="133"/>
      <c r="T1237" s="134"/>
      <c r="AA1237" s="135"/>
      <c r="AT1237" s="132" t="s">
        <v>546</v>
      </c>
      <c r="AU1237" s="132" t="s">
        <v>517</v>
      </c>
      <c r="AV1237" s="136" t="s">
        <v>401</v>
      </c>
      <c r="AW1237" s="136" t="s">
        <v>485</v>
      </c>
      <c r="AX1237" s="136" t="s">
        <v>455</v>
      </c>
      <c r="AY1237" s="132" t="s">
        <v>539</v>
      </c>
    </row>
    <row r="1238" spans="2:51" s="6" customFormat="1" ht="15.75" customHeight="1">
      <c r="B1238" s="137"/>
      <c r="E1238" s="138"/>
      <c r="F1238" s="204" t="s">
        <v>1366</v>
      </c>
      <c r="G1238" s="205"/>
      <c r="H1238" s="205"/>
      <c r="I1238" s="205"/>
      <c r="K1238" s="139">
        <v>88.097</v>
      </c>
      <c r="N1238" s="138"/>
      <c r="R1238" s="140"/>
      <c r="T1238" s="141"/>
      <c r="AA1238" s="142"/>
      <c r="AT1238" s="138" t="s">
        <v>546</v>
      </c>
      <c r="AU1238" s="138" t="s">
        <v>517</v>
      </c>
      <c r="AV1238" s="143" t="s">
        <v>517</v>
      </c>
      <c r="AW1238" s="143" t="s">
        <v>485</v>
      </c>
      <c r="AX1238" s="143" t="s">
        <v>455</v>
      </c>
      <c r="AY1238" s="138" t="s">
        <v>539</v>
      </c>
    </row>
    <row r="1239" spans="2:51" s="6" customFormat="1" ht="15.75" customHeight="1">
      <c r="B1239" s="144"/>
      <c r="E1239" s="145"/>
      <c r="F1239" s="208" t="s">
        <v>548</v>
      </c>
      <c r="G1239" s="209"/>
      <c r="H1239" s="209"/>
      <c r="I1239" s="209"/>
      <c r="K1239" s="146">
        <v>88.097</v>
      </c>
      <c r="N1239" s="145"/>
      <c r="R1239" s="147"/>
      <c r="T1239" s="148"/>
      <c r="AA1239" s="149"/>
      <c r="AT1239" s="145" t="s">
        <v>546</v>
      </c>
      <c r="AU1239" s="145" t="s">
        <v>517</v>
      </c>
      <c r="AV1239" s="150" t="s">
        <v>544</v>
      </c>
      <c r="AW1239" s="150" t="s">
        <v>485</v>
      </c>
      <c r="AX1239" s="150" t="s">
        <v>401</v>
      </c>
      <c r="AY1239" s="145" t="s">
        <v>539</v>
      </c>
    </row>
    <row r="1240" spans="2:64" s="6" customFormat="1" ht="27" customHeight="1">
      <c r="B1240" s="22"/>
      <c r="C1240" s="151" t="s">
        <v>1367</v>
      </c>
      <c r="D1240" s="151" t="s">
        <v>722</v>
      </c>
      <c r="E1240" s="152" t="s">
        <v>1368</v>
      </c>
      <c r="F1240" s="217" t="s">
        <v>1369</v>
      </c>
      <c r="G1240" s="215"/>
      <c r="H1240" s="215"/>
      <c r="I1240" s="215"/>
      <c r="J1240" s="153" t="s">
        <v>597</v>
      </c>
      <c r="K1240" s="154">
        <v>92.502</v>
      </c>
      <c r="L1240" s="214">
        <v>0</v>
      </c>
      <c r="M1240" s="215"/>
      <c r="N1240" s="216">
        <f>ROUND($L$1240*$K$1240,2)</f>
        <v>0</v>
      </c>
      <c r="O1240" s="211"/>
      <c r="P1240" s="211"/>
      <c r="Q1240" s="211"/>
      <c r="R1240" s="23"/>
      <c r="T1240" s="127"/>
      <c r="U1240" s="128" t="s">
        <v>422</v>
      </c>
      <c r="V1240" s="129">
        <v>0</v>
      </c>
      <c r="W1240" s="129">
        <f>$V$1240*$K$1240</f>
        <v>0</v>
      </c>
      <c r="X1240" s="129">
        <v>0.0042</v>
      </c>
      <c r="Y1240" s="129">
        <f>$X$1240*$K$1240</f>
        <v>0.3885084</v>
      </c>
      <c r="Z1240" s="129">
        <v>0</v>
      </c>
      <c r="AA1240" s="130">
        <f>$Z$1240*$K$1240</f>
        <v>0</v>
      </c>
      <c r="AR1240" s="6" t="s">
        <v>742</v>
      </c>
      <c r="AT1240" s="6" t="s">
        <v>722</v>
      </c>
      <c r="AU1240" s="6" t="s">
        <v>517</v>
      </c>
      <c r="AY1240" s="6" t="s">
        <v>539</v>
      </c>
      <c r="BE1240" s="80">
        <f>IF($U$1240="základní",$N$1240,0)</f>
        <v>0</v>
      </c>
      <c r="BF1240" s="80">
        <f>IF($U$1240="snížená",$N$1240,0)</f>
        <v>0</v>
      </c>
      <c r="BG1240" s="80">
        <f>IF($U$1240="zákl. přenesená",$N$1240,0)</f>
        <v>0</v>
      </c>
      <c r="BH1240" s="80">
        <f>IF($U$1240="sníž. přenesená",$N$1240,0)</f>
        <v>0</v>
      </c>
      <c r="BI1240" s="80">
        <f>IF($U$1240="nulová",$N$1240,0)</f>
        <v>0</v>
      </c>
      <c r="BJ1240" s="6" t="s">
        <v>517</v>
      </c>
      <c r="BK1240" s="80">
        <f>ROUND($L$1240*$K$1240,2)</f>
        <v>0</v>
      </c>
      <c r="BL1240" s="6" t="s">
        <v>607</v>
      </c>
    </row>
    <row r="1241" spans="2:51" s="6" customFormat="1" ht="15.75" customHeight="1">
      <c r="B1241" s="131"/>
      <c r="E1241" s="132"/>
      <c r="F1241" s="206" t="s">
        <v>1365</v>
      </c>
      <c r="G1241" s="207"/>
      <c r="H1241" s="207"/>
      <c r="I1241" s="207"/>
      <c r="K1241" s="132"/>
      <c r="N1241" s="132"/>
      <c r="R1241" s="133"/>
      <c r="T1241" s="134"/>
      <c r="AA1241" s="135"/>
      <c r="AT1241" s="132" t="s">
        <v>546</v>
      </c>
      <c r="AU1241" s="132" t="s">
        <v>517</v>
      </c>
      <c r="AV1241" s="136" t="s">
        <v>401</v>
      </c>
      <c r="AW1241" s="136" t="s">
        <v>485</v>
      </c>
      <c r="AX1241" s="136" t="s">
        <v>455</v>
      </c>
      <c r="AY1241" s="132" t="s">
        <v>539</v>
      </c>
    </row>
    <row r="1242" spans="2:51" s="6" customFormat="1" ht="15.75" customHeight="1">
      <c r="B1242" s="137"/>
      <c r="E1242" s="138"/>
      <c r="F1242" s="204" t="s">
        <v>1370</v>
      </c>
      <c r="G1242" s="205"/>
      <c r="H1242" s="205"/>
      <c r="I1242" s="205"/>
      <c r="K1242" s="139">
        <v>92.502</v>
      </c>
      <c r="N1242" s="138"/>
      <c r="R1242" s="140"/>
      <c r="T1242" s="141"/>
      <c r="AA1242" s="142"/>
      <c r="AT1242" s="138" t="s">
        <v>546</v>
      </c>
      <c r="AU1242" s="138" t="s">
        <v>517</v>
      </c>
      <c r="AV1242" s="143" t="s">
        <v>517</v>
      </c>
      <c r="AW1242" s="143" t="s">
        <v>485</v>
      </c>
      <c r="AX1242" s="143" t="s">
        <v>455</v>
      </c>
      <c r="AY1242" s="138" t="s">
        <v>539</v>
      </c>
    </row>
    <row r="1243" spans="2:51" s="6" customFormat="1" ht="15.75" customHeight="1">
      <c r="B1243" s="144"/>
      <c r="E1243" s="145"/>
      <c r="F1243" s="208" t="s">
        <v>548</v>
      </c>
      <c r="G1243" s="209"/>
      <c r="H1243" s="209"/>
      <c r="I1243" s="209"/>
      <c r="K1243" s="146">
        <v>92.502</v>
      </c>
      <c r="N1243" s="145"/>
      <c r="R1243" s="147"/>
      <c r="T1243" s="148"/>
      <c r="AA1243" s="149"/>
      <c r="AT1243" s="145" t="s">
        <v>546</v>
      </c>
      <c r="AU1243" s="145" t="s">
        <v>517</v>
      </c>
      <c r="AV1243" s="150" t="s">
        <v>544</v>
      </c>
      <c r="AW1243" s="150" t="s">
        <v>485</v>
      </c>
      <c r="AX1243" s="150" t="s">
        <v>401</v>
      </c>
      <c r="AY1243" s="145" t="s">
        <v>539</v>
      </c>
    </row>
    <row r="1244" spans="2:64" s="6" customFormat="1" ht="39" customHeight="1">
      <c r="B1244" s="22"/>
      <c r="C1244" s="123" t="s">
        <v>1371</v>
      </c>
      <c r="D1244" s="123" t="s">
        <v>540</v>
      </c>
      <c r="E1244" s="124" t="s">
        <v>1372</v>
      </c>
      <c r="F1244" s="212" t="s">
        <v>1373</v>
      </c>
      <c r="G1244" s="211"/>
      <c r="H1244" s="211"/>
      <c r="I1244" s="211"/>
      <c r="J1244" s="125" t="s">
        <v>597</v>
      </c>
      <c r="K1244" s="126">
        <v>11.31</v>
      </c>
      <c r="L1244" s="213">
        <v>0</v>
      </c>
      <c r="M1244" s="211"/>
      <c r="N1244" s="210">
        <f>ROUND($L$1244*$K$1244,2)</f>
        <v>0</v>
      </c>
      <c r="O1244" s="211"/>
      <c r="P1244" s="211"/>
      <c r="Q1244" s="211"/>
      <c r="R1244" s="23"/>
      <c r="T1244" s="127"/>
      <c r="U1244" s="128" t="s">
        <v>422</v>
      </c>
      <c r="V1244" s="129">
        <v>0.189</v>
      </c>
      <c r="W1244" s="129">
        <f>$V$1244*$K$1244</f>
        <v>2.1375900000000003</v>
      </c>
      <c r="X1244" s="129">
        <v>0</v>
      </c>
      <c r="Y1244" s="129">
        <f>$X$1244*$K$1244</f>
        <v>0</v>
      </c>
      <c r="Z1244" s="129">
        <v>0</v>
      </c>
      <c r="AA1244" s="130">
        <f>$Z$1244*$K$1244</f>
        <v>0</v>
      </c>
      <c r="AR1244" s="6" t="s">
        <v>607</v>
      </c>
      <c r="AT1244" s="6" t="s">
        <v>540</v>
      </c>
      <c r="AU1244" s="6" t="s">
        <v>517</v>
      </c>
      <c r="AY1244" s="6" t="s">
        <v>539</v>
      </c>
      <c r="BE1244" s="80">
        <f>IF($U$1244="základní",$N$1244,0)</f>
        <v>0</v>
      </c>
      <c r="BF1244" s="80">
        <f>IF($U$1244="snížená",$N$1244,0)</f>
        <v>0</v>
      </c>
      <c r="BG1244" s="80">
        <f>IF($U$1244="zákl. přenesená",$N$1244,0)</f>
        <v>0</v>
      </c>
      <c r="BH1244" s="80">
        <f>IF($U$1244="sníž. přenesená",$N$1244,0)</f>
        <v>0</v>
      </c>
      <c r="BI1244" s="80">
        <f>IF($U$1244="nulová",$N$1244,0)</f>
        <v>0</v>
      </c>
      <c r="BJ1244" s="6" t="s">
        <v>517</v>
      </c>
      <c r="BK1244" s="80">
        <f>ROUND($L$1244*$K$1244,2)</f>
        <v>0</v>
      </c>
      <c r="BL1244" s="6" t="s">
        <v>607</v>
      </c>
    </row>
    <row r="1245" spans="2:51" s="6" customFormat="1" ht="15.75" customHeight="1">
      <c r="B1245" s="131"/>
      <c r="E1245" s="132"/>
      <c r="F1245" s="206" t="s">
        <v>1374</v>
      </c>
      <c r="G1245" s="207"/>
      <c r="H1245" s="207"/>
      <c r="I1245" s="207"/>
      <c r="K1245" s="132"/>
      <c r="N1245" s="132"/>
      <c r="R1245" s="133"/>
      <c r="T1245" s="134"/>
      <c r="AA1245" s="135"/>
      <c r="AT1245" s="132" t="s">
        <v>546</v>
      </c>
      <c r="AU1245" s="132" t="s">
        <v>517</v>
      </c>
      <c r="AV1245" s="136" t="s">
        <v>401</v>
      </c>
      <c r="AW1245" s="136" t="s">
        <v>485</v>
      </c>
      <c r="AX1245" s="136" t="s">
        <v>455</v>
      </c>
      <c r="AY1245" s="132" t="s">
        <v>539</v>
      </c>
    </row>
    <row r="1246" spans="2:51" s="6" customFormat="1" ht="15.75" customHeight="1">
      <c r="B1246" s="137"/>
      <c r="E1246" s="138"/>
      <c r="F1246" s="204" t="s">
        <v>1375</v>
      </c>
      <c r="G1246" s="205"/>
      <c r="H1246" s="205"/>
      <c r="I1246" s="205"/>
      <c r="K1246" s="139">
        <v>11.31</v>
      </c>
      <c r="N1246" s="138"/>
      <c r="R1246" s="140"/>
      <c r="T1246" s="141"/>
      <c r="AA1246" s="142"/>
      <c r="AT1246" s="138" t="s">
        <v>546</v>
      </c>
      <c r="AU1246" s="138" t="s">
        <v>517</v>
      </c>
      <c r="AV1246" s="143" t="s">
        <v>517</v>
      </c>
      <c r="AW1246" s="143" t="s">
        <v>485</v>
      </c>
      <c r="AX1246" s="143" t="s">
        <v>455</v>
      </c>
      <c r="AY1246" s="138" t="s">
        <v>539</v>
      </c>
    </row>
    <row r="1247" spans="2:51" s="6" customFormat="1" ht="15.75" customHeight="1">
      <c r="B1247" s="144"/>
      <c r="E1247" s="145"/>
      <c r="F1247" s="208" t="s">
        <v>548</v>
      </c>
      <c r="G1247" s="209"/>
      <c r="H1247" s="209"/>
      <c r="I1247" s="209"/>
      <c r="K1247" s="146">
        <v>11.31</v>
      </c>
      <c r="N1247" s="145"/>
      <c r="R1247" s="147"/>
      <c r="T1247" s="148"/>
      <c r="AA1247" s="149"/>
      <c r="AT1247" s="145" t="s">
        <v>546</v>
      </c>
      <c r="AU1247" s="145" t="s">
        <v>517</v>
      </c>
      <c r="AV1247" s="150" t="s">
        <v>544</v>
      </c>
      <c r="AW1247" s="150" t="s">
        <v>485</v>
      </c>
      <c r="AX1247" s="150" t="s">
        <v>401</v>
      </c>
      <c r="AY1247" s="145" t="s">
        <v>539</v>
      </c>
    </row>
    <row r="1248" spans="2:64" s="6" customFormat="1" ht="27" customHeight="1">
      <c r="B1248" s="22"/>
      <c r="C1248" s="151" t="s">
        <v>1376</v>
      </c>
      <c r="D1248" s="151" t="s">
        <v>722</v>
      </c>
      <c r="E1248" s="152" t="s">
        <v>1377</v>
      </c>
      <c r="F1248" s="217" t="s">
        <v>1378</v>
      </c>
      <c r="G1248" s="215"/>
      <c r="H1248" s="215"/>
      <c r="I1248" s="215"/>
      <c r="J1248" s="153" t="s">
        <v>597</v>
      </c>
      <c r="K1248" s="154">
        <v>11.876</v>
      </c>
      <c r="L1248" s="214">
        <v>0</v>
      </c>
      <c r="M1248" s="215"/>
      <c r="N1248" s="216">
        <f>ROUND($L$1248*$K$1248,2)</f>
        <v>0</v>
      </c>
      <c r="O1248" s="211"/>
      <c r="P1248" s="211"/>
      <c r="Q1248" s="211"/>
      <c r="R1248" s="23"/>
      <c r="T1248" s="127"/>
      <c r="U1248" s="128" t="s">
        <v>422</v>
      </c>
      <c r="V1248" s="129">
        <v>0</v>
      </c>
      <c r="W1248" s="129">
        <f>$V$1248*$K$1248</f>
        <v>0</v>
      </c>
      <c r="X1248" s="129">
        <v>0.0035</v>
      </c>
      <c r="Y1248" s="129">
        <f>$X$1248*$K$1248</f>
        <v>0.041566</v>
      </c>
      <c r="Z1248" s="129">
        <v>0</v>
      </c>
      <c r="AA1248" s="130">
        <f>$Z$1248*$K$1248</f>
        <v>0</v>
      </c>
      <c r="AR1248" s="6" t="s">
        <v>742</v>
      </c>
      <c r="AT1248" s="6" t="s">
        <v>722</v>
      </c>
      <c r="AU1248" s="6" t="s">
        <v>517</v>
      </c>
      <c r="AY1248" s="6" t="s">
        <v>539</v>
      </c>
      <c r="BE1248" s="80">
        <f>IF($U$1248="základní",$N$1248,0)</f>
        <v>0</v>
      </c>
      <c r="BF1248" s="80">
        <f>IF($U$1248="snížená",$N$1248,0)</f>
        <v>0</v>
      </c>
      <c r="BG1248" s="80">
        <f>IF($U$1248="zákl. přenesená",$N$1248,0)</f>
        <v>0</v>
      </c>
      <c r="BH1248" s="80">
        <f>IF($U$1248="sníž. přenesená",$N$1248,0)</f>
        <v>0</v>
      </c>
      <c r="BI1248" s="80">
        <f>IF($U$1248="nulová",$N$1248,0)</f>
        <v>0</v>
      </c>
      <c r="BJ1248" s="6" t="s">
        <v>517</v>
      </c>
      <c r="BK1248" s="80">
        <f>ROUND($L$1248*$K$1248,2)</f>
        <v>0</v>
      </c>
      <c r="BL1248" s="6" t="s">
        <v>607</v>
      </c>
    </row>
    <row r="1249" spans="2:51" s="6" customFormat="1" ht="15.75" customHeight="1">
      <c r="B1249" s="131"/>
      <c r="E1249" s="132"/>
      <c r="F1249" s="206" t="s">
        <v>1374</v>
      </c>
      <c r="G1249" s="207"/>
      <c r="H1249" s="207"/>
      <c r="I1249" s="207"/>
      <c r="K1249" s="132"/>
      <c r="N1249" s="132"/>
      <c r="R1249" s="133"/>
      <c r="T1249" s="134"/>
      <c r="AA1249" s="135"/>
      <c r="AT1249" s="132" t="s">
        <v>546</v>
      </c>
      <c r="AU1249" s="132" t="s">
        <v>517</v>
      </c>
      <c r="AV1249" s="136" t="s">
        <v>401</v>
      </c>
      <c r="AW1249" s="136" t="s">
        <v>485</v>
      </c>
      <c r="AX1249" s="136" t="s">
        <v>455</v>
      </c>
      <c r="AY1249" s="132" t="s">
        <v>539</v>
      </c>
    </row>
    <row r="1250" spans="2:51" s="6" customFormat="1" ht="15.75" customHeight="1">
      <c r="B1250" s="137"/>
      <c r="E1250" s="138"/>
      <c r="F1250" s="204" t="s">
        <v>1379</v>
      </c>
      <c r="G1250" s="205"/>
      <c r="H1250" s="205"/>
      <c r="I1250" s="205"/>
      <c r="K1250" s="139">
        <v>11.876</v>
      </c>
      <c r="N1250" s="138"/>
      <c r="R1250" s="140"/>
      <c r="T1250" s="141"/>
      <c r="AA1250" s="142"/>
      <c r="AT1250" s="138" t="s">
        <v>546</v>
      </c>
      <c r="AU1250" s="138" t="s">
        <v>517</v>
      </c>
      <c r="AV1250" s="143" t="s">
        <v>517</v>
      </c>
      <c r="AW1250" s="143" t="s">
        <v>485</v>
      </c>
      <c r="AX1250" s="143" t="s">
        <v>455</v>
      </c>
      <c r="AY1250" s="138" t="s">
        <v>539</v>
      </c>
    </row>
    <row r="1251" spans="2:51" s="6" customFormat="1" ht="15.75" customHeight="1">
      <c r="B1251" s="144"/>
      <c r="E1251" s="145"/>
      <c r="F1251" s="208" t="s">
        <v>548</v>
      </c>
      <c r="G1251" s="209"/>
      <c r="H1251" s="209"/>
      <c r="I1251" s="209"/>
      <c r="K1251" s="146">
        <v>11.876</v>
      </c>
      <c r="N1251" s="145"/>
      <c r="R1251" s="147"/>
      <c r="T1251" s="148"/>
      <c r="AA1251" s="149"/>
      <c r="AT1251" s="145" t="s">
        <v>546</v>
      </c>
      <c r="AU1251" s="145" t="s">
        <v>517</v>
      </c>
      <c r="AV1251" s="150" t="s">
        <v>544</v>
      </c>
      <c r="AW1251" s="150" t="s">
        <v>485</v>
      </c>
      <c r="AX1251" s="150" t="s">
        <v>401</v>
      </c>
      <c r="AY1251" s="145" t="s">
        <v>539</v>
      </c>
    </row>
    <row r="1252" spans="2:64" s="6" customFormat="1" ht="27" customHeight="1">
      <c r="B1252" s="22"/>
      <c r="C1252" s="151" t="s">
        <v>1380</v>
      </c>
      <c r="D1252" s="151" t="s">
        <v>722</v>
      </c>
      <c r="E1252" s="152" t="s">
        <v>1381</v>
      </c>
      <c r="F1252" s="217" t="s">
        <v>1382</v>
      </c>
      <c r="G1252" s="215"/>
      <c r="H1252" s="215"/>
      <c r="I1252" s="215"/>
      <c r="J1252" s="153" t="s">
        <v>597</v>
      </c>
      <c r="K1252" s="154">
        <v>11.876</v>
      </c>
      <c r="L1252" s="214">
        <v>0</v>
      </c>
      <c r="M1252" s="215"/>
      <c r="N1252" s="216">
        <f>ROUND($L$1252*$K$1252,2)</f>
        <v>0</v>
      </c>
      <c r="O1252" s="211"/>
      <c r="P1252" s="211"/>
      <c r="Q1252" s="211"/>
      <c r="R1252" s="23"/>
      <c r="T1252" s="127"/>
      <c r="U1252" s="128" t="s">
        <v>422</v>
      </c>
      <c r="V1252" s="129">
        <v>0</v>
      </c>
      <c r="W1252" s="129">
        <f>$V$1252*$K$1252</f>
        <v>0</v>
      </c>
      <c r="X1252" s="129">
        <v>0.007</v>
      </c>
      <c r="Y1252" s="129">
        <f>$X$1252*$K$1252</f>
        <v>0.083132</v>
      </c>
      <c r="Z1252" s="129">
        <v>0</v>
      </c>
      <c r="AA1252" s="130">
        <f>$Z$1252*$K$1252</f>
        <v>0</v>
      </c>
      <c r="AR1252" s="6" t="s">
        <v>742</v>
      </c>
      <c r="AT1252" s="6" t="s">
        <v>722</v>
      </c>
      <c r="AU1252" s="6" t="s">
        <v>517</v>
      </c>
      <c r="AY1252" s="6" t="s">
        <v>539</v>
      </c>
      <c r="BE1252" s="80">
        <f>IF($U$1252="základní",$N$1252,0)</f>
        <v>0</v>
      </c>
      <c r="BF1252" s="80">
        <f>IF($U$1252="snížená",$N$1252,0)</f>
        <v>0</v>
      </c>
      <c r="BG1252" s="80">
        <f>IF($U$1252="zákl. přenesená",$N$1252,0)</f>
        <v>0</v>
      </c>
      <c r="BH1252" s="80">
        <f>IF($U$1252="sníž. přenesená",$N$1252,0)</f>
        <v>0</v>
      </c>
      <c r="BI1252" s="80">
        <f>IF($U$1252="nulová",$N$1252,0)</f>
        <v>0</v>
      </c>
      <c r="BJ1252" s="6" t="s">
        <v>517</v>
      </c>
      <c r="BK1252" s="80">
        <f>ROUND($L$1252*$K$1252,2)</f>
        <v>0</v>
      </c>
      <c r="BL1252" s="6" t="s">
        <v>607</v>
      </c>
    </row>
    <row r="1253" spans="2:51" s="6" customFormat="1" ht="15.75" customHeight="1">
      <c r="B1253" s="131"/>
      <c r="E1253" s="132"/>
      <c r="F1253" s="206" t="s">
        <v>1374</v>
      </c>
      <c r="G1253" s="207"/>
      <c r="H1253" s="207"/>
      <c r="I1253" s="207"/>
      <c r="K1253" s="132"/>
      <c r="N1253" s="132"/>
      <c r="R1253" s="133"/>
      <c r="T1253" s="134"/>
      <c r="AA1253" s="135"/>
      <c r="AT1253" s="132" t="s">
        <v>546</v>
      </c>
      <c r="AU1253" s="132" t="s">
        <v>517</v>
      </c>
      <c r="AV1253" s="136" t="s">
        <v>401</v>
      </c>
      <c r="AW1253" s="136" t="s">
        <v>485</v>
      </c>
      <c r="AX1253" s="136" t="s">
        <v>455</v>
      </c>
      <c r="AY1253" s="132" t="s">
        <v>539</v>
      </c>
    </row>
    <row r="1254" spans="2:51" s="6" customFormat="1" ht="15.75" customHeight="1">
      <c r="B1254" s="137"/>
      <c r="E1254" s="138"/>
      <c r="F1254" s="204" t="s">
        <v>1379</v>
      </c>
      <c r="G1254" s="205"/>
      <c r="H1254" s="205"/>
      <c r="I1254" s="205"/>
      <c r="K1254" s="139">
        <v>11.876</v>
      </c>
      <c r="N1254" s="138"/>
      <c r="R1254" s="140"/>
      <c r="T1254" s="141"/>
      <c r="AA1254" s="142"/>
      <c r="AT1254" s="138" t="s">
        <v>546</v>
      </c>
      <c r="AU1254" s="138" t="s">
        <v>517</v>
      </c>
      <c r="AV1254" s="143" t="s">
        <v>517</v>
      </c>
      <c r="AW1254" s="143" t="s">
        <v>485</v>
      </c>
      <c r="AX1254" s="143" t="s">
        <v>455</v>
      </c>
      <c r="AY1254" s="138" t="s">
        <v>539</v>
      </c>
    </row>
    <row r="1255" spans="2:51" s="6" customFormat="1" ht="15.75" customHeight="1">
      <c r="B1255" s="144"/>
      <c r="E1255" s="145"/>
      <c r="F1255" s="208" t="s">
        <v>548</v>
      </c>
      <c r="G1255" s="209"/>
      <c r="H1255" s="209"/>
      <c r="I1255" s="209"/>
      <c r="K1255" s="146">
        <v>11.876</v>
      </c>
      <c r="N1255" s="145"/>
      <c r="R1255" s="147"/>
      <c r="T1255" s="148"/>
      <c r="AA1255" s="149"/>
      <c r="AT1255" s="145" t="s">
        <v>546</v>
      </c>
      <c r="AU1255" s="145" t="s">
        <v>517</v>
      </c>
      <c r="AV1255" s="150" t="s">
        <v>544</v>
      </c>
      <c r="AW1255" s="150" t="s">
        <v>485</v>
      </c>
      <c r="AX1255" s="150" t="s">
        <v>401</v>
      </c>
      <c r="AY1255" s="145" t="s">
        <v>539</v>
      </c>
    </row>
    <row r="1256" spans="2:64" s="6" customFormat="1" ht="27" customHeight="1">
      <c r="B1256" s="22"/>
      <c r="C1256" s="123" t="s">
        <v>1383</v>
      </c>
      <c r="D1256" s="123" t="s">
        <v>540</v>
      </c>
      <c r="E1256" s="124" t="s">
        <v>1384</v>
      </c>
      <c r="F1256" s="212" t="s">
        <v>0</v>
      </c>
      <c r="G1256" s="211"/>
      <c r="H1256" s="211"/>
      <c r="I1256" s="211"/>
      <c r="J1256" s="125" t="s">
        <v>597</v>
      </c>
      <c r="K1256" s="126">
        <v>218.85</v>
      </c>
      <c r="L1256" s="213">
        <v>0</v>
      </c>
      <c r="M1256" s="211"/>
      <c r="N1256" s="210">
        <f>ROUND($L$1256*$K$1256,2)</f>
        <v>0</v>
      </c>
      <c r="O1256" s="211"/>
      <c r="P1256" s="211"/>
      <c r="Q1256" s="211"/>
      <c r="R1256" s="23"/>
      <c r="T1256" s="127"/>
      <c r="U1256" s="128" t="s">
        <v>422</v>
      </c>
      <c r="V1256" s="129">
        <v>0.06</v>
      </c>
      <c r="W1256" s="129">
        <f>$V$1256*$K$1256</f>
        <v>13.130999999999998</v>
      </c>
      <c r="X1256" s="129">
        <v>0.0004129</v>
      </c>
      <c r="Y1256" s="129">
        <f>$X$1256*$K$1256</f>
        <v>0.090363165</v>
      </c>
      <c r="Z1256" s="129">
        <v>0</v>
      </c>
      <c r="AA1256" s="130">
        <f>$Z$1256*$K$1256</f>
        <v>0</v>
      </c>
      <c r="AR1256" s="6" t="s">
        <v>607</v>
      </c>
      <c r="AT1256" s="6" t="s">
        <v>540</v>
      </c>
      <c r="AU1256" s="6" t="s">
        <v>517</v>
      </c>
      <c r="AY1256" s="6" t="s">
        <v>539</v>
      </c>
      <c r="BE1256" s="80">
        <f>IF($U$1256="základní",$N$1256,0)</f>
        <v>0</v>
      </c>
      <c r="BF1256" s="80">
        <f>IF($U$1256="snížená",$N$1256,0)</f>
        <v>0</v>
      </c>
      <c r="BG1256" s="80">
        <f>IF($U$1256="zákl. přenesená",$N$1256,0)</f>
        <v>0</v>
      </c>
      <c r="BH1256" s="80">
        <f>IF($U$1256="sníž. přenesená",$N$1256,0)</f>
        <v>0</v>
      </c>
      <c r="BI1256" s="80">
        <f>IF($U$1256="nulová",$N$1256,0)</f>
        <v>0</v>
      </c>
      <c r="BJ1256" s="6" t="s">
        <v>517</v>
      </c>
      <c r="BK1256" s="80">
        <f>ROUND($L$1256*$K$1256,2)</f>
        <v>0</v>
      </c>
      <c r="BL1256" s="6" t="s">
        <v>607</v>
      </c>
    </row>
    <row r="1257" spans="2:51" s="6" customFormat="1" ht="15.75" customHeight="1">
      <c r="B1257" s="131"/>
      <c r="E1257" s="132"/>
      <c r="F1257" s="206" t="s">
        <v>1034</v>
      </c>
      <c r="G1257" s="207"/>
      <c r="H1257" s="207"/>
      <c r="I1257" s="207"/>
      <c r="K1257" s="132"/>
      <c r="N1257" s="132"/>
      <c r="R1257" s="133"/>
      <c r="T1257" s="134"/>
      <c r="AA1257" s="135"/>
      <c r="AT1257" s="132" t="s">
        <v>546</v>
      </c>
      <c r="AU1257" s="132" t="s">
        <v>517</v>
      </c>
      <c r="AV1257" s="136" t="s">
        <v>401</v>
      </c>
      <c r="AW1257" s="136" t="s">
        <v>485</v>
      </c>
      <c r="AX1257" s="136" t="s">
        <v>455</v>
      </c>
      <c r="AY1257" s="132" t="s">
        <v>539</v>
      </c>
    </row>
    <row r="1258" spans="2:51" s="6" customFormat="1" ht="15.75" customHeight="1">
      <c r="B1258" s="131"/>
      <c r="E1258" s="132"/>
      <c r="F1258" s="206" t="s">
        <v>1035</v>
      </c>
      <c r="G1258" s="207"/>
      <c r="H1258" s="207"/>
      <c r="I1258" s="207"/>
      <c r="K1258" s="132"/>
      <c r="N1258" s="132"/>
      <c r="R1258" s="133"/>
      <c r="T1258" s="134"/>
      <c r="AA1258" s="135"/>
      <c r="AT1258" s="132" t="s">
        <v>546</v>
      </c>
      <c r="AU1258" s="132" t="s">
        <v>517</v>
      </c>
      <c r="AV1258" s="136" t="s">
        <v>401</v>
      </c>
      <c r="AW1258" s="136" t="s">
        <v>485</v>
      </c>
      <c r="AX1258" s="136" t="s">
        <v>455</v>
      </c>
      <c r="AY1258" s="132" t="s">
        <v>539</v>
      </c>
    </row>
    <row r="1259" spans="2:51" s="6" customFormat="1" ht="15.75" customHeight="1">
      <c r="B1259" s="131"/>
      <c r="E1259" s="132"/>
      <c r="F1259" s="206" t="s">
        <v>586</v>
      </c>
      <c r="G1259" s="207"/>
      <c r="H1259" s="207"/>
      <c r="I1259" s="207"/>
      <c r="K1259" s="132"/>
      <c r="N1259" s="132"/>
      <c r="R1259" s="133"/>
      <c r="T1259" s="134"/>
      <c r="AA1259" s="135"/>
      <c r="AT1259" s="132" t="s">
        <v>546</v>
      </c>
      <c r="AU1259" s="132" t="s">
        <v>517</v>
      </c>
      <c r="AV1259" s="136" t="s">
        <v>401</v>
      </c>
      <c r="AW1259" s="136" t="s">
        <v>485</v>
      </c>
      <c r="AX1259" s="136" t="s">
        <v>455</v>
      </c>
      <c r="AY1259" s="132" t="s">
        <v>539</v>
      </c>
    </row>
    <row r="1260" spans="2:51" s="6" customFormat="1" ht="15.75" customHeight="1">
      <c r="B1260" s="137"/>
      <c r="E1260" s="138"/>
      <c r="F1260" s="204" t="s">
        <v>1324</v>
      </c>
      <c r="G1260" s="205"/>
      <c r="H1260" s="205"/>
      <c r="I1260" s="205"/>
      <c r="K1260" s="139">
        <v>41.6</v>
      </c>
      <c r="N1260" s="138"/>
      <c r="R1260" s="140"/>
      <c r="T1260" s="141"/>
      <c r="AA1260" s="142"/>
      <c r="AT1260" s="138" t="s">
        <v>546</v>
      </c>
      <c r="AU1260" s="138" t="s">
        <v>517</v>
      </c>
      <c r="AV1260" s="143" t="s">
        <v>517</v>
      </c>
      <c r="AW1260" s="143" t="s">
        <v>485</v>
      </c>
      <c r="AX1260" s="143" t="s">
        <v>455</v>
      </c>
      <c r="AY1260" s="138" t="s">
        <v>539</v>
      </c>
    </row>
    <row r="1261" spans="2:51" s="6" customFormat="1" ht="15.75" customHeight="1">
      <c r="B1261" s="131"/>
      <c r="E1261" s="132"/>
      <c r="F1261" s="206" t="s">
        <v>969</v>
      </c>
      <c r="G1261" s="207"/>
      <c r="H1261" s="207"/>
      <c r="I1261" s="207"/>
      <c r="K1261" s="132"/>
      <c r="N1261" s="132"/>
      <c r="R1261" s="133"/>
      <c r="T1261" s="134"/>
      <c r="AA1261" s="135"/>
      <c r="AT1261" s="132" t="s">
        <v>546</v>
      </c>
      <c r="AU1261" s="132" t="s">
        <v>517</v>
      </c>
      <c r="AV1261" s="136" t="s">
        <v>401</v>
      </c>
      <c r="AW1261" s="136" t="s">
        <v>485</v>
      </c>
      <c r="AX1261" s="136" t="s">
        <v>455</v>
      </c>
      <c r="AY1261" s="132" t="s">
        <v>539</v>
      </c>
    </row>
    <row r="1262" spans="2:51" s="6" customFormat="1" ht="15.75" customHeight="1">
      <c r="B1262" s="131"/>
      <c r="E1262" s="132"/>
      <c r="F1262" s="206" t="s">
        <v>586</v>
      </c>
      <c r="G1262" s="207"/>
      <c r="H1262" s="207"/>
      <c r="I1262" s="207"/>
      <c r="K1262" s="132"/>
      <c r="N1262" s="132"/>
      <c r="R1262" s="133"/>
      <c r="T1262" s="134"/>
      <c r="AA1262" s="135"/>
      <c r="AT1262" s="132" t="s">
        <v>546</v>
      </c>
      <c r="AU1262" s="132" t="s">
        <v>517</v>
      </c>
      <c r="AV1262" s="136" t="s">
        <v>401</v>
      </c>
      <c r="AW1262" s="136" t="s">
        <v>485</v>
      </c>
      <c r="AX1262" s="136" t="s">
        <v>455</v>
      </c>
      <c r="AY1262" s="132" t="s">
        <v>539</v>
      </c>
    </row>
    <row r="1263" spans="2:51" s="6" customFormat="1" ht="15.75" customHeight="1">
      <c r="B1263" s="137"/>
      <c r="E1263" s="138"/>
      <c r="F1263" s="204" t="s">
        <v>1325</v>
      </c>
      <c r="G1263" s="205"/>
      <c r="H1263" s="205"/>
      <c r="I1263" s="205"/>
      <c r="K1263" s="139">
        <v>31.73</v>
      </c>
      <c r="N1263" s="138"/>
      <c r="R1263" s="140"/>
      <c r="T1263" s="141"/>
      <c r="AA1263" s="142"/>
      <c r="AT1263" s="138" t="s">
        <v>546</v>
      </c>
      <c r="AU1263" s="138" t="s">
        <v>517</v>
      </c>
      <c r="AV1263" s="143" t="s">
        <v>517</v>
      </c>
      <c r="AW1263" s="143" t="s">
        <v>485</v>
      </c>
      <c r="AX1263" s="143" t="s">
        <v>455</v>
      </c>
      <c r="AY1263" s="138" t="s">
        <v>539</v>
      </c>
    </row>
    <row r="1264" spans="2:51" s="6" customFormat="1" ht="15.75" customHeight="1">
      <c r="B1264" s="131"/>
      <c r="E1264" s="132"/>
      <c r="F1264" s="206" t="s">
        <v>1038</v>
      </c>
      <c r="G1264" s="207"/>
      <c r="H1264" s="207"/>
      <c r="I1264" s="207"/>
      <c r="K1264" s="132"/>
      <c r="N1264" s="132"/>
      <c r="R1264" s="133"/>
      <c r="T1264" s="134"/>
      <c r="AA1264" s="135"/>
      <c r="AT1264" s="132" t="s">
        <v>546</v>
      </c>
      <c r="AU1264" s="132" t="s">
        <v>517</v>
      </c>
      <c r="AV1264" s="136" t="s">
        <v>401</v>
      </c>
      <c r="AW1264" s="136" t="s">
        <v>485</v>
      </c>
      <c r="AX1264" s="136" t="s">
        <v>455</v>
      </c>
      <c r="AY1264" s="132" t="s">
        <v>539</v>
      </c>
    </row>
    <row r="1265" spans="2:51" s="6" customFormat="1" ht="15.75" customHeight="1">
      <c r="B1265" s="131"/>
      <c r="E1265" s="132"/>
      <c r="F1265" s="206" t="s">
        <v>586</v>
      </c>
      <c r="G1265" s="207"/>
      <c r="H1265" s="207"/>
      <c r="I1265" s="207"/>
      <c r="K1265" s="132"/>
      <c r="N1265" s="132"/>
      <c r="R1265" s="133"/>
      <c r="T1265" s="134"/>
      <c r="AA1265" s="135"/>
      <c r="AT1265" s="132" t="s">
        <v>546</v>
      </c>
      <c r="AU1265" s="132" t="s">
        <v>517</v>
      </c>
      <c r="AV1265" s="136" t="s">
        <v>401</v>
      </c>
      <c r="AW1265" s="136" t="s">
        <v>485</v>
      </c>
      <c r="AX1265" s="136" t="s">
        <v>455</v>
      </c>
      <c r="AY1265" s="132" t="s">
        <v>539</v>
      </c>
    </row>
    <row r="1266" spans="2:51" s="6" customFormat="1" ht="15.75" customHeight="1">
      <c r="B1266" s="137"/>
      <c r="E1266" s="138"/>
      <c r="F1266" s="204" t="s">
        <v>1326</v>
      </c>
      <c r="G1266" s="205"/>
      <c r="H1266" s="205"/>
      <c r="I1266" s="205"/>
      <c r="K1266" s="139">
        <v>9.72</v>
      </c>
      <c r="N1266" s="138"/>
      <c r="R1266" s="140"/>
      <c r="T1266" s="141"/>
      <c r="AA1266" s="142"/>
      <c r="AT1266" s="138" t="s">
        <v>546</v>
      </c>
      <c r="AU1266" s="138" t="s">
        <v>517</v>
      </c>
      <c r="AV1266" s="143" t="s">
        <v>517</v>
      </c>
      <c r="AW1266" s="143" t="s">
        <v>485</v>
      </c>
      <c r="AX1266" s="143" t="s">
        <v>455</v>
      </c>
      <c r="AY1266" s="138" t="s">
        <v>539</v>
      </c>
    </row>
    <row r="1267" spans="2:51" s="6" customFormat="1" ht="15.75" customHeight="1">
      <c r="B1267" s="131"/>
      <c r="E1267" s="132"/>
      <c r="F1267" s="206" t="s">
        <v>1063</v>
      </c>
      <c r="G1267" s="207"/>
      <c r="H1267" s="207"/>
      <c r="I1267" s="207"/>
      <c r="K1267" s="132"/>
      <c r="N1267" s="132"/>
      <c r="R1267" s="133"/>
      <c r="T1267" s="134"/>
      <c r="AA1267" s="135"/>
      <c r="AT1267" s="132" t="s">
        <v>546</v>
      </c>
      <c r="AU1267" s="132" t="s">
        <v>517</v>
      </c>
      <c r="AV1267" s="136" t="s">
        <v>401</v>
      </c>
      <c r="AW1267" s="136" t="s">
        <v>485</v>
      </c>
      <c r="AX1267" s="136" t="s">
        <v>455</v>
      </c>
      <c r="AY1267" s="132" t="s">
        <v>539</v>
      </c>
    </row>
    <row r="1268" spans="2:51" s="6" customFormat="1" ht="15.75" customHeight="1">
      <c r="B1268" s="131"/>
      <c r="E1268" s="132"/>
      <c r="F1268" s="206" t="s">
        <v>615</v>
      </c>
      <c r="G1268" s="207"/>
      <c r="H1268" s="207"/>
      <c r="I1268" s="207"/>
      <c r="K1268" s="132"/>
      <c r="N1268" s="132"/>
      <c r="R1268" s="133"/>
      <c r="T1268" s="134"/>
      <c r="AA1268" s="135"/>
      <c r="AT1268" s="132" t="s">
        <v>546</v>
      </c>
      <c r="AU1268" s="132" t="s">
        <v>517</v>
      </c>
      <c r="AV1268" s="136" t="s">
        <v>401</v>
      </c>
      <c r="AW1268" s="136" t="s">
        <v>485</v>
      </c>
      <c r="AX1268" s="136" t="s">
        <v>455</v>
      </c>
      <c r="AY1268" s="132" t="s">
        <v>539</v>
      </c>
    </row>
    <row r="1269" spans="2:51" s="6" customFormat="1" ht="15.75" customHeight="1">
      <c r="B1269" s="137"/>
      <c r="E1269" s="138"/>
      <c r="F1269" s="204" t="s">
        <v>1064</v>
      </c>
      <c r="G1269" s="205"/>
      <c r="H1269" s="205"/>
      <c r="I1269" s="205"/>
      <c r="K1269" s="139">
        <v>61.86</v>
      </c>
      <c r="N1269" s="138"/>
      <c r="R1269" s="140"/>
      <c r="T1269" s="141"/>
      <c r="AA1269" s="142"/>
      <c r="AT1269" s="138" t="s">
        <v>546</v>
      </c>
      <c r="AU1269" s="138" t="s">
        <v>517</v>
      </c>
      <c r="AV1269" s="143" t="s">
        <v>517</v>
      </c>
      <c r="AW1269" s="143" t="s">
        <v>485</v>
      </c>
      <c r="AX1269" s="143" t="s">
        <v>455</v>
      </c>
      <c r="AY1269" s="138" t="s">
        <v>539</v>
      </c>
    </row>
    <row r="1270" spans="2:51" s="6" customFormat="1" ht="15.75" customHeight="1">
      <c r="B1270" s="131"/>
      <c r="E1270" s="132"/>
      <c r="F1270" s="206" t="s">
        <v>971</v>
      </c>
      <c r="G1270" s="207"/>
      <c r="H1270" s="207"/>
      <c r="I1270" s="207"/>
      <c r="K1270" s="132"/>
      <c r="N1270" s="132"/>
      <c r="R1270" s="133"/>
      <c r="T1270" s="134"/>
      <c r="AA1270" s="135"/>
      <c r="AT1270" s="132" t="s">
        <v>546</v>
      </c>
      <c r="AU1270" s="132" t="s">
        <v>517</v>
      </c>
      <c r="AV1270" s="136" t="s">
        <v>401</v>
      </c>
      <c r="AW1270" s="136" t="s">
        <v>485</v>
      </c>
      <c r="AX1270" s="136" t="s">
        <v>455</v>
      </c>
      <c r="AY1270" s="132" t="s">
        <v>539</v>
      </c>
    </row>
    <row r="1271" spans="2:51" s="6" customFormat="1" ht="15.75" customHeight="1">
      <c r="B1271" s="131"/>
      <c r="E1271" s="132"/>
      <c r="F1271" s="206" t="s">
        <v>615</v>
      </c>
      <c r="G1271" s="207"/>
      <c r="H1271" s="207"/>
      <c r="I1271" s="207"/>
      <c r="K1271" s="132"/>
      <c r="N1271" s="132"/>
      <c r="R1271" s="133"/>
      <c r="T1271" s="134"/>
      <c r="AA1271" s="135"/>
      <c r="AT1271" s="132" t="s">
        <v>546</v>
      </c>
      <c r="AU1271" s="132" t="s">
        <v>517</v>
      </c>
      <c r="AV1271" s="136" t="s">
        <v>401</v>
      </c>
      <c r="AW1271" s="136" t="s">
        <v>485</v>
      </c>
      <c r="AX1271" s="136" t="s">
        <v>455</v>
      </c>
      <c r="AY1271" s="132" t="s">
        <v>539</v>
      </c>
    </row>
    <row r="1272" spans="2:51" s="6" customFormat="1" ht="15.75" customHeight="1">
      <c r="B1272" s="137"/>
      <c r="E1272" s="138"/>
      <c r="F1272" s="204" t="s">
        <v>1065</v>
      </c>
      <c r="G1272" s="205"/>
      <c r="H1272" s="205"/>
      <c r="I1272" s="205"/>
      <c r="K1272" s="139">
        <v>18.36</v>
      </c>
      <c r="N1272" s="138"/>
      <c r="R1272" s="140"/>
      <c r="T1272" s="141"/>
      <c r="AA1272" s="142"/>
      <c r="AT1272" s="138" t="s">
        <v>546</v>
      </c>
      <c r="AU1272" s="138" t="s">
        <v>517</v>
      </c>
      <c r="AV1272" s="143" t="s">
        <v>517</v>
      </c>
      <c r="AW1272" s="143" t="s">
        <v>485</v>
      </c>
      <c r="AX1272" s="143" t="s">
        <v>455</v>
      </c>
      <c r="AY1272" s="138" t="s">
        <v>539</v>
      </c>
    </row>
    <row r="1273" spans="2:51" s="6" customFormat="1" ht="15.75" customHeight="1">
      <c r="B1273" s="131"/>
      <c r="E1273" s="132"/>
      <c r="F1273" s="206" t="s">
        <v>1327</v>
      </c>
      <c r="G1273" s="207"/>
      <c r="H1273" s="207"/>
      <c r="I1273" s="207"/>
      <c r="K1273" s="132"/>
      <c r="N1273" s="132"/>
      <c r="R1273" s="133"/>
      <c r="T1273" s="134"/>
      <c r="AA1273" s="135"/>
      <c r="AT1273" s="132" t="s">
        <v>546</v>
      </c>
      <c r="AU1273" s="132" t="s">
        <v>517</v>
      </c>
      <c r="AV1273" s="136" t="s">
        <v>401</v>
      </c>
      <c r="AW1273" s="136" t="s">
        <v>485</v>
      </c>
      <c r="AX1273" s="136" t="s">
        <v>455</v>
      </c>
      <c r="AY1273" s="132" t="s">
        <v>539</v>
      </c>
    </row>
    <row r="1274" spans="2:51" s="6" customFormat="1" ht="15.75" customHeight="1">
      <c r="B1274" s="131"/>
      <c r="E1274" s="132"/>
      <c r="F1274" s="206" t="s">
        <v>993</v>
      </c>
      <c r="G1274" s="207"/>
      <c r="H1274" s="207"/>
      <c r="I1274" s="207"/>
      <c r="K1274" s="132"/>
      <c r="N1274" s="132"/>
      <c r="R1274" s="133"/>
      <c r="T1274" s="134"/>
      <c r="AA1274" s="135"/>
      <c r="AT1274" s="132" t="s">
        <v>546</v>
      </c>
      <c r="AU1274" s="132" t="s">
        <v>517</v>
      </c>
      <c r="AV1274" s="136" t="s">
        <v>401</v>
      </c>
      <c r="AW1274" s="136" t="s">
        <v>485</v>
      </c>
      <c r="AX1274" s="136" t="s">
        <v>455</v>
      </c>
      <c r="AY1274" s="132" t="s">
        <v>539</v>
      </c>
    </row>
    <row r="1275" spans="2:51" s="6" customFormat="1" ht="15.75" customHeight="1">
      <c r="B1275" s="137"/>
      <c r="E1275" s="138"/>
      <c r="F1275" s="204" t="s">
        <v>1328</v>
      </c>
      <c r="G1275" s="205"/>
      <c r="H1275" s="205"/>
      <c r="I1275" s="205"/>
      <c r="K1275" s="139">
        <v>55.58</v>
      </c>
      <c r="N1275" s="138"/>
      <c r="R1275" s="140"/>
      <c r="T1275" s="141"/>
      <c r="AA1275" s="142"/>
      <c r="AT1275" s="138" t="s">
        <v>546</v>
      </c>
      <c r="AU1275" s="138" t="s">
        <v>517</v>
      </c>
      <c r="AV1275" s="143" t="s">
        <v>517</v>
      </c>
      <c r="AW1275" s="143" t="s">
        <v>485</v>
      </c>
      <c r="AX1275" s="143" t="s">
        <v>455</v>
      </c>
      <c r="AY1275" s="138" t="s">
        <v>539</v>
      </c>
    </row>
    <row r="1276" spans="2:51" s="6" customFormat="1" ht="15.75" customHeight="1">
      <c r="B1276" s="144"/>
      <c r="E1276" s="145"/>
      <c r="F1276" s="208" t="s">
        <v>548</v>
      </c>
      <c r="G1276" s="209"/>
      <c r="H1276" s="209"/>
      <c r="I1276" s="209"/>
      <c r="K1276" s="146">
        <v>218.85</v>
      </c>
      <c r="N1276" s="145"/>
      <c r="R1276" s="147"/>
      <c r="T1276" s="148"/>
      <c r="AA1276" s="149"/>
      <c r="AT1276" s="145" t="s">
        <v>546</v>
      </c>
      <c r="AU1276" s="145" t="s">
        <v>517</v>
      </c>
      <c r="AV1276" s="150" t="s">
        <v>544</v>
      </c>
      <c r="AW1276" s="150" t="s">
        <v>485</v>
      </c>
      <c r="AX1276" s="150" t="s">
        <v>401</v>
      </c>
      <c r="AY1276" s="145" t="s">
        <v>539</v>
      </c>
    </row>
    <row r="1277" spans="2:64" s="6" customFormat="1" ht="27" customHeight="1">
      <c r="B1277" s="22"/>
      <c r="C1277" s="123" t="s">
        <v>1</v>
      </c>
      <c r="D1277" s="123" t="s">
        <v>540</v>
      </c>
      <c r="E1277" s="124" t="s">
        <v>2</v>
      </c>
      <c r="F1277" s="212" t="s">
        <v>3</v>
      </c>
      <c r="G1277" s="211"/>
      <c r="H1277" s="211"/>
      <c r="I1277" s="211"/>
      <c r="J1277" s="125" t="s">
        <v>577</v>
      </c>
      <c r="K1277" s="126">
        <v>2.229</v>
      </c>
      <c r="L1277" s="213">
        <v>0</v>
      </c>
      <c r="M1277" s="211"/>
      <c r="N1277" s="210">
        <f>ROUND($L$1277*$K$1277,2)</f>
        <v>0</v>
      </c>
      <c r="O1277" s="211"/>
      <c r="P1277" s="211"/>
      <c r="Q1277" s="211"/>
      <c r="R1277" s="23"/>
      <c r="T1277" s="127"/>
      <c r="U1277" s="128" t="s">
        <v>422</v>
      </c>
      <c r="V1277" s="129">
        <v>1.831</v>
      </c>
      <c r="W1277" s="129">
        <f>$V$1277*$K$1277</f>
        <v>4.0812990000000005</v>
      </c>
      <c r="X1277" s="129">
        <v>0</v>
      </c>
      <c r="Y1277" s="129">
        <f>$X$1277*$K$1277</f>
        <v>0</v>
      </c>
      <c r="Z1277" s="129">
        <v>0</v>
      </c>
      <c r="AA1277" s="130">
        <f>$Z$1277*$K$1277</f>
        <v>0</v>
      </c>
      <c r="AR1277" s="6" t="s">
        <v>607</v>
      </c>
      <c r="AT1277" s="6" t="s">
        <v>540</v>
      </c>
      <c r="AU1277" s="6" t="s">
        <v>517</v>
      </c>
      <c r="AY1277" s="6" t="s">
        <v>539</v>
      </c>
      <c r="BE1277" s="80">
        <f>IF($U$1277="základní",$N$1277,0)</f>
        <v>0</v>
      </c>
      <c r="BF1277" s="80">
        <f>IF($U$1277="snížená",$N$1277,0)</f>
        <v>0</v>
      </c>
      <c r="BG1277" s="80">
        <f>IF($U$1277="zákl. přenesená",$N$1277,0)</f>
        <v>0</v>
      </c>
      <c r="BH1277" s="80">
        <f>IF($U$1277="sníž. přenesená",$N$1277,0)</f>
        <v>0</v>
      </c>
      <c r="BI1277" s="80">
        <f>IF($U$1277="nulová",$N$1277,0)</f>
        <v>0</v>
      </c>
      <c r="BJ1277" s="6" t="s">
        <v>517</v>
      </c>
      <c r="BK1277" s="80">
        <f>ROUND($L$1277*$K$1277,2)</f>
        <v>0</v>
      </c>
      <c r="BL1277" s="6" t="s">
        <v>607</v>
      </c>
    </row>
    <row r="1278" spans="2:63" s="113" customFormat="1" ht="30.75" customHeight="1">
      <c r="B1278" s="114"/>
      <c r="D1278" s="122" t="s">
        <v>497</v>
      </c>
      <c r="N1278" s="200">
        <f>$BK$1278</f>
        <v>0</v>
      </c>
      <c r="O1278" s="201"/>
      <c r="P1278" s="201"/>
      <c r="Q1278" s="201"/>
      <c r="R1278" s="117"/>
      <c r="T1278" s="118"/>
      <c r="W1278" s="119">
        <f>SUM($W$1279:$W$1282)</f>
        <v>0</v>
      </c>
      <c r="Y1278" s="119">
        <f>SUM($Y$1279:$Y$1282)</f>
        <v>0</v>
      </c>
      <c r="AA1278" s="120">
        <f>SUM($AA$1279:$AA$1282)</f>
        <v>0</v>
      </c>
      <c r="AR1278" s="116" t="s">
        <v>517</v>
      </c>
      <c r="AT1278" s="116" t="s">
        <v>454</v>
      </c>
      <c r="AU1278" s="116" t="s">
        <v>401</v>
      </c>
      <c r="AY1278" s="116" t="s">
        <v>539</v>
      </c>
      <c r="BK1278" s="121">
        <f>SUM($BK$1279:$BK$1282)</f>
        <v>0</v>
      </c>
    </row>
    <row r="1279" spans="2:64" s="6" customFormat="1" ht="15.75" customHeight="1">
      <c r="B1279" s="22"/>
      <c r="C1279" s="123" t="s">
        <v>4</v>
      </c>
      <c r="D1279" s="123" t="s">
        <v>540</v>
      </c>
      <c r="E1279" s="124" t="s">
        <v>5</v>
      </c>
      <c r="F1279" s="212" t="s">
        <v>6</v>
      </c>
      <c r="G1279" s="211"/>
      <c r="H1279" s="211"/>
      <c r="I1279" s="211"/>
      <c r="J1279" s="125" t="s">
        <v>918</v>
      </c>
      <c r="K1279" s="126">
        <v>1</v>
      </c>
      <c r="L1279" s="213">
        <v>0</v>
      </c>
      <c r="M1279" s="211"/>
      <c r="N1279" s="210">
        <f>ROUND($L$1279*$K$1279,2)</f>
        <v>0</v>
      </c>
      <c r="O1279" s="211"/>
      <c r="P1279" s="211"/>
      <c r="Q1279" s="211"/>
      <c r="R1279" s="23"/>
      <c r="T1279" s="127"/>
      <c r="U1279" s="128" t="s">
        <v>422</v>
      </c>
      <c r="V1279" s="129">
        <v>0</v>
      </c>
      <c r="W1279" s="129">
        <f>$V$1279*$K$1279</f>
        <v>0</v>
      </c>
      <c r="X1279" s="129">
        <v>0</v>
      </c>
      <c r="Y1279" s="129">
        <f>$X$1279*$K$1279</f>
        <v>0</v>
      </c>
      <c r="Z1279" s="129">
        <v>0</v>
      </c>
      <c r="AA1279" s="130">
        <f>$Z$1279*$K$1279</f>
        <v>0</v>
      </c>
      <c r="AR1279" s="6" t="s">
        <v>607</v>
      </c>
      <c r="AT1279" s="6" t="s">
        <v>540</v>
      </c>
      <c r="AU1279" s="6" t="s">
        <v>517</v>
      </c>
      <c r="AY1279" s="6" t="s">
        <v>539</v>
      </c>
      <c r="BE1279" s="80">
        <f>IF($U$1279="základní",$N$1279,0)</f>
        <v>0</v>
      </c>
      <c r="BF1279" s="80">
        <f>IF($U$1279="snížená",$N$1279,0)</f>
        <v>0</v>
      </c>
      <c r="BG1279" s="80">
        <f>IF($U$1279="zákl. přenesená",$N$1279,0)</f>
        <v>0</v>
      </c>
      <c r="BH1279" s="80">
        <f>IF($U$1279="sníž. přenesená",$N$1279,0)</f>
        <v>0</v>
      </c>
      <c r="BI1279" s="80">
        <f>IF($U$1279="nulová",$N$1279,0)</f>
        <v>0</v>
      </c>
      <c r="BJ1279" s="6" t="s">
        <v>517</v>
      </c>
      <c r="BK1279" s="80">
        <f>ROUND($L$1279*$K$1279,2)</f>
        <v>0</v>
      </c>
      <c r="BL1279" s="6" t="s">
        <v>607</v>
      </c>
    </row>
    <row r="1280" spans="2:64" s="6" customFormat="1" ht="15.75" customHeight="1">
      <c r="B1280" s="22"/>
      <c r="C1280" s="123" t="s">
        <v>7</v>
      </c>
      <c r="D1280" s="123" t="s">
        <v>540</v>
      </c>
      <c r="E1280" s="124" t="s">
        <v>8</v>
      </c>
      <c r="F1280" s="212" t="s">
        <v>9</v>
      </c>
      <c r="G1280" s="211"/>
      <c r="H1280" s="211"/>
      <c r="I1280" s="211"/>
      <c r="J1280" s="125" t="s">
        <v>918</v>
      </c>
      <c r="K1280" s="126">
        <v>1</v>
      </c>
      <c r="L1280" s="213">
        <v>0</v>
      </c>
      <c r="M1280" s="211"/>
      <c r="N1280" s="210">
        <f>ROUND($L$1280*$K$1280,2)</f>
        <v>0</v>
      </c>
      <c r="O1280" s="211"/>
      <c r="P1280" s="211"/>
      <c r="Q1280" s="211"/>
      <c r="R1280" s="23"/>
      <c r="T1280" s="127"/>
      <c r="U1280" s="128" t="s">
        <v>422</v>
      </c>
      <c r="V1280" s="129">
        <v>0</v>
      </c>
      <c r="W1280" s="129">
        <f>$V$1280*$K$1280</f>
        <v>0</v>
      </c>
      <c r="X1280" s="129">
        <v>0</v>
      </c>
      <c r="Y1280" s="129">
        <f>$X$1280*$K$1280</f>
        <v>0</v>
      </c>
      <c r="Z1280" s="129">
        <v>0</v>
      </c>
      <c r="AA1280" s="130">
        <f>$Z$1280*$K$1280</f>
        <v>0</v>
      </c>
      <c r="AR1280" s="6" t="s">
        <v>607</v>
      </c>
      <c r="AT1280" s="6" t="s">
        <v>540</v>
      </c>
      <c r="AU1280" s="6" t="s">
        <v>517</v>
      </c>
      <c r="AY1280" s="6" t="s">
        <v>539</v>
      </c>
      <c r="BE1280" s="80">
        <f>IF($U$1280="základní",$N$1280,0)</f>
        <v>0</v>
      </c>
      <c r="BF1280" s="80">
        <f>IF($U$1280="snížená",$N$1280,0)</f>
        <v>0</v>
      </c>
      <c r="BG1280" s="80">
        <f>IF($U$1280="zákl. přenesená",$N$1280,0)</f>
        <v>0</v>
      </c>
      <c r="BH1280" s="80">
        <f>IF($U$1280="sníž. přenesená",$N$1280,0)</f>
        <v>0</v>
      </c>
      <c r="BI1280" s="80">
        <f>IF($U$1280="nulová",$N$1280,0)</f>
        <v>0</v>
      </c>
      <c r="BJ1280" s="6" t="s">
        <v>517</v>
      </c>
      <c r="BK1280" s="80">
        <f>ROUND($L$1280*$K$1280,2)</f>
        <v>0</v>
      </c>
      <c r="BL1280" s="6" t="s">
        <v>607</v>
      </c>
    </row>
    <row r="1281" spans="2:64" s="6" customFormat="1" ht="15.75" customHeight="1">
      <c r="B1281" s="22"/>
      <c r="C1281" s="123" t="s">
        <v>10</v>
      </c>
      <c r="D1281" s="123" t="s">
        <v>540</v>
      </c>
      <c r="E1281" s="124" t="s">
        <v>11</v>
      </c>
      <c r="F1281" s="212" t="s">
        <v>12</v>
      </c>
      <c r="G1281" s="211"/>
      <c r="H1281" s="211"/>
      <c r="I1281" s="211"/>
      <c r="J1281" s="125" t="s">
        <v>918</v>
      </c>
      <c r="K1281" s="126">
        <v>1</v>
      </c>
      <c r="L1281" s="213">
        <v>0</v>
      </c>
      <c r="M1281" s="211"/>
      <c r="N1281" s="210">
        <f>ROUND($L$1281*$K$1281,2)</f>
        <v>0</v>
      </c>
      <c r="O1281" s="211"/>
      <c r="P1281" s="211"/>
      <c r="Q1281" s="211"/>
      <c r="R1281" s="23"/>
      <c r="T1281" s="127"/>
      <c r="U1281" s="128" t="s">
        <v>422</v>
      </c>
      <c r="V1281" s="129">
        <v>0</v>
      </c>
      <c r="W1281" s="129">
        <f>$V$1281*$K$1281</f>
        <v>0</v>
      </c>
      <c r="X1281" s="129">
        <v>0</v>
      </c>
      <c r="Y1281" s="129">
        <f>$X$1281*$K$1281</f>
        <v>0</v>
      </c>
      <c r="Z1281" s="129">
        <v>0</v>
      </c>
      <c r="AA1281" s="130">
        <f>$Z$1281*$K$1281</f>
        <v>0</v>
      </c>
      <c r="AR1281" s="6" t="s">
        <v>607</v>
      </c>
      <c r="AT1281" s="6" t="s">
        <v>540</v>
      </c>
      <c r="AU1281" s="6" t="s">
        <v>517</v>
      </c>
      <c r="AY1281" s="6" t="s">
        <v>539</v>
      </c>
      <c r="BE1281" s="80">
        <f>IF($U$1281="základní",$N$1281,0)</f>
        <v>0</v>
      </c>
      <c r="BF1281" s="80">
        <f>IF($U$1281="snížená",$N$1281,0)</f>
        <v>0</v>
      </c>
      <c r="BG1281" s="80">
        <f>IF($U$1281="zákl. přenesená",$N$1281,0)</f>
        <v>0</v>
      </c>
      <c r="BH1281" s="80">
        <f>IF($U$1281="sníž. přenesená",$N$1281,0)</f>
        <v>0</v>
      </c>
      <c r="BI1281" s="80">
        <f>IF($U$1281="nulová",$N$1281,0)</f>
        <v>0</v>
      </c>
      <c r="BJ1281" s="6" t="s">
        <v>517</v>
      </c>
      <c r="BK1281" s="80">
        <f>ROUND($L$1281*$K$1281,2)</f>
        <v>0</v>
      </c>
      <c r="BL1281" s="6" t="s">
        <v>607</v>
      </c>
    </row>
    <row r="1282" spans="2:64" s="6" customFormat="1" ht="15.75" customHeight="1">
      <c r="B1282" s="22"/>
      <c r="C1282" s="123" t="s">
        <v>13</v>
      </c>
      <c r="D1282" s="123" t="s">
        <v>540</v>
      </c>
      <c r="E1282" s="124" t="s">
        <v>14</v>
      </c>
      <c r="F1282" s="212" t="s">
        <v>15</v>
      </c>
      <c r="G1282" s="211"/>
      <c r="H1282" s="211"/>
      <c r="I1282" s="211"/>
      <c r="J1282" s="125" t="s">
        <v>918</v>
      </c>
      <c r="K1282" s="126">
        <v>1</v>
      </c>
      <c r="L1282" s="213">
        <v>0</v>
      </c>
      <c r="M1282" s="211"/>
      <c r="N1282" s="210">
        <f>ROUND($L$1282*$K$1282,2)</f>
        <v>0</v>
      </c>
      <c r="O1282" s="211"/>
      <c r="P1282" s="211"/>
      <c r="Q1282" s="211"/>
      <c r="R1282" s="23"/>
      <c r="T1282" s="127"/>
      <c r="U1282" s="128" t="s">
        <v>422</v>
      </c>
      <c r="V1282" s="129">
        <v>0</v>
      </c>
      <c r="W1282" s="129">
        <f>$V$1282*$K$1282</f>
        <v>0</v>
      </c>
      <c r="X1282" s="129">
        <v>0</v>
      </c>
      <c r="Y1282" s="129">
        <f>$X$1282*$K$1282</f>
        <v>0</v>
      </c>
      <c r="Z1282" s="129">
        <v>0</v>
      </c>
      <c r="AA1282" s="130">
        <f>$Z$1282*$K$1282</f>
        <v>0</v>
      </c>
      <c r="AR1282" s="6" t="s">
        <v>607</v>
      </c>
      <c r="AT1282" s="6" t="s">
        <v>540</v>
      </c>
      <c r="AU1282" s="6" t="s">
        <v>517</v>
      </c>
      <c r="AY1282" s="6" t="s">
        <v>539</v>
      </c>
      <c r="BE1282" s="80">
        <f>IF($U$1282="základní",$N$1282,0)</f>
        <v>0</v>
      </c>
      <c r="BF1282" s="80">
        <f>IF($U$1282="snížená",$N$1282,0)</f>
        <v>0</v>
      </c>
      <c r="BG1282" s="80">
        <f>IF($U$1282="zákl. přenesená",$N$1282,0)</f>
        <v>0</v>
      </c>
      <c r="BH1282" s="80">
        <f>IF($U$1282="sníž. přenesená",$N$1282,0)</f>
        <v>0</v>
      </c>
      <c r="BI1282" s="80">
        <f>IF($U$1282="nulová",$N$1282,0)</f>
        <v>0</v>
      </c>
      <c r="BJ1282" s="6" t="s">
        <v>517</v>
      </c>
      <c r="BK1282" s="80">
        <f>ROUND($L$1282*$K$1282,2)</f>
        <v>0</v>
      </c>
      <c r="BL1282" s="6" t="s">
        <v>607</v>
      </c>
    </row>
    <row r="1283" spans="2:63" s="113" customFormat="1" ht="30.75" customHeight="1">
      <c r="B1283" s="114"/>
      <c r="D1283" s="122" t="s">
        <v>498</v>
      </c>
      <c r="N1283" s="200">
        <f>$BK$1283</f>
        <v>0</v>
      </c>
      <c r="O1283" s="201"/>
      <c r="P1283" s="201"/>
      <c r="Q1283" s="201"/>
      <c r="R1283" s="117"/>
      <c r="T1283" s="118"/>
      <c r="W1283" s="119">
        <f>SUM($W$1284:$W$1285)</f>
        <v>0</v>
      </c>
      <c r="Y1283" s="119">
        <f>SUM($Y$1284:$Y$1285)</f>
        <v>0</v>
      </c>
      <c r="AA1283" s="120">
        <f>SUM($AA$1284:$AA$1285)</f>
        <v>0</v>
      </c>
      <c r="AR1283" s="116" t="s">
        <v>517</v>
      </c>
      <c r="AT1283" s="116" t="s">
        <v>454</v>
      </c>
      <c r="AU1283" s="116" t="s">
        <v>401</v>
      </c>
      <c r="AY1283" s="116" t="s">
        <v>539</v>
      </c>
      <c r="BK1283" s="121">
        <f>SUM($BK$1284:$BK$1285)</f>
        <v>0</v>
      </c>
    </row>
    <row r="1284" spans="2:64" s="6" customFormat="1" ht="15.75" customHeight="1">
      <c r="B1284" s="22"/>
      <c r="C1284" s="123" t="s">
        <v>16</v>
      </c>
      <c r="D1284" s="123" t="s">
        <v>540</v>
      </c>
      <c r="E1284" s="124" t="s">
        <v>17</v>
      </c>
      <c r="F1284" s="212" t="s">
        <v>18</v>
      </c>
      <c r="G1284" s="211"/>
      <c r="H1284" s="211"/>
      <c r="I1284" s="211"/>
      <c r="J1284" s="125" t="s">
        <v>918</v>
      </c>
      <c r="K1284" s="126">
        <v>1</v>
      </c>
      <c r="L1284" s="213">
        <v>0</v>
      </c>
      <c r="M1284" s="211"/>
      <c r="N1284" s="210">
        <f>ROUND($L$1284*$K$1284,2)</f>
        <v>0</v>
      </c>
      <c r="O1284" s="211"/>
      <c r="P1284" s="211"/>
      <c r="Q1284" s="211"/>
      <c r="R1284" s="23"/>
      <c r="T1284" s="127"/>
      <c r="U1284" s="128" t="s">
        <v>422</v>
      </c>
      <c r="V1284" s="129">
        <v>0</v>
      </c>
      <c r="W1284" s="129">
        <f>$V$1284*$K$1284</f>
        <v>0</v>
      </c>
      <c r="X1284" s="129">
        <v>0</v>
      </c>
      <c r="Y1284" s="129">
        <f>$X$1284*$K$1284</f>
        <v>0</v>
      </c>
      <c r="Z1284" s="129">
        <v>0</v>
      </c>
      <c r="AA1284" s="130">
        <f>$Z$1284*$K$1284</f>
        <v>0</v>
      </c>
      <c r="AR1284" s="6" t="s">
        <v>607</v>
      </c>
      <c r="AT1284" s="6" t="s">
        <v>540</v>
      </c>
      <c r="AU1284" s="6" t="s">
        <v>517</v>
      </c>
      <c r="AY1284" s="6" t="s">
        <v>539</v>
      </c>
      <c r="BE1284" s="80">
        <f>IF($U$1284="základní",$N$1284,0)</f>
        <v>0</v>
      </c>
      <c r="BF1284" s="80">
        <f>IF($U$1284="snížená",$N$1284,0)</f>
        <v>0</v>
      </c>
      <c r="BG1284" s="80">
        <f>IF($U$1284="zákl. přenesená",$N$1284,0)</f>
        <v>0</v>
      </c>
      <c r="BH1284" s="80">
        <f>IF($U$1284="sníž. přenesená",$N$1284,0)</f>
        <v>0</v>
      </c>
      <c r="BI1284" s="80">
        <f>IF($U$1284="nulová",$N$1284,0)</f>
        <v>0</v>
      </c>
      <c r="BJ1284" s="6" t="s">
        <v>517</v>
      </c>
      <c r="BK1284" s="80">
        <f>ROUND($L$1284*$K$1284,2)</f>
        <v>0</v>
      </c>
      <c r="BL1284" s="6" t="s">
        <v>607</v>
      </c>
    </row>
    <row r="1285" spans="2:64" s="6" customFormat="1" ht="15.75" customHeight="1">
      <c r="B1285" s="22"/>
      <c r="C1285" s="123" t="s">
        <v>19</v>
      </c>
      <c r="D1285" s="123" t="s">
        <v>540</v>
      </c>
      <c r="E1285" s="124" t="s">
        <v>20</v>
      </c>
      <c r="F1285" s="212" t="s">
        <v>21</v>
      </c>
      <c r="G1285" s="211"/>
      <c r="H1285" s="211"/>
      <c r="I1285" s="211"/>
      <c r="J1285" s="125" t="s">
        <v>918</v>
      </c>
      <c r="K1285" s="126">
        <v>1</v>
      </c>
      <c r="L1285" s="213">
        <v>0</v>
      </c>
      <c r="M1285" s="211"/>
      <c r="N1285" s="210">
        <f>ROUND($L$1285*$K$1285,2)</f>
        <v>0</v>
      </c>
      <c r="O1285" s="211"/>
      <c r="P1285" s="211"/>
      <c r="Q1285" s="211"/>
      <c r="R1285" s="23"/>
      <c r="T1285" s="127"/>
      <c r="U1285" s="128" t="s">
        <v>422</v>
      </c>
      <c r="V1285" s="129">
        <v>0</v>
      </c>
      <c r="W1285" s="129">
        <f>$V$1285*$K$1285</f>
        <v>0</v>
      </c>
      <c r="X1285" s="129">
        <v>0</v>
      </c>
      <c r="Y1285" s="129">
        <f>$X$1285*$K$1285</f>
        <v>0</v>
      </c>
      <c r="Z1285" s="129">
        <v>0</v>
      </c>
      <c r="AA1285" s="130">
        <f>$Z$1285*$K$1285</f>
        <v>0</v>
      </c>
      <c r="AR1285" s="6" t="s">
        <v>607</v>
      </c>
      <c r="AT1285" s="6" t="s">
        <v>540</v>
      </c>
      <c r="AU1285" s="6" t="s">
        <v>517</v>
      </c>
      <c r="AY1285" s="6" t="s">
        <v>539</v>
      </c>
      <c r="BE1285" s="80">
        <f>IF($U$1285="základní",$N$1285,0)</f>
        <v>0</v>
      </c>
      <c r="BF1285" s="80">
        <f>IF($U$1285="snížená",$N$1285,0)</f>
        <v>0</v>
      </c>
      <c r="BG1285" s="80">
        <f>IF($U$1285="zákl. přenesená",$N$1285,0)</f>
        <v>0</v>
      </c>
      <c r="BH1285" s="80">
        <f>IF($U$1285="sníž. přenesená",$N$1285,0)</f>
        <v>0</v>
      </c>
      <c r="BI1285" s="80">
        <f>IF($U$1285="nulová",$N$1285,0)</f>
        <v>0</v>
      </c>
      <c r="BJ1285" s="6" t="s">
        <v>517</v>
      </c>
      <c r="BK1285" s="80">
        <f>ROUND($L$1285*$K$1285,2)</f>
        <v>0</v>
      </c>
      <c r="BL1285" s="6" t="s">
        <v>607</v>
      </c>
    </row>
    <row r="1286" spans="2:63" s="113" customFormat="1" ht="30.75" customHeight="1">
      <c r="B1286" s="114"/>
      <c r="D1286" s="122" t="s">
        <v>499</v>
      </c>
      <c r="N1286" s="200">
        <f>$BK$1286</f>
        <v>0</v>
      </c>
      <c r="O1286" s="201"/>
      <c r="P1286" s="201"/>
      <c r="Q1286" s="201"/>
      <c r="R1286" s="117"/>
      <c r="T1286" s="118"/>
      <c r="W1286" s="119">
        <f>$W$1287</f>
        <v>0</v>
      </c>
      <c r="Y1286" s="119">
        <f>$Y$1287</f>
        <v>0</v>
      </c>
      <c r="AA1286" s="120">
        <f>$AA$1287</f>
        <v>0</v>
      </c>
      <c r="AR1286" s="116" t="s">
        <v>517</v>
      </c>
      <c r="AT1286" s="116" t="s">
        <v>454</v>
      </c>
      <c r="AU1286" s="116" t="s">
        <v>401</v>
      </c>
      <c r="AY1286" s="116" t="s">
        <v>539</v>
      </c>
      <c r="BK1286" s="121">
        <f>$BK$1287</f>
        <v>0</v>
      </c>
    </row>
    <row r="1287" spans="2:64" s="6" customFormat="1" ht="27" customHeight="1">
      <c r="B1287" s="22"/>
      <c r="C1287" s="123" t="s">
        <v>22</v>
      </c>
      <c r="D1287" s="123" t="s">
        <v>540</v>
      </c>
      <c r="E1287" s="124" t="s">
        <v>23</v>
      </c>
      <c r="F1287" s="212" t="s">
        <v>24</v>
      </c>
      <c r="G1287" s="211"/>
      <c r="H1287" s="211"/>
      <c r="I1287" s="211"/>
      <c r="J1287" s="125" t="s">
        <v>918</v>
      </c>
      <c r="K1287" s="126">
        <v>1</v>
      </c>
      <c r="L1287" s="213">
        <v>0</v>
      </c>
      <c r="M1287" s="211"/>
      <c r="N1287" s="210">
        <f>ROUND($L$1287*$K$1287,2)</f>
        <v>0</v>
      </c>
      <c r="O1287" s="211"/>
      <c r="P1287" s="211"/>
      <c r="Q1287" s="211"/>
      <c r="R1287" s="23"/>
      <c r="T1287" s="127"/>
      <c r="U1287" s="128" t="s">
        <v>422</v>
      </c>
      <c r="V1287" s="129">
        <v>0</v>
      </c>
      <c r="W1287" s="129">
        <f>$V$1287*$K$1287</f>
        <v>0</v>
      </c>
      <c r="X1287" s="129">
        <v>0</v>
      </c>
      <c r="Y1287" s="129">
        <f>$X$1287*$K$1287</f>
        <v>0</v>
      </c>
      <c r="Z1287" s="129">
        <v>0</v>
      </c>
      <c r="AA1287" s="130">
        <f>$Z$1287*$K$1287</f>
        <v>0</v>
      </c>
      <c r="AR1287" s="6" t="s">
        <v>607</v>
      </c>
      <c r="AT1287" s="6" t="s">
        <v>540</v>
      </c>
      <c r="AU1287" s="6" t="s">
        <v>517</v>
      </c>
      <c r="AY1287" s="6" t="s">
        <v>539</v>
      </c>
      <c r="BE1287" s="80">
        <f>IF($U$1287="základní",$N$1287,0)</f>
        <v>0</v>
      </c>
      <c r="BF1287" s="80">
        <f>IF($U$1287="snížená",$N$1287,0)</f>
        <v>0</v>
      </c>
      <c r="BG1287" s="80">
        <f>IF($U$1287="zákl. přenesená",$N$1287,0)</f>
        <v>0</v>
      </c>
      <c r="BH1287" s="80">
        <f>IF($U$1287="sníž. přenesená",$N$1287,0)</f>
        <v>0</v>
      </c>
      <c r="BI1287" s="80">
        <f>IF($U$1287="nulová",$N$1287,0)</f>
        <v>0</v>
      </c>
      <c r="BJ1287" s="6" t="s">
        <v>517</v>
      </c>
      <c r="BK1287" s="80">
        <f>ROUND($L$1287*$K$1287,2)</f>
        <v>0</v>
      </c>
      <c r="BL1287" s="6" t="s">
        <v>607</v>
      </c>
    </row>
    <row r="1288" spans="2:63" s="113" customFormat="1" ht="30.75" customHeight="1">
      <c r="B1288" s="114"/>
      <c r="D1288" s="122" t="s">
        <v>500</v>
      </c>
      <c r="N1288" s="200">
        <f>$BK$1288</f>
        <v>0</v>
      </c>
      <c r="O1288" s="201"/>
      <c r="P1288" s="201"/>
      <c r="Q1288" s="201"/>
      <c r="R1288" s="117"/>
      <c r="T1288" s="118"/>
      <c r="W1288" s="119">
        <f>SUM($W$1289:$W$1290)</f>
        <v>0</v>
      </c>
      <c r="Y1288" s="119">
        <f>SUM($Y$1289:$Y$1290)</f>
        <v>0</v>
      </c>
      <c r="AA1288" s="120">
        <f>SUM($AA$1289:$AA$1290)</f>
        <v>0</v>
      </c>
      <c r="AR1288" s="116" t="s">
        <v>517</v>
      </c>
      <c r="AT1288" s="116" t="s">
        <v>454</v>
      </c>
      <c r="AU1288" s="116" t="s">
        <v>401</v>
      </c>
      <c r="AY1288" s="116" t="s">
        <v>539</v>
      </c>
      <c r="BK1288" s="121">
        <f>SUM($BK$1289:$BK$1290)</f>
        <v>0</v>
      </c>
    </row>
    <row r="1289" spans="2:64" s="6" customFormat="1" ht="15.75" customHeight="1">
      <c r="B1289" s="22"/>
      <c r="C1289" s="123" t="s">
        <v>25</v>
      </c>
      <c r="D1289" s="123" t="s">
        <v>540</v>
      </c>
      <c r="E1289" s="124" t="s">
        <v>26</v>
      </c>
      <c r="F1289" s="212" t="s">
        <v>27</v>
      </c>
      <c r="G1289" s="211"/>
      <c r="H1289" s="211"/>
      <c r="I1289" s="211"/>
      <c r="J1289" s="125" t="s">
        <v>918</v>
      </c>
      <c r="K1289" s="126">
        <v>1</v>
      </c>
      <c r="L1289" s="213">
        <v>0</v>
      </c>
      <c r="M1289" s="211"/>
      <c r="N1289" s="210">
        <f>ROUND($L$1289*$K$1289,2)</f>
        <v>0</v>
      </c>
      <c r="O1289" s="211"/>
      <c r="P1289" s="211"/>
      <c r="Q1289" s="211"/>
      <c r="R1289" s="23"/>
      <c r="T1289" s="127"/>
      <c r="U1289" s="128" t="s">
        <v>422</v>
      </c>
      <c r="V1289" s="129">
        <v>0</v>
      </c>
      <c r="W1289" s="129">
        <f>$V$1289*$K$1289</f>
        <v>0</v>
      </c>
      <c r="X1289" s="129">
        <v>0</v>
      </c>
      <c r="Y1289" s="129">
        <f>$X$1289*$K$1289</f>
        <v>0</v>
      </c>
      <c r="Z1289" s="129">
        <v>0</v>
      </c>
      <c r="AA1289" s="130">
        <f>$Z$1289*$K$1289</f>
        <v>0</v>
      </c>
      <c r="AR1289" s="6" t="s">
        <v>607</v>
      </c>
      <c r="AT1289" s="6" t="s">
        <v>540</v>
      </c>
      <c r="AU1289" s="6" t="s">
        <v>517</v>
      </c>
      <c r="AY1289" s="6" t="s">
        <v>539</v>
      </c>
      <c r="BE1289" s="80">
        <f>IF($U$1289="základní",$N$1289,0)</f>
        <v>0</v>
      </c>
      <c r="BF1289" s="80">
        <f>IF($U$1289="snížená",$N$1289,0)</f>
        <v>0</v>
      </c>
      <c r="BG1289" s="80">
        <f>IF($U$1289="zákl. přenesená",$N$1289,0)</f>
        <v>0</v>
      </c>
      <c r="BH1289" s="80">
        <f>IF($U$1289="sníž. přenesená",$N$1289,0)</f>
        <v>0</v>
      </c>
      <c r="BI1289" s="80">
        <f>IF($U$1289="nulová",$N$1289,0)</f>
        <v>0</v>
      </c>
      <c r="BJ1289" s="6" t="s">
        <v>517</v>
      </c>
      <c r="BK1289" s="80">
        <f>ROUND($L$1289*$K$1289,2)</f>
        <v>0</v>
      </c>
      <c r="BL1289" s="6" t="s">
        <v>607</v>
      </c>
    </row>
    <row r="1290" spans="2:64" s="6" customFormat="1" ht="15.75" customHeight="1">
      <c r="B1290" s="22"/>
      <c r="C1290" s="123" t="s">
        <v>28</v>
      </c>
      <c r="D1290" s="123" t="s">
        <v>540</v>
      </c>
      <c r="E1290" s="124" t="s">
        <v>29</v>
      </c>
      <c r="F1290" s="212" t="s">
        <v>30</v>
      </c>
      <c r="G1290" s="211"/>
      <c r="H1290" s="211"/>
      <c r="I1290" s="211"/>
      <c r="J1290" s="125" t="s">
        <v>918</v>
      </c>
      <c r="K1290" s="126">
        <v>1</v>
      </c>
      <c r="L1290" s="213">
        <v>0</v>
      </c>
      <c r="M1290" s="211"/>
      <c r="N1290" s="210">
        <f>ROUND($L$1290*$K$1290,2)</f>
        <v>0</v>
      </c>
      <c r="O1290" s="211"/>
      <c r="P1290" s="211"/>
      <c r="Q1290" s="211"/>
      <c r="R1290" s="23"/>
      <c r="T1290" s="127"/>
      <c r="U1290" s="128" t="s">
        <v>422</v>
      </c>
      <c r="V1290" s="129">
        <v>0</v>
      </c>
      <c r="W1290" s="129">
        <f>$V$1290*$K$1290</f>
        <v>0</v>
      </c>
      <c r="X1290" s="129">
        <v>0</v>
      </c>
      <c r="Y1290" s="129">
        <f>$X$1290*$K$1290</f>
        <v>0</v>
      </c>
      <c r="Z1290" s="129">
        <v>0</v>
      </c>
      <c r="AA1290" s="130">
        <f>$Z$1290*$K$1290</f>
        <v>0</v>
      </c>
      <c r="AR1290" s="6" t="s">
        <v>607</v>
      </c>
      <c r="AT1290" s="6" t="s">
        <v>540</v>
      </c>
      <c r="AU1290" s="6" t="s">
        <v>517</v>
      </c>
      <c r="AY1290" s="6" t="s">
        <v>539</v>
      </c>
      <c r="BE1290" s="80">
        <f>IF($U$1290="základní",$N$1290,0)</f>
        <v>0</v>
      </c>
      <c r="BF1290" s="80">
        <f>IF($U$1290="snížená",$N$1290,0)</f>
        <v>0</v>
      </c>
      <c r="BG1290" s="80">
        <f>IF($U$1290="zákl. přenesená",$N$1290,0)</f>
        <v>0</v>
      </c>
      <c r="BH1290" s="80">
        <f>IF($U$1290="sníž. přenesená",$N$1290,0)</f>
        <v>0</v>
      </c>
      <c r="BI1290" s="80">
        <f>IF($U$1290="nulová",$N$1290,0)</f>
        <v>0</v>
      </c>
      <c r="BJ1290" s="6" t="s">
        <v>517</v>
      </c>
      <c r="BK1290" s="80">
        <f>ROUND($L$1290*$K$1290,2)</f>
        <v>0</v>
      </c>
      <c r="BL1290" s="6" t="s">
        <v>607</v>
      </c>
    </row>
    <row r="1291" spans="2:63" s="113" customFormat="1" ht="30.75" customHeight="1">
      <c r="B1291" s="114"/>
      <c r="D1291" s="122" t="s">
        <v>501</v>
      </c>
      <c r="N1291" s="200">
        <f>$BK$1291</f>
        <v>0</v>
      </c>
      <c r="O1291" s="201"/>
      <c r="P1291" s="201"/>
      <c r="Q1291" s="201"/>
      <c r="R1291" s="117"/>
      <c r="T1291" s="118"/>
      <c r="W1291" s="119">
        <f>SUM($W$1292:$W$1295)</f>
        <v>0</v>
      </c>
      <c r="Y1291" s="119">
        <f>SUM($Y$1292:$Y$1295)</f>
        <v>0</v>
      </c>
      <c r="AA1291" s="120">
        <f>SUM($AA$1292:$AA$1295)</f>
        <v>0</v>
      </c>
      <c r="AR1291" s="116" t="s">
        <v>517</v>
      </c>
      <c r="AT1291" s="116" t="s">
        <v>454</v>
      </c>
      <c r="AU1291" s="116" t="s">
        <v>401</v>
      </c>
      <c r="AY1291" s="116" t="s">
        <v>539</v>
      </c>
      <c r="BK1291" s="121">
        <f>SUM($BK$1292:$BK$1295)</f>
        <v>0</v>
      </c>
    </row>
    <row r="1292" spans="2:64" s="6" customFormat="1" ht="27" customHeight="1">
      <c r="B1292" s="22"/>
      <c r="C1292" s="123" t="s">
        <v>31</v>
      </c>
      <c r="D1292" s="123" t="s">
        <v>540</v>
      </c>
      <c r="E1292" s="124" t="s">
        <v>32</v>
      </c>
      <c r="F1292" s="212" t="s">
        <v>33</v>
      </c>
      <c r="G1292" s="211"/>
      <c r="H1292" s="211"/>
      <c r="I1292" s="211"/>
      <c r="J1292" s="125" t="s">
        <v>918</v>
      </c>
      <c r="K1292" s="126">
        <v>1</v>
      </c>
      <c r="L1292" s="213">
        <v>0</v>
      </c>
      <c r="M1292" s="211"/>
      <c r="N1292" s="210">
        <f>ROUND($L$1292*$K$1292,2)</f>
        <v>0</v>
      </c>
      <c r="O1292" s="211"/>
      <c r="P1292" s="211"/>
      <c r="Q1292" s="211"/>
      <c r="R1292" s="23"/>
      <c r="T1292" s="127"/>
      <c r="U1292" s="128" t="s">
        <v>422</v>
      </c>
      <c r="V1292" s="129">
        <v>0</v>
      </c>
      <c r="W1292" s="129">
        <f>$V$1292*$K$1292</f>
        <v>0</v>
      </c>
      <c r="X1292" s="129">
        <v>0</v>
      </c>
      <c r="Y1292" s="129">
        <f>$X$1292*$K$1292</f>
        <v>0</v>
      </c>
      <c r="Z1292" s="129">
        <v>0</v>
      </c>
      <c r="AA1292" s="130">
        <f>$Z$1292*$K$1292</f>
        <v>0</v>
      </c>
      <c r="AR1292" s="6" t="s">
        <v>607</v>
      </c>
      <c r="AT1292" s="6" t="s">
        <v>540</v>
      </c>
      <c r="AU1292" s="6" t="s">
        <v>517</v>
      </c>
      <c r="AY1292" s="6" t="s">
        <v>539</v>
      </c>
      <c r="BE1292" s="80">
        <f>IF($U$1292="základní",$N$1292,0)</f>
        <v>0</v>
      </c>
      <c r="BF1292" s="80">
        <f>IF($U$1292="snížená",$N$1292,0)</f>
        <v>0</v>
      </c>
      <c r="BG1292" s="80">
        <f>IF($U$1292="zákl. přenesená",$N$1292,0)</f>
        <v>0</v>
      </c>
      <c r="BH1292" s="80">
        <f>IF($U$1292="sníž. přenesená",$N$1292,0)</f>
        <v>0</v>
      </c>
      <c r="BI1292" s="80">
        <f>IF($U$1292="nulová",$N$1292,0)</f>
        <v>0</v>
      </c>
      <c r="BJ1292" s="6" t="s">
        <v>517</v>
      </c>
      <c r="BK1292" s="80">
        <f>ROUND($L$1292*$K$1292,2)</f>
        <v>0</v>
      </c>
      <c r="BL1292" s="6" t="s">
        <v>607</v>
      </c>
    </row>
    <row r="1293" spans="2:64" s="6" customFormat="1" ht="27" customHeight="1">
      <c r="B1293" s="22"/>
      <c r="C1293" s="123" t="s">
        <v>34</v>
      </c>
      <c r="D1293" s="123" t="s">
        <v>540</v>
      </c>
      <c r="E1293" s="124" t="s">
        <v>35</v>
      </c>
      <c r="F1293" s="212" t="s">
        <v>36</v>
      </c>
      <c r="G1293" s="211"/>
      <c r="H1293" s="211"/>
      <c r="I1293" s="211"/>
      <c r="J1293" s="125" t="s">
        <v>918</v>
      </c>
      <c r="K1293" s="126">
        <v>1</v>
      </c>
      <c r="L1293" s="213">
        <v>0</v>
      </c>
      <c r="M1293" s="211"/>
      <c r="N1293" s="210">
        <f>ROUND($L$1293*$K$1293,2)</f>
        <v>0</v>
      </c>
      <c r="O1293" s="211"/>
      <c r="P1293" s="211"/>
      <c r="Q1293" s="211"/>
      <c r="R1293" s="23"/>
      <c r="T1293" s="127"/>
      <c r="U1293" s="128" t="s">
        <v>422</v>
      </c>
      <c r="V1293" s="129">
        <v>0</v>
      </c>
      <c r="W1293" s="129">
        <f>$V$1293*$K$1293</f>
        <v>0</v>
      </c>
      <c r="X1293" s="129">
        <v>0</v>
      </c>
      <c r="Y1293" s="129">
        <f>$X$1293*$K$1293</f>
        <v>0</v>
      </c>
      <c r="Z1293" s="129">
        <v>0</v>
      </c>
      <c r="AA1293" s="130">
        <f>$Z$1293*$K$1293</f>
        <v>0</v>
      </c>
      <c r="AR1293" s="6" t="s">
        <v>607</v>
      </c>
      <c r="AT1293" s="6" t="s">
        <v>540</v>
      </c>
      <c r="AU1293" s="6" t="s">
        <v>517</v>
      </c>
      <c r="AY1293" s="6" t="s">
        <v>539</v>
      </c>
      <c r="BE1293" s="80">
        <f>IF($U$1293="základní",$N$1293,0)</f>
        <v>0</v>
      </c>
      <c r="BF1293" s="80">
        <f>IF($U$1293="snížená",$N$1293,0)</f>
        <v>0</v>
      </c>
      <c r="BG1293" s="80">
        <f>IF($U$1293="zákl. přenesená",$N$1293,0)</f>
        <v>0</v>
      </c>
      <c r="BH1293" s="80">
        <f>IF($U$1293="sníž. přenesená",$N$1293,0)</f>
        <v>0</v>
      </c>
      <c r="BI1293" s="80">
        <f>IF($U$1293="nulová",$N$1293,0)</f>
        <v>0</v>
      </c>
      <c r="BJ1293" s="6" t="s">
        <v>517</v>
      </c>
      <c r="BK1293" s="80">
        <f>ROUND($L$1293*$K$1293,2)</f>
        <v>0</v>
      </c>
      <c r="BL1293" s="6" t="s">
        <v>607</v>
      </c>
    </row>
    <row r="1294" spans="2:64" s="6" customFormat="1" ht="27" customHeight="1">
      <c r="B1294" s="22"/>
      <c r="C1294" s="123" t="s">
        <v>37</v>
      </c>
      <c r="D1294" s="123" t="s">
        <v>540</v>
      </c>
      <c r="E1294" s="124" t="s">
        <v>38</v>
      </c>
      <c r="F1294" s="212" t="s">
        <v>39</v>
      </c>
      <c r="G1294" s="211"/>
      <c r="H1294" s="211"/>
      <c r="I1294" s="211"/>
      <c r="J1294" s="125" t="s">
        <v>918</v>
      </c>
      <c r="K1294" s="126">
        <v>1</v>
      </c>
      <c r="L1294" s="213">
        <v>0</v>
      </c>
      <c r="M1294" s="211"/>
      <c r="N1294" s="210">
        <f>ROUND($L$1294*$K$1294,2)</f>
        <v>0</v>
      </c>
      <c r="O1294" s="211"/>
      <c r="P1294" s="211"/>
      <c r="Q1294" s="211"/>
      <c r="R1294" s="23"/>
      <c r="T1294" s="127"/>
      <c r="U1294" s="128" t="s">
        <v>422</v>
      </c>
      <c r="V1294" s="129">
        <v>0</v>
      </c>
      <c r="W1294" s="129">
        <f>$V$1294*$K$1294</f>
        <v>0</v>
      </c>
      <c r="X1294" s="129">
        <v>0</v>
      </c>
      <c r="Y1294" s="129">
        <f>$X$1294*$K$1294</f>
        <v>0</v>
      </c>
      <c r="Z1294" s="129">
        <v>0</v>
      </c>
      <c r="AA1294" s="130">
        <f>$Z$1294*$K$1294</f>
        <v>0</v>
      </c>
      <c r="AR1294" s="6" t="s">
        <v>607</v>
      </c>
      <c r="AT1294" s="6" t="s">
        <v>540</v>
      </c>
      <c r="AU1294" s="6" t="s">
        <v>517</v>
      </c>
      <c r="AY1294" s="6" t="s">
        <v>539</v>
      </c>
      <c r="BE1294" s="80">
        <f>IF($U$1294="základní",$N$1294,0)</f>
        <v>0</v>
      </c>
      <c r="BF1294" s="80">
        <f>IF($U$1294="snížená",$N$1294,0)</f>
        <v>0</v>
      </c>
      <c r="BG1294" s="80">
        <f>IF($U$1294="zákl. přenesená",$N$1294,0)</f>
        <v>0</v>
      </c>
      <c r="BH1294" s="80">
        <f>IF($U$1294="sníž. přenesená",$N$1294,0)</f>
        <v>0</v>
      </c>
      <c r="BI1294" s="80">
        <f>IF($U$1294="nulová",$N$1294,0)</f>
        <v>0</v>
      </c>
      <c r="BJ1294" s="6" t="s">
        <v>517</v>
      </c>
      <c r="BK1294" s="80">
        <f>ROUND($L$1294*$K$1294,2)</f>
        <v>0</v>
      </c>
      <c r="BL1294" s="6" t="s">
        <v>607</v>
      </c>
    </row>
    <row r="1295" spans="2:64" s="6" customFormat="1" ht="15.75" customHeight="1">
      <c r="B1295" s="22"/>
      <c r="C1295" s="123" t="s">
        <v>40</v>
      </c>
      <c r="D1295" s="123" t="s">
        <v>540</v>
      </c>
      <c r="E1295" s="124" t="s">
        <v>41</v>
      </c>
      <c r="F1295" s="212" t="s">
        <v>42</v>
      </c>
      <c r="G1295" s="211"/>
      <c r="H1295" s="211"/>
      <c r="I1295" s="211"/>
      <c r="J1295" s="125" t="s">
        <v>918</v>
      </c>
      <c r="K1295" s="126">
        <v>1</v>
      </c>
      <c r="L1295" s="213">
        <v>0</v>
      </c>
      <c r="M1295" s="211"/>
      <c r="N1295" s="210">
        <f>ROUND($L$1295*$K$1295,2)</f>
        <v>0</v>
      </c>
      <c r="O1295" s="211"/>
      <c r="P1295" s="211"/>
      <c r="Q1295" s="211"/>
      <c r="R1295" s="23"/>
      <c r="T1295" s="127"/>
      <c r="U1295" s="128" t="s">
        <v>422</v>
      </c>
      <c r="V1295" s="129">
        <v>0</v>
      </c>
      <c r="W1295" s="129">
        <f>$V$1295*$K$1295</f>
        <v>0</v>
      </c>
      <c r="X1295" s="129">
        <v>0</v>
      </c>
      <c r="Y1295" s="129">
        <f>$X$1295*$K$1295</f>
        <v>0</v>
      </c>
      <c r="Z1295" s="129">
        <v>0</v>
      </c>
      <c r="AA1295" s="130">
        <f>$Z$1295*$K$1295</f>
        <v>0</v>
      </c>
      <c r="AR1295" s="6" t="s">
        <v>607</v>
      </c>
      <c r="AT1295" s="6" t="s">
        <v>540</v>
      </c>
      <c r="AU1295" s="6" t="s">
        <v>517</v>
      </c>
      <c r="AY1295" s="6" t="s">
        <v>539</v>
      </c>
      <c r="BE1295" s="80">
        <f>IF($U$1295="základní",$N$1295,0)</f>
        <v>0</v>
      </c>
      <c r="BF1295" s="80">
        <f>IF($U$1295="snížená",$N$1295,0)</f>
        <v>0</v>
      </c>
      <c r="BG1295" s="80">
        <f>IF($U$1295="zákl. přenesená",$N$1295,0)</f>
        <v>0</v>
      </c>
      <c r="BH1295" s="80">
        <f>IF($U$1295="sníž. přenesená",$N$1295,0)</f>
        <v>0</v>
      </c>
      <c r="BI1295" s="80">
        <f>IF($U$1295="nulová",$N$1295,0)</f>
        <v>0</v>
      </c>
      <c r="BJ1295" s="6" t="s">
        <v>517</v>
      </c>
      <c r="BK1295" s="80">
        <f>ROUND($L$1295*$K$1295,2)</f>
        <v>0</v>
      </c>
      <c r="BL1295" s="6" t="s">
        <v>607</v>
      </c>
    </row>
    <row r="1296" spans="2:63" s="113" customFormat="1" ht="30.75" customHeight="1">
      <c r="B1296" s="114"/>
      <c r="D1296" s="122" t="s">
        <v>502</v>
      </c>
      <c r="N1296" s="200">
        <f>$BK$1296</f>
        <v>0</v>
      </c>
      <c r="O1296" s="201"/>
      <c r="P1296" s="201"/>
      <c r="Q1296" s="201"/>
      <c r="R1296" s="117"/>
      <c r="T1296" s="118"/>
      <c r="W1296" s="119">
        <f>SUM($W$1297:$W$1303)</f>
        <v>16.756731000000002</v>
      </c>
      <c r="Y1296" s="119">
        <f>SUM($Y$1297:$Y$1303)</f>
        <v>0.44072402400000005</v>
      </c>
      <c r="AA1296" s="120">
        <f>SUM($AA$1297:$AA$1303)</f>
        <v>0</v>
      </c>
      <c r="AR1296" s="116" t="s">
        <v>517</v>
      </c>
      <c r="AT1296" s="116" t="s">
        <v>454</v>
      </c>
      <c r="AU1296" s="116" t="s">
        <v>401</v>
      </c>
      <c r="AY1296" s="116" t="s">
        <v>539</v>
      </c>
      <c r="BK1296" s="121">
        <f>SUM($BK$1297:$BK$1303)</f>
        <v>0</v>
      </c>
    </row>
    <row r="1297" spans="2:64" s="6" customFormat="1" ht="27" customHeight="1">
      <c r="B1297" s="22"/>
      <c r="C1297" s="123" t="s">
        <v>43</v>
      </c>
      <c r="D1297" s="123" t="s">
        <v>540</v>
      </c>
      <c r="E1297" s="124" t="s">
        <v>44</v>
      </c>
      <c r="F1297" s="212" t="s">
        <v>45</v>
      </c>
      <c r="G1297" s="211"/>
      <c r="H1297" s="211"/>
      <c r="I1297" s="211"/>
      <c r="J1297" s="125" t="s">
        <v>597</v>
      </c>
      <c r="K1297" s="126">
        <v>4.392</v>
      </c>
      <c r="L1297" s="213">
        <v>0</v>
      </c>
      <c r="M1297" s="211"/>
      <c r="N1297" s="210">
        <f>ROUND($L$1297*$K$1297,2)</f>
        <v>0</v>
      </c>
      <c r="O1297" s="211"/>
      <c r="P1297" s="211"/>
      <c r="Q1297" s="211"/>
      <c r="R1297" s="23"/>
      <c r="T1297" s="127"/>
      <c r="U1297" s="128" t="s">
        <v>422</v>
      </c>
      <c r="V1297" s="129">
        <v>3.623</v>
      </c>
      <c r="W1297" s="129">
        <f>$V$1297*$K$1297</f>
        <v>15.912216000000003</v>
      </c>
      <c r="X1297" s="129">
        <v>0.100347</v>
      </c>
      <c r="Y1297" s="129">
        <f>$X$1297*$K$1297</f>
        <v>0.44072402400000005</v>
      </c>
      <c r="Z1297" s="129">
        <v>0</v>
      </c>
      <c r="AA1297" s="130">
        <f>$Z$1297*$K$1297</f>
        <v>0</v>
      </c>
      <c r="AR1297" s="6" t="s">
        <v>607</v>
      </c>
      <c r="AT1297" s="6" t="s">
        <v>540</v>
      </c>
      <c r="AU1297" s="6" t="s">
        <v>517</v>
      </c>
      <c r="AY1297" s="6" t="s">
        <v>539</v>
      </c>
      <c r="BE1297" s="80">
        <f>IF($U$1297="základní",$N$1297,0)</f>
        <v>0</v>
      </c>
      <c r="BF1297" s="80">
        <f>IF($U$1297="snížená",$N$1297,0)</f>
        <v>0</v>
      </c>
      <c r="BG1297" s="80">
        <f>IF($U$1297="zákl. přenesená",$N$1297,0)</f>
        <v>0</v>
      </c>
      <c r="BH1297" s="80">
        <f>IF($U$1297="sníž. přenesená",$N$1297,0)</f>
        <v>0</v>
      </c>
      <c r="BI1297" s="80">
        <f>IF($U$1297="nulová",$N$1297,0)</f>
        <v>0</v>
      </c>
      <c r="BJ1297" s="6" t="s">
        <v>517</v>
      </c>
      <c r="BK1297" s="80">
        <f>ROUND($L$1297*$K$1297,2)</f>
        <v>0</v>
      </c>
      <c r="BL1297" s="6" t="s">
        <v>607</v>
      </c>
    </row>
    <row r="1298" spans="2:51" s="6" customFormat="1" ht="15.75" customHeight="1">
      <c r="B1298" s="131"/>
      <c r="E1298" s="132"/>
      <c r="F1298" s="206" t="s">
        <v>615</v>
      </c>
      <c r="G1298" s="207"/>
      <c r="H1298" s="207"/>
      <c r="I1298" s="207"/>
      <c r="K1298" s="132"/>
      <c r="N1298" s="132"/>
      <c r="R1298" s="133"/>
      <c r="T1298" s="134"/>
      <c r="AA1298" s="135"/>
      <c r="AT1298" s="132" t="s">
        <v>546</v>
      </c>
      <c r="AU1298" s="132" t="s">
        <v>517</v>
      </c>
      <c r="AV1298" s="136" t="s">
        <v>401</v>
      </c>
      <c r="AW1298" s="136" t="s">
        <v>485</v>
      </c>
      <c r="AX1298" s="136" t="s">
        <v>455</v>
      </c>
      <c r="AY1298" s="132" t="s">
        <v>539</v>
      </c>
    </row>
    <row r="1299" spans="2:51" s="6" customFormat="1" ht="15.75" customHeight="1">
      <c r="B1299" s="137"/>
      <c r="E1299" s="138"/>
      <c r="F1299" s="204" t="s">
        <v>46</v>
      </c>
      <c r="G1299" s="205"/>
      <c r="H1299" s="205"/>
      <c r="I1299" s="205"/>
      <c r="K1299" s="139">
        <v>2.32</v>
      </c>
      <c r="N1299" s="138"/>
      <c r="R1299" s="140"/>
      <c r="T1299" s="141"/>
      <c r="AA1299" s="142"/>
      <c r="AT1299" s="138" t="s">
        <v>546</v>
      </c>
      <c r="AU1299" s="138" t="s">
        <v>517</v>
      </c>
      <c r="AV1299" s="143" t="s">
        <v>517</v>
      </c>
      <c r="AW1299" s="143" t="s">
        <v>485</v>
      </c>
      <c r="AX1299" s="143" t="s">
        <v>455</v>
      </c>
      <c r="AY1299" s="138" t="s">
        <v>539</v>
      </c>
    </row>
    <row r="1300" spans="2:51" s="6" customFormat="1" ht="15.75" customHeight="1">
      <c r="B1300" s="131"/>
      <c r="E1300" s="132"/>
      <c r="F1300" s="206" t="s">
        <v>618</v>
      </c>
      <c r="G1300" s="207"/>
      <c r="H1300" s="207"/>
      <c r="I1300" s="207"/>
      <c r="K1300" s="132"/>
      <c r="N1300" s="132"/>
      <c r="R1300" s="133"/>
      <c r="T1300" s="134"/>
      <c r="AA1300" s="135"/>
      <c r="AT1300" s="132" t="s">
        <v>546</v>
      </c>
      <c r="AU1300" s="132" t="s">
        <v>517</v>
      </c>
      <c r="AV1300" s="136" t="s">
        <v>401</v>
      </c>
      <c r="AW1300" s="136" t="s">
        <v>485</v>
      </c>
      <c r="AX1300" s="136" t="s">
        <v>455</v>
      </c>
      <c r="AY1300" s="132" t="s">
        <v>539</v>
      </c>
    </row>
    <row r="1301" spans="2:51" s="6" customFormat="1" ht="15.75" customHeight="1">
      <c r="B1301" s="137"/>
      <c r="E1301" s="138"/>
      <c r="F1301" s="204" t="s">
        <v>47</v>
      </c>
      <c r="G1301" s="205"/>
      <c r="H1301" s="205"/>
      <c r="I1301" s="205"/>
      <c r="K1301" s="139">
        <v>2.072</v>
      </c>
      <c r="N1301" s="138"/>
      <c r="R1301" s="140"/>
      <c r="T1301" s="141"/>
      <c r="AA1301" s="142"/>
      <c r="AT1301" s="138" t="s">
        <v>546</v>
      </c>
      <c r="AU1301" s="138" t="s">
        <v>517</v>
      </c>
      <c r="AV1301" s="143" t="s">
        <v>517</v>
      </c>
      <c r="AW1301" s="143" t="s">
        <v>485</v>
      </c>
      <c r="AX1301" s="143" t="s">
        <v>455</v>
      </c>
      <c r="AY1301" s="138" t="s">
        <v>539</v>
      </c>
    </row>
    <row r="1302" spans="2:51" s="6" customFormat="1" ht="15.75" customHeight="1">
      <c r="B1302" s="144"/>
      <c r="E1302" s="145"/>
      <c r="F1302" s="208" t="s">
        <v>548</v>
      </c>
      <c r="G1302" s="209"/>
      <c r="H1302" s="209"/>
      <c r="I1302" s="209"/>
      <c r="K1302" s="146">
        <v>4.392</v>
      </c>
      <c r="N1302" s="145"/>
      <c r="R1302" s="147"/>
      <c r="T1302" s="148"/>
      <c r="AA1302" s="149"/>
      <c r="AT1302" s="145" t="s">
        <v>546</v>
      </c>
      <c r="AU1302" s="145" t="s">
        <v>517</v>
      </c>
      <c r="AV1302" s="150" t="s">
        <v>544</v>
      </c>
      <c r="AW1302" s="150" t="s">
        <v>485</v>
      </c>
      <c r="AX1302" s="150" t="s">
        <v>401</v>
      </c>
      <c r="AY1302" s="145" t="s">
        <v>539</v>
      </c>
    </row>
    <row r="1303" spans="2:64" s="6" customFormat="1" ht="27" customHeight="1">
      <c r="B1303" s="22"/>
      <c r="C1303" s="123" t="s">
        <v>48</v>
      </c>
      <c r="D1303" s="123" t="s">
        <v>540</v>
      </c>
      <c r="E1303" s="124" t="s">
        <v>49</v>
      </c>
      <c r="F1303" s="212" t="s">
        <v>50</v>
      </c>
      <c r="G1303" s="211"/>
      <c r="H1303" s="211"/>
      <c r="I1303" s="211"/>
      <c r="J1303" s="125" t="s">
        <v>577</v>
      </c>
      <c r="K1303" s="126">
        <v>0.441</v>
      </c>
      <c r="L1303" s="213">
        <v>0</v>
      </c>
      <c r="M1303" s="211"/>
      <c r="N1303" s="210">
        <f>ROUND($L$1303*$K$1303,2)</f>
        <v>0</v>
      </c>
      <c r="O1303" s="211"/>
      <c r="P1303" s="211"/>
      <c r="Q1303" s="211"/>
      <c r="R1303" s="23"/>
      <c r="T1303" s="127"/>
      <c r="U1303" s="128" t="s">
        <v>422</v>
      </c>
      <c r="V1303" s="129">
        <v>1.915</v>
      </c>
      <c r="W1303" s="129">
        <f>$V$1303*$K$1303</f>
        <v>0.844515</v>
      </c>
      <c r="X1303" s="129">
        <v>0</v>
      </c>
      <c r="Y1303" s="129">
        <f>$X$1303*$K$1303</f>
        <v>0</v>
      </c>
      <c r="Z1303" s="129">
        <v>0</v>
      </c>
      <c r="AA1303" s="130">
        <f>$Z$1303*$K$1303</f>
        <v>0</v>
      </c>
      <c r="AR1303" s="6" t="s">
        <v>607</v>
      </c>
      <c r="AT1303" s="6" t="s">
        <v>540</v>
      </c>
      <c r="AU1303" s="6" t="s">
        <v>517</v>
      </c>
      <c r="AY1303" s="6" t="s">
        <v>539</v>
      </c>
      <c r="BE1303" s="80">
        <f>IF($U$1303="základní",$N$1303,0)</f>
        <v>0</v>
      </c>
      <c r="BF1303" s="80">
        <f>IF($U$1303="snížená",$N$1303,0)</f>
        <v>0</v>
      </c>
      <c r="BG1303" s="80">
        <f>IF($U$1303="zákl. přenesená",$N$1303,0)</f>
        <v>0</v>
      </c>
      <c r="BH1303" s="80">
        <f>IF($U$1303="sníž. přenesená",$N$1303,0)</f>
        <v>0</v>
      </c>
      <c r="BI1303" s="80">
        <f>IF($U$1303="nulová",$N$1303,0)</f>
        <v>0</v>
      </c>
      <c r="BJ1303" s="6" t="s">
        <v>517</v>
      </c>
      <c r="BK1303" s="80">
        <f>ROUND($L$1303*$K$1303,2)</f>
        <v>0</v>
      </c>
      <c r="BL1303" s="6" t="s">
        <v>607</v>
      </c>
    </row>
    <row r="1304" spans="2:63" s="113" customFormat="1" ht="30.75" customHeight="1">
      <c r="B1304" s="114"/>
      <c r="D1304" s="122" t="s">
        <v>503</v>
      </c>
      <c r="N1304" s="200">
        <f>$BK$1304</f>
        <v>0</v>
      </c>
      <c r="O1304" s="201"/>
      <c r="P1304" s="201"/>
      <c r="Q1304" s="201"/>
      <c r="R1304" s="117"/>
      <c r="T1304" s="118"/>
      <c r="W1304" s="119">
        <f>SUM($W$1305:$W$1407)</f>
        <v>224.67104999999998</v>
      </c>
      <c r="Y1304" s="119">
        <f>SUM($Y$1305:$Y$1407)</f>
        <v>4.4068636466890005</v>
      </c>
      <c r="AA1304" s="120">
        <f>SUM($AA$1305:$AA$1407)</f>
        <v>4.868186</v>
      </c>
      <c r="AR1304" s="116" t="s">
        <v>517</v>
      </c>
      <c r="AT1304" s="116" t="s">
        <v>454</v>
      </c>
      <c r="AU1304" s="116" t="s">
        <v>401</v>
      </c>
      <c r="AY1304" s="116" t="s">
        <v>539</v>
      </c>
      <c r="BK1304" s="121">
        <f>SUM($BK$1305:$BK$1407)</f>
        <v>0</v>
      </c>
    </row>
    <row r="1305" spans="2:64" s="6" customFormat="1" ht="27" customHeight="1">
      <c r="B1305" s="22"/>
      <c r="C1305" s="123" t="s">
        <v>51</v>
      </c>
      <c r="D1305" s="123" t="s">
        <v>540</v>
      </c>
      <c r="E1305" s="124" t="s">
        <v>52</v>
      </c>
      <c r="F1305" s="212" t="s">
        <v>53</v>
      </c>
      <c r="G1305" s="211"/>
      <c r="H1305" s="211"/>
      <c r="I1305" s="211"/>
      <c r="J1305" s="125" t="s">
        <v>863</v>
      </c>
      <c r="K1305" s="126">
        <v>242.778</v>
      </c>
      <c r="L1305" s="213">
        <v>0</v>
      </c>
      <c r="M1305" s="211"/>
      <c r="N1305" s="210">
        <f>ROUND($L$1305*$K$1305,2)</f>
        <v>0</v>
      </c>
      <c r="O1305" s="211"/>
      <c r="P1305" s="211"/>
      <c r="Q1305" s="211"/>
      <c r="R1305" s="23"/>
      <c r="T1305" s="127"/>
      <c r="U1305" s="128" t="s">
        <v>422</v>
      </c>
      <c r="V1305" s="129">
        <v>0.14</v>
      </c>
      <c r="W1305" s="129">
        <f>$V$1305*$K$1305</f>
        <v>33.98892</v>
      </c>
      <c r="X1305" s="129">
        <v>0</v>
      </c>
      <c r="Y1305" s="129">
        <f>$X$1305*$K$1305</f>
        <v>0</v>
      </c>
      <c r="Z1305" s="129">
        <v>0.014</v>
      </c>
      <c r="AA1305" s="130">
        <f>$Z$1305*$K$1305</f>
        <v>3.398892</v>
      </c>
      <c r="AR1305" s="6" t="s">
        <v>607</v>
      </c>
      <c r="AT1305" s="6" t="s">
        <v>540</v>
      </c>
      <c r="AU1305" s="6" t="s">
        <v>517</v>
      </c>
      <c r="AY1305" s="6" t="s">
        <v>539</v>
      </c>
      <c r="BE1305" s="80">
        <f>IF($U$1305="základní",$N$1305,0)</f>
        <v>0</v>
      </c>
      <c r="BF1305" s="80">
        <f>IF($U$1305="snížená",$N$1305,0)</f>
        <v>0</v>
      </c>
      <c r="BG1305" s="80">
        <f>IF($U$1305="zákl. přenesená",$N$1305,0)</f>
        <v>0</v>
      </c>
      <c r="BH1305" s="80">
        <f>IF($U$1305="sníž. přenesená",$N$1305,0)</f>
        <v>0</v>
      </c>
      <c r="BI1305" s="80">
        <f>IF($U$1305="nulová",$N$1305,0)</f>
        <v>0</v>
      </c>
      <c r="BJ1305" s="6" t="s">
        <v>517</v>
      </c>
      <c r="BK1305" s="80">
        <f>ROUND($L$1305*$K$1305,2)</f>
        <v>0</v>
      </c>
      <c r="BL1305" s="6" t="s">
        <v>607</v>
      </c>
    </row>
    <row r="1306" spans="2:51" s="6" customFormat="1" ht="15.75" customHeight="1">
      <c r="B1306" s="131"/>
      <c r="E1306" s="132"/>
      <c r="F1306" s="206" t="s">
        <v>54</v>
      </c>
      <c r="G1306" s="207"/>
      <c r="H1306" s="207"/>
      <c r="I1306" s="207"/>
      <c r="K1306" s="132"/>
      <c r="N1306" s="132"/>
      <c r="R1306" s="133"/>
      <c r="T1306" s="134"/>
      <c r="AA1306" s="135"/>
      <c r="AT1306" s="132" t="s">
        <v>546</v>
      </c>
      <c r="AU1306" s="132" t="s">
        <v>517</v>
      </c>
      <c r="AV1306" s="136" t="s">
        <v>401</v>
      </c>
      <c r="AW1306" s="136" t="s">
        <v>485</v>
      </c>
      <c r="AX1306" s="136" t="s">
        <v>455</v>
      </c>
      <c r="AY1306" s="132" t="s">
        <v>539</v>
      </c>
    </row>
    <row r="1307" spans="2:51" s="6" customFormat="1" ht="15.75" customHeight="1">
      <c r="B1307" s="131"/>
      <c r="E1307" s="132"/>
      <c r="F1307" s="206" t="s">
        <v>55</v>
      </c>
      <c r="G1307" s="207"/>
      <c r="H1307" s="207"/>
      <c r="I1307" s="207"/>
      <c r="K1307" s="132"/>
      <c r="N1307" s="132"/>
      <c r="R1307" s="133"/>
      <c r="T1307" s="134"/>
      <c r="AA1307" s="135"/>
      <c r="AT1307" s="132" t="s">
        <v>546</v>
      </c>
      <c r="AU1307" s="132" t="s">
        <v>517</v>
      </c>
      <c r="AV1307" s="136" t="s">
        <v>401</v>
      </c>
      <c r="AW1307" s="136" t="s">
        <v>485</v>
      </c>
      <c r="AX1307" s="136" t="s">
        <v>455</v>
      </c>
      <c r="AY1307" s="132" t="s">
        <v>539</v>
      </c>
    </row>
    <row r="1308" spans="2:51" s="6" customFormat="1" ht="15.75" customHeight="1">
      <c r="B1308" s="137"/>
      <c r="E1308" s="138"/>
      <c r="F1308" s="204" t="s">
        <v>56</v>
      </c>
      <c r="G1308" s="205"/>
      <c r="H1308" s="205"/>
      <c r="I1308" s="205"/>
      <c r="K1308" s="139">
        <v>152.778</v>
      </c>
      <c r="N1308" s="138"/>
      <c r="R1308" s="140"/>
      <c r="T1308" s="141"/>
      <c r="AA1308" s="142"/>
      <c r="AT1308" s="138" t="s">
        <v>546</v>
      </c>
      <c r="AU1308" s="138" t="s">
        <v>517</v>
      </c>
      <c r="AV1308" s="143" t="s">
        <v>517</v>
      </c>
      <c r="AW1308" s="143" t="s">
        <v>485</v>
      </c>
      <c r="AX1308" s="143" t="s">
        <v>455</v>
      </c>
      <c r="AY1308" s="138" t="s">
        <v>539</v>
      </c>
    </row>
    <row r="1309" spans="2:51" s="6" customFormat="1" ht="15.75" customHeight="1">
      <c r="B1309" s="131"/>
      <c r="E1309" s="132"/>
      <c r="F1309" s="206" t="s">
        <v>57</v>
      </c>
      <c r="G1309" s="207"/>
      <c r="H1309" s="207"/>
      <c r="I1309" s="207"/>
      <c r="K1309" s="132"/>
      <c r="N1309" s="132"/>
      <c r="R1309" s="133"/>
      <c r="T1309" s="134"/>
      <c r="AA1309" s="135"/>
      <c r="AT1309" s="132" t="s">
        <v>546</v>
      </c>
      <c r="AU1309" s="132" t="s">
        <v>517</v>
      </c>
      <c r="AV1309" s="136" t="s">
        <v>401</v>
      </c>
      <c r="AW1309" s="136" t="s">
        <v>485</v>
      </c>
      <c r="AX1309" s="136" t="s">
        <v>455</v>
      </c>
      <c r="AY1309" s="132" t="s">
        <v>539</v>
      </c>
    </row>
    <row r="1310" spans="2:51" s="6" customFormat="1" ht="15.75" customHeight="1">
      <c r="B1310" s="137"/>
      <c r="E1310" s="138"/>
      <c r="F1310" s="204" t="s">
        <v>58</v>
      </c>
      <c r="G1310" s="205"/>
      <c r="H1310" s="205"/>
      <c r="I1310" s="205"/>
      <c r="K1310" s="139">
        <v>40</v>
      </c>
      <c r="N1310" s="138"/>
      <c r="R1310" s="140"/>
      <c r="T1310" s="141"/>
      <c r="AA1310" s="142"/>
      <c r="AT1310" s="138" t="s">
        <v>546</v>
      </c>
      <c r="AU1310" s="138" t="s">
        <v>517</v>
      </c>
      <c r="AV1310" s="143" t="s">
        <v>517</v>
      </c>
      <c r="AW1310" s="143" t="s">
        <v>485</v>
      </c>
      <c r="AX1310" s="143" t="s">
        <v>455</v>
      </c>
      <c r="AY1310" s="138" t="s">
        <v>539</v>
      </c>
    </row>
    <row r="1311" spans="2:51" s="6" customFormat="1" ht="15.75" customHeight="1">
      <c r="B1311" s="131"/>
      <c r="E1311" s="132"/>
      <c r="F1311" s="206" t="s">
        <v>59</v>
      </c>
      <c r="G1311" s="207"/>
      <c r="H1311" s="207"/>
      <c r="I1311" s="207"/>
      <c r="K1311" s="132"/>
      <c r="N1311" s="132"/>
      <c r="R1311" s="133"/>
      <c r="T1311" s="134"/>
      <c r="AA1311" s="135"/>
      <c r="AT1311" s="132" t="s">
        <v>546</v>
      </c>
      <c r="AU1311" s="132" t="s">
        <v>517</v>
      </c>
      <c r="AV1311" s="136" t="s">
        <v>401</v>
      </c>
      <c r="AW1311" s="136" t="s">
        <v>485</v>
      </c>
      <c r="AX1311" s="136" t="s">
        <v>455</v>
      </c>
      <c r="AY1311" s="132" t="s">
        <v>539</v>
      </c>
    </row>
    <row r="1312" spans="2:51" s="6" customFormat="1" ht="15.75" customHeight="1">
      <c r="B1312" s="137"/>
      <c r="E1312" s="138"/>
      <c r="F1312" s="204" t="s">
        <v>60</v>
      </c>
      <c r="G1312" s="205"/>
      <c r="H1312" s="205"/>
      <c r="I1312" s="205"/>
      <c r="K1312" s="139">
        <v>25</v>
      </c>
      <c r="N1312" s="138"/>
      <c r="R1312" s="140"/>
      <c r="T1312" s="141"/>
      <c r="AA1312" s="142"/>
      <c r="AT1312" s="138" t="s">
        <v>546</v>
      </c>
      <c r="AU1312" s="138" t="s">
        <v>517</v>
      </c>
      <c r="AV1312" s="143" t="s">
        <v>517</v>
      </c>
      <c r="AW1312" s="143" t="s">
        <v>485</v>
      </c>
      <c r="AX1312" s="143" t="s">
        <v>455</v>
      </c>
      <c r="AY1312" s="138" t="s">
        <v>539</v>
      </c>
    </row>
    <row r="1313" spans="2:51" s="6" customFormat="1" ht="15.75" customHeight="1">
      <c r="B1313" s="131"/>
      <c r="E1313" s="132"/>
      <c r="F1313" s="206" t="s">
        <v>61</v>
      </c>
      <c r="G1313" s="207"/>
      <c r="H1313" s="207"/>
      <c r="I1313" s="207"/>
      <c r="K1313" s="132"/>
      <c r="N1313" s="132"/>
      <c r="R1313" s="133"/>
      <c r="T1313" s="134"/>
      <c r="AA1313" s="135"/>
      <c r="AT1313" s="132" t="s">
        <v>546</v>
      </c>
      <c r="AU1313" s="132" t="s">
        <v>517</v>
      </c>
      <c r="AV1313" s="136" t="s">
        <v>401</v>
      </c>
      <c r="AW1313" s="136" t="s">
        <v>485</v>
      </c>
      <c r="AX1313" s="136" t="s">
        <v>455</v>
      </c>
      <c r="AY1313" s="132" t="s">
        <v>539</v>
      </c>
    </row>
    <row r="1314" spans="2:51" s="6" customFormat="1" ht="15.75" customHeight="1">
      <c r="B1314" s="137"/>
      <c r="E1314" s="138"/>
      <c r="F1314" s="204" t="s">
        <v>60</v>
      </c>
      <c r="G1314" s="205"/>
      <c r="H1314" s="205"/>
      <c r="I1314" s="205"/>
      <c r="K1314" s="139">
        <v>25</v>
      </c>
      <c r="N1314" s="138"/>
      <c r="R1314" s="140"/>
      <c r="T1314" s="141"/>
      <c r="AA1314" s="142"/>
      <c r="AT1314" s="138" t="s">
        <v>546</v>
      </c>
      <c r="AU1314" s="138" t="s">
        <v>517</v>
      </c>
      <c r="AV1314" s="143" t="s">
        <v>517</v>
      </c>
      <c r="AW1314" s="143" t="s">
        <v>485</v>
      </c>
      <c r="AX1314" s="143" t="s">
        <v>455</v>
      </c>
      <c r="AY1314" s="138" t="s">
        <v>539</v>
      </c>
    </row>
    <row r="1315" spans="2:51" s="6" customFormat="1" ht="15.75" customHeight="1">
      <c r="B1315" s="144"/>
      <c r="E1315" s="145"/>
      <c r="F1315" s="208" t="s">
        <v>548</v>
      </c>
      <c r="G1315" s="209"/>
      <c r="H1315" s="209"/>
      <c r="I1315" s="209"/>
      <c r="K1315" s="146">
        <v>242.778</v>
      </c>
      <c r="N1315" s="145"/>
      <c r="R1315" s="147"/>
      <c r="T1315" s="148"/>
      <c r="AA1315" s="149"/>
      <c r="AT1315" s="145" t="s">
        <v>546</v>
      </c>
      <c r="AU1315" s="145" t="s">
        <v>517</v>
      </c>
      <c r="AV1315" s="150" t="s">
        <v>544</v>
      </c>
      <c r="AW1315" s="150" t="s">
        <v>485</v>
      </c>
      <c r="AX1315" s="150" t="s">
        <v>401</v>
      </c>
      <c r="AY1315" s="145" t="s">
        <v>539</v>
      </c>
    </row>
    <row r="1316" spans="2:64" s="6" customFormat="1" ht="27" customHeight="1">
      <c r="B1316" s="22"/>
      <c r="C1316" s="123" t="s">
        <v>62</v>
      </c>
      <c r="D1316" s="123" t="s">
        <v>540</v>
      </c>
      <c r="E1316" s="124" t="s">
        <v>63</v>
      </c>
      <c r="F1316" s="212" t="s">
        <v>64</v>
      </c>
      <c r="G1316" s="211"/>
      <c r="H1316" s="211"/>
      <c r="I1316" s="211"/>
      <c r="J1316" s="125" t="s">
        <v>597</v>
      </c>
      <c r="K1316" s="126">
        <v>58.74</v>
      </c>
      <c r="L1316" s="213">
        <v>0</v>
      </c>
      <c r="M1316" s="211"/>
      <c r="N1316" s="210">
        <f>ROUND($L$1316*$K$1316,2)</f>
        <v>0</v>
      </c>
      <c r="O1316" s="211"/>
      <c r="P1316" s="211"/>
      <c r="Q1316" s="211"/>
      <c r="R1316" s="23"/>
      <c r="T1316" s="127"/>
      <c r="U1316" s="128" t="s">
        <v>422</v>
      </c>
      <c r="V1316" s="129">
        <v>0.876</v>
      </c>
      <c r="W1316" s="129">
        <f>$V$1316*$K$1316</f>
        <v>51.45624</v>
      </c>
      <c r="X1316" s="129">
        <v>0</v>
      </c>
      <c r="Y1316" s="129">
        <f>$X$1316*$K$1316</f>
        <v>0</v>
      </c>
      <c r="Z1316" s="129">
        <v>0</v>
      </c>
      <c r="AA1316" s="130">
        <f>$Z$1316*$K$1316</f>
        <v>0</v>
      </c>
      <c r="AR1316" s="6" t="s">
        <v>607</v>
      </c>
      <c r="AT1316" s="6" t="s">
        <v>540</v>
      </c>
      <c r="AU1316" s="6" t="s">
        <v>517</v>
      </c>
      <c r="AY1316" s="6" t="s">
        <v>539</v>
      </c>
      <c r="BE1316" s="80">
        <f>IF($U$1316="základní",$N$1316,0)</f>
        <v>0</v>
      </c>
      <c r="BF1316" s="80">
        <f>IF($U$1316="snížená",$N$1316,0)</f>
        <v>0</v>
      </c>
      <c r="BG1316" s="80">
        <f>IF($U$1316="zákl. přenesená",$N$1316,0)</f>
        <v>0</v>
      </c>
      <c r="BH1316" s="80">
        <f>IF($U$1316="sníž. přenesená",$N$1316,0)</f>
        <v>0</v>
      </c>
      <c r="BI1316" s="80">
        <f>IF($U$1316="nulová",$N$1316,0)</f>
        <v>0</v>
      </c>
      <c r="BJ1316" s="6" t="s">
        <v>517</v>
      </c>
      <c r="BK1316" s="80">
        <f>ROUND($L$1316*$K$1316,2)</f>
        <v>0</v>
      </c>
      <c r="BL1316" s="6" t="s">
        <v>607</v>
      </c>
    </row>
    <row r="1317" spans="2:51" s="6" customFormat="1" ht="15.75" customHeight="1">
      <c r="B1317" s="131"/>
      <c r="E1317" s="132"/>
      <c r="F1317" s="206" t="s">
        <v>65</v>
      </c>
      <c r="G1317" s="207"/>
      <c r="H1317" s="207"/>
      <c r="I1317" s="207"/>
      <c r="K1317" s="132"/>
      <c r="N1317" s="132"/>
      <c r="R1317" s="133"/>
      <c r="T1317" s="134"/>
      <c r="AA1317" s="135"/>
      <c r="AT1317" s="132" t="s">
        <v>546</v>
      </c>
      <c r="AU1317" s="132" t="s">
        <v>517</v>
      </c>
      <c r="AV1317" s="136" t="s">
        <v>401</v>
      </c>
      <c r="AW1317" s="136" t="s">
        <v>485</v>
      </c>
      <c r="AX1317" s="136" t="s">
        <v>455</v>
      </c>
      <c r="AY1317" s="132" t="s">
        <v>539</v>
      </c>
    </row>
    <row r="1318" spans="2:51" s="6" customFormat="1" ht="15.75" customHeight="1">
      <c r="B1318" s="137"/>
      <c r="E1318" s="138"/>
      <c r="F1318" s="204" t="s">
        <v>66</v>
      </c>
      <c r="G1318" s="205"/>
      <c r="H1318" s="205"/>
      <c r="I1318" s="205"/>
      <c r="K1318" s="139">
        <v>58.74</v>
      </c>
      <c r="N1318" s="138"/>
      <c r="R1318" s="140"/>
      <c r="T1318" s="141"/>
      <c r="AA1318" s="142"/>
      <c r="AT1318" s="138" t="s">
        <v>546</v>
      </c>
      <c r="AU1318" s="138" t="s">
        <v>517</v>
      </c>
      <c r="AV1318" s="143" t="s">
        <v>517</v>
      </c>
      <c r="AW1318" s="143" t="s">
        <v>485</v>
      </c>
      <c r="AX1318" s="143" t="s">
        <v>455</v>
      </c>
      <c r="AY1318" s="138" t="s">
        <v>539</v>
      </c>
    </row>
    <row r="1319" spans="2:51" s="6" customFormat="1" ht="15.75" customHeight="1">
      <c r="B1319" s="144"/>
      <c r="E1319" s="145"/>
      <c r="F1319" s="208" t="s">
        <v>548</v>
      </c>
      <c r="G1319" s="209"/>
      <c r="H1319" s="209"/>
      <c r="I1319" s="209"/>
      <c r="K1319" s="146">
        <v>58.74</v>
      </c>
      <c r="N1319" s="145"/>
      <c r="R1319" s="147"/>
      <c r="T1319" s="148"/>
      <c r="AA1319" s="149"/>
      <c r="AT1319" s="145" t="s">
        <v>546</v>
      </c>
      <c r="AU1319" s="145" t="s">
        <v>517</v>
      </c>
      <c r="AV1319" s="150" t="s">
        <v>544</v>
      </c>
      <c r="AW1319" s="150" t="s">
        <v>485</v>
      </c>
      <c r="AX1319" s="150" t="s">
        <v>401</v>
      </c>
      <c r="AY1319" s="145" t="s">
        <v>539</v>
      </c>
    </row>
    <row r="1320" spans="2:64" s="6" customFormat="1" ht="27" customHeight="1">
      <c r="B1320" s="22"/>
      <c r="C1320" s="151" t="s">
        <v>67</v>
      </c>
      <c r="D1320" s="151" t="s">
        <v>722</v>
      </c>
      <c r="E1320" s="152" t="s">
        <v>68</v>
      </c>
      <c r="F1320" s="217" t="s">
        <v>69</v>
      </c>
      <c r="G1320" s="215"/>
      <c r="H1320" s="215"/>
      <c r="I1320" s="215"/>
      <c r="J1320" s="153" t="s">
        <v>597</v>
      </c>
      <c r="K1320" s="154">
        <v>64.614</v>
      </c>
      <c r="L1320" s="214">
        <v>0</v>
      </c>
      <c r="M1320" s="215"/>
      <c r="N1320" s="216">
        <f>ROUND($L$1320*$K$1320,2)</f>
        <v>0</v>
      </c>
      <c r="O1320" s="211"/>
      <c r="P1320" s="211"/>
      <c r="Q1320" s="211"/>
      <c r="R1320" s="23"/>
      <c r="T1320" s="127"/>
      <c r="U1320" s="128" t="s">
        <v>422</v>
      </c>
      <c r="V1320" s="129">
        <v>0</v>
      </c>
      <c r="W1320" s="129">
        <f>$V$1320*$K$1320</f>
        <v>0</v>
      </c>
      <c r="X1320" s="129">
        <v>0.017</v>
      </c>
      <c r="Y1320" s="129">
        <f>$X$1320*$K$1320</f>
        <v>1.0984380000000002</v>
      </c>
      <c r="Z1320" s="129">
        <v>0</v>
      </c>
      <c r="AA1320" s="130">
        <f>$Z$1320*$K$1320</f>
        <v>0</v>
      </c>
      <c r="AR1320" s="6" t="s">
        <v>742</v>
      </c>
      <c r="AT1320" s="6" t="s">
        <v>722</v>
      </c>
      <c r="AU1320" s="6" t="s">
        <v>517</v>
      </c>
      <c r="AY1320" s="6" t="s">
        <v>539</v>
      </c>
      <c r="BE1320" s="80">
        <f>IF($U$1320="základní",$N$1320,0)</f>
        <v>0</v>
      </c>
      <c r="BF1320" s="80">
        <f>IF($U$1320="snížená",$N$1320,0)</f>
        <v>0</v>
      </c>
      <c r="BG1320" s="80">
        <f>IF($U$1320="zákl. přenesená",$N$1320,0)</f>
        <v>0</v>
      </c>
      <c r="BH1320" s="80">
        <f>IF($U$1320="sníž. přenesená",$N$1320,0)</f>
        <v>0</v>
      </c>
      <c r="BI1320" s="80">
        <f>IF($U$1320="nulová",$N$1320,0)</f>
        <v>0</v>
      </c>
      <c r="BJ1320" s="6" t="s">
        <v>517</v>
      </c>
      <c r="BK1320" s="80">
        <f>ROUND($L$1320*$K$1320,2)</f>
        <v>0</v>
      </c>
      <c r="BL1320" s="6" t="s">
        <v>607</v>
      </c>
    </row>
    <row r="1321" spans="2:51" s="6" customFormat="1" ht="15.75" customHeight="1">
      <c r="B1321" s="131"/>
      <c r="E1321" s="132"/>
      <c r="F1321" s="206" t="s">
        <v>65</v>
      </c>
      <c r="G1321" s="207"/>
      <c r="H1321" s="207"/>
      <c r="I1321" s="207"/>
      <c r="K1321" s="132"/>
      <c r="N1321" s="132"/>
      <c r="R1321" s="133"/>
      <c r="T1321" s="134"/>
      <c r="AA1321" s="135"/>
      <c r="AT1321" s="132" t="s">
        <v>546</v>
      </c>
      <c r="AU1321" s="132" t="s">
        <v>517</v>
      </c>
      <c r="AV1321" s="136" t="s">
        <v>401</v>
      </c>
      <c r="AW1321" s="136" t="s">
        <v>485</v>
      </c>
      <c r="AX1321" s="136" t="s">
        <v>455</v>
      </c>
      <c r="AY1321" s="132" t="s">
        <v>539</v>
      </c>
    </row>
    <row r="1322" spans="2:51" s="6" customFormat="1" ht="15.75" customHeight="1">
      <c r="B1322" s="137"/>
      <c r="E1322" s="138"/>
      <c r="F1322" s="204" t="s">
        <v>70</v>
      </c>
      <c r="G1322" s="205"/>
      <c r="H1322" s="205"/>
      <c r="I1322" s="205"/>
      <c r="K1322" s="139">
        <v>64.614</v>
      </c>
      <c r="N1322" s="138"/>
      <c r="R1322" s="140"/>
      <c r="T1322" s="141"/>
      <c r="AA1322" s="142"/>
      <c r="AT1322" s="138" t="s">
        <v>546</v>
      </c>
      <c r="AU1322" s="138" t="s">
        <v>517</v>
      </c>
      <c r="AV1322" s="143" t="s">
        <v>517</v>
      </c>
      <c r="AW1322" s="143" t="s">
        <v>485</v>
      </c>
      <c r="AX1322" s="143" t="s">
        <v>455</v>
      </c>
      <c r="AY1322" s="138" t="s">
        <v>539</v>
      </c>
    </row>
    <row r="1323" spans="2:51" s="6" customFormat="1" ht="15.75" customHeight="1">
      <c r="B1323" s="144"/>
      <c r="E1323" s="145"/>
      <c r="F1323" s="208" t="s">
        <v>548</v>
      </c>
      <c r="G1323" s="209"/>
      <c r="H1323" s="209"/>
      <c r="I1323" s="209"/>
      <c r="K1323" s="146">
        <v>64.614</v>
      </c>
      <c r="N1323" s="145"/>
      <c r="R1323" s="147"/>
      <c r="T1323" s="148"/>
      <c r="AA1323" s="149"/>
      <c r="AT1323" s="145" t="s">
        <v>546</v>
      </c>
      <c r="AU1323" s="145" t="s">
        <v>517</v>
      </c>
      <c r="AV1323" s="150" t="s">
        <v>544</v>
      </c>
      <c r="AW1323" s="150" t="s">
        <v>485</v>
      </c>
      <c r="AX1323" s="150" t="s">
        <v>401</v>
      </c>
      <c r="AY1323" s="145" t="s">
        <v>539</v>
      </c>
    </row>
    <row r="1324" spans="2:64" s="6" customFormat="1" ht="27" customHeight="1">
      <c r="B1324" s="22"/>
      <c r="C1324" s="123" t="s">
        <v>71</v>
      </c>
      <c r="D1324" s="123" t="s">
        <v>540</v>
      </c>
      <c r="E1324" s="124" t="s">
        <v>72</v>
      </c>
      <c r="F1324" s="212" t="s">
        <v>73</v>
      </c>
      <c r="G1324" s="211"/>
      <c r="H1324" s="211"/>
      <c r="I1324" s="211"/>
      <c r="J1324" s="125" t="s">
        <v>597</v>
      </c>
      <c r="K1324" s="126">
        <v>137.5</v>
      </c>
      <c r="L1324" s="213">
        <v>0</v>
      </c>
      <c r="M1324" s="211"/>
      <c r="N1324" s="210">
        <f>ROUND($L$1324*$K$1324,2)</f>
        <v>0</v>
      </c>
      <c r="O1324" s="211"/>
      <c r="P1324" s="211"/>
      <c r="Q1324" s="211"/>
      <c r="R1324" s="23"/>
      <c r="T1324" s="127"/>
      <c r="U1324" s="128" t="s">
        <v>422</v>
      </c>
      <c r="V1324" s="129">
        <v>0.05</v>
      </c>
      <c r="W1324" s="129">
        <f>$V$1324*$K$1324</f>
        <v>6.875</v>
      </c>
      <c r="X1324" s="129">
        <v>0</v>
      </c>
      <c r="Y1324" s="129">
        <f>$X$1324*$K$1324</f>
        <v>0</v>
      </c>
      <c r="Z1324" s="129">
        <v>0.005</v>
      </c>
      <c r="AA1324" s="130">
        <f>$Z$1324*$K$1324</f>
        <v>0.6875</v>
      </c>
      <c r="AR1324" s="6" t="s">
        <v>607</v>
      </c>
      <c r="AT1324" s="6" t="s">
        <v>540</v>
      </c>
      <c r="AU1324" s="6" t="s">
        <v>517</v>
      </c>
      <c r="AY1324" s="6" t="s">
        <v>539</v>
      </c>
      <c r="BE1324" s="80">
        <f>IF($U$1324="základní",$N$1324,0)</f>
        <v>0</v>
      </c>
      <c r="BF1324" s="80">
        <f>IF($U$1324="snížená",$N$1324,0)</f>
        <v>0</v>
      </c>
      <c r="BG1324" s="80">
        <f>IF($U$1324="zákl. přenesená",$N$1324,0)</f>
        <v>0</v>
      </c>
      <c r="BH1324" s="80">
        <f>IF($U$1324="sníž. přenesená",$N$1324,0)</f>
        <v>0</v>
      </c>
      <c r="BI1324" s="80">
        <f>IF($U$1324="nulová",$N$1324,0)</f>
        <v>0</v>
      </c>
      <c r="BJ1324" s="6" t="s">
        <v>517</v>
      </c>
      <c r="BK1324" s="80">
        <f>ROUND($L$1324*$K$1324,2)</f>
        <v>0</v>
      </c>
      <c r="BL1324" s="6" t="s">
        <v>607</v>
      </c>
    </row>
    <row r="1325" spans="2:51" s="6" customFormat="1" ht="15.75" customHeight="1">
      <c r="B1325" s="131"/>
      <c r="E1325" s="132"/>
      <c r="F1325" s="206" t="s">
        <v>54</v>
      </c>
      <c r="G1325" s="207"/>
      <c r="H1325" s="207"/>
      <c r="I1325" s="207"/>
      <c r="K1325" s="132"/>
      <c r="N1325" s="132"/>
      <c r="R1325" s="133"/>
      <c r="T1325" s="134"/>
      <c r="AA1325" s="135"/>
      <c r="AT1325" s="132" t="s">
        <v>546</v>
      </c>
      <c r="AU1325" s="132" t="s">
        <v>517</v>
      </c>
      <c r="AV1325" s="136" t="s">
        <v>401</v>
      </c>
      <c r="AW1325" s="136" t="s">
        <v>485</v>
      </c>
      <c r="AX1325" s="136" t="s">
        <v>455</v>
      </c>
      <c r="AY1325" s="132" t="s">
        <v>539</v>
      </c>
    </row>
    <row r="1326" spans="2:51" s="6" customFormat="1" ht="15.75" customHeight="1">
      <c r="B1326" s="137"/>
      <c r="E1326" s="138"/>
      <c r="F1326" s="204" t="s">
        <v>74</v>
      </c>
      <c r="G1326" s="205"/>
      <c r="H1326" s="205"/>
      <c r="I1326" s="205"/>
      <c r="K1326" s="139">
        <v>137.5</v>
      </c>
      <c r="N1326" s="138"/>
      <c r="R1326" s="140"/>
      <c r="T1326" s="141"/>
      <c r="AA1326" s="142"/>
      <c r="AT1326" s="138" t="s">
        <v>546</v>
      </c>
      <c r="AU1326" s="138" t="s">
        <v>517</v>
      </c>
      <c r="AV1326" s="143" t="s">
        <v>517</v>
      </c>
      <c r="AW1326" s="143" t="s">
        <v>485</v>
      </c>
      <c r="AX1326" s="143" t="s">
        <v>455</v>
      </c>
      <c r="AY1326" s="138" t="s">
        <v>539</v>
      </c>
    </row>
    <row r="1327" spans="2:51" s="6" customFormat="1" ht="15.75" customHeight="1">
      <c r="B1327" s="144"/>
      <c r="E1327" s="145"/>
      <c r="F1327" s="208" t="s">
        <v>548</v>
      </c>
      <c r="G1327" s="209"/>
      <c r="H1327" s="209"/>
      <c r="I1327" s="209"/>
      <c r="K1327" s="146">
        <v>137.5</v>
      </c>
      <c r="N1327" s="145"/>
      <c r="R1327" s="147"/>
      <c r="T1327" s="148"/>
      <c r="AA1327" s="149"/>
      <c r="AT1327" s="145" t="s">
        <v>546</v>
      </c>
      <c r="AU1327" s="145" t="s">
        <v>517</v>
      </c>
      <c r="AV1327" s="150" t="s">
        <v>544</v>
      </c>
      <c r="AW1327" s="150" t="s">
        <v>485</v>
      </c>
      <c r="AX1327" s="150" t="s">
        <v>401</v>
      </c>
      <c r="AY1327" s="145" t="s">
        <v>539</v>
      </c>
    </row>
    <row r="1328" spans="2:64" s="6" customFormat="1" ht="27" customHeight="1">
      <c r="B1328" s="22"/>
      <c r="C1328" s="123" t="s">
        <v>75</v>
      </c>
      <c r="D1328" s="123" t="s">
        <v>540</v>
      </c>
      <c r="E1328" s="124" t="s">
        <v>76</v>
      </c>
      <c r="F1328" s="212" t="s">
        <v>77</v>
      </c>
      <c r="G1328" s="211"/>
      <c r="H1328" s="211"/>
      <c r="I1328" s="211"/>
      <c r="J1328" s="125" t="s">
        <v>543</v>
      </c>
      <c r="K1328" s="126">
        <v>0.705</v>
      </c>
      <c r="L1328" s="213">
        <v>0</v>
      </c>
      <c r="M1328" s="211"/>
      <c r="N1328" s="210">
        <f>ROUND($L$1328*$K$1328,2)</f>
        <v>0</v>
      </c>
      <c r="O1328" s="211"/>
      <c r="P1328" s="211"/>
      <c r="Q1328" s="211"/>
      <c r="R1328" s="23"/>
      <c r="T1328" s="127"/>
      <c r="U1328" s="128" t="s">
        <v>422</v>
      </c>
      <c r="V1328" s="129">
        <v>0</v>
      </c>
      <c r="W1328" s="129">
        <f>$V$1328*$K$1328</f>
        <v>0</v>
      </c>
      <c r="X1328" s="129">
        <v>0.024308033</v>
      </c>
      <c r="Y1328" s="129">
        <f>$X$1328*$K$1328</f>
        <v>0.017137163264999998</v>
      </c>
      <c r="Z1328" s="129">
        <v>0</v>
      </c>
      <c r="AA1328" s="130">
        <f>$Z$1328*$K$1328</f>
        <v>0</v>
      </c>
      <c r="AR1328" s="6" t="s">
        <v>607</v>
      </c>
      <c r="AT1328" s="6" t="s">
        <v>540</v>
      </c>
      <c r="AU1328" s="6" t="s">
        <v>517</v>
      </c>
      <c r="AY1328" s="6" t="s">
        <v>539</v>
      </c>
      <c r="BE1328" s="80">
        <f>IF($U$1328="základní",$N$1328,0)</f>
        <v>0</v>
      </c>
      <c r="BF1328" s="80">
        <f>IF($U$1328="snížená",$N$1328,0)</f>
        <v>0</v>
      </c>
      <c r="BG1328" s="80">
        <f>IF($U$1328="zákl. přenesená",$N$1328,0)</f>
        <v>0</v>
      </c>
      <c r="BH1328" s="80">
        <f>IF($U$1328="sníž. přenesená",$N$1328,0)</f>
        <v>0</v>
      </c>
      <c r="BI1328" s="80">
        <f>IF($U$1328="nulová",$N$1328,0)</f>
        <v>0</v>
      </c>
      <c r="BJ1328" s="6" t="s">
        <v>517</v>
      </c>
      <c r="BK1328" s="80">
        <f>ROUND($L$1328*$K$1328,2)</f>
        <v>0</v>
      </c>
      <c r="BL1328" s="6" t="s">
        <v>607</v>
      </c>
    </row>
    <row r="1329" spans="2:51" s="6" customFormat="1" ht="15.75" customHeight="1">
      <c r="B1329" s="131"/>
      <c r="E1329" s="132"/>
      <c r="F1329" s="206" t="s">
        <v>65</v>
      </c>
      <c r="G1329" s="207"/>
      <c r="H1329" s="207"/>
      <c r="I1329" s="207"/>
      <c r="K1329" s="132"/>
      <c r="N1329" s="132"/>
      <c r="R1329" s="133"/>
      <c r="T1329" s="134"/>
      <c r="AA1329" s="135"/>
      <c r="AT1329" s="132" t="s">
        <v>546</v>
      </c>
      <c r="AU1329" s="132" t="s">
        <v>517</v>
      </c>
      <c r="AV1329" s="136" t="s">
        <v>401</v>
      </c>
      <c r="AW1329" s="136" t="s">
        <v>485</v>
      </c>
      <c r="AX1329" s="136" t="s">
        <v>455</v>
      </c>
      <c r="AY1329" s="132" t="s">
        <v>539</v>
      </c>
    </row>
    <row r="1330" spans="2:51" s="6" customFormat="1" ht="15.75" customHeight="1">
      <c r="B1330" s="137"/>
      <c r="E1330" s="138"/>
      <c r="F1330" s="204" t="s">
        <v>78</v>
      </c>
      <c r="G1330" s="205"/>
      <c r="H1330" s="205"/>
      <c r="I1330" s="205"/>
      <c r="K1330" s="139">
        <v>0.705</v>
      </c>
      <c r="N1330" s="138"/>
      <c r="R1330" s="140"/>
      <c r="T1330" s="141"/>
      <c r="AA1330" s="142"/>
      <c r="AT1330" s="138" t="s">
        <v>546</v>
      </c>
      <c r="AU1330" s="138" t="s">
        <v>517</v>
      </c>
      <c r="AV1330" s="143" t="s">
        <v>517</v>
      </c>
      <c r="AW1330" s="143" t="s">
        <v>485</v>
      </c>
      <c r="AX1330" s="143" t="s">
        <v>455</v>
      </c>
      <c r="AY1330" s="138" t="s">
        <v>539</v>
      </c>
    </row>
    <row r="1331" spans="2:51" s="6" customFormat="1" ht="15.75" customHeight="1">
      <c r="B1331" s="144"/>
      <c r="E1331" s="145"/>
      <c r="F1331" s="208" t="s">
        <v>548</v>
      </c>
      <c r="G1331" s="209"/>
      <c r="H1331" s="209"/>
      <c r="I1331" s="209"/>
      <c r="K1331" s="146">
        <v>0.705</v>
      </c>
      <c r="N1331" s="145"/>
      <c r="R1331" s="147"/>
      <c r="T1331" s="148"/>
      <c r="AA1331" s="149"/>
      <c r="AT1331" s="145" t="s">
        <v>546</v>
      </c>
      <c r="AU1331" s="145" t="s">
        <v>517</v>
      </c>
      <c r="AV1331" s="150" t="s">
        <v>544</v>
      </c>
      <c r="AW1331" s="150" t="s">
        <v>485</v>
      </c>
      <c r="AX1331" s="150" t="s">
        <v>401</v>
      </c>
      <c r="AY1331" s="145" t="s">
        <v>539</v>
      </c>
    </row>
    <row r="1332" spans="2:64" s="6" customFormat="1" ht="15.75" customHeight="1">
      <c r="B1332" s="22"/>
      <c r="C1332" s="123" t="s">
        <v>79</v>
      </c>
      <c r="D1332" s="123" t="s">
        <v>540</v>
      </c>
      <c r="E1332" s="124" t="s">
        <v>80</v>
      </c>
      <c r="F1332" s="212" t="s">
        <v>81</v>
      </c>
      <c r="G1332" s="211"/>
      <c r="H1332" s="211"/>
      <c r="I1332" s="211"/>
      <c r="J1332" s="125" t="s">
        <v>863</v>
      </c>
      <c r="K1332" s="126">
        <v>117.48</v>
      </c>
      <c r="L1332" s="213">
        <v>0</v>
      </c>
      <c r="M1332" s="211"/>
      <c r="N1332" s="210">
        <f>ROUND($L$1332*$K$1332,2)</f>
        <v>0</v>
      </c>
      <c r="O1332" s="211"/>
      <c r="P1332" s="211"/>
      <c r="Q1332" s="211"/>
      <c r="R1332" s="23"/>
      <c r="T1332" s="127"/>
      <c r="U1332" s="128" t="s">
        <v>422</v>
      </c>
      <c r="V1332" s="129">
        <v>0.147</v>
      </c>
      <c r="W1332" s="129">
        <f>$V$1332*$K$1332</f>
        <v>17.26956</v>
      </c>
      <c r="X1332" s="129">
        <v>2.20728E-05</v>
      </c>
      <c r="Y1332" s="129">
        <f>$X$1332*$K$1332</f>
        <v>0.0025931125440000003</v>
      </c>
      <c r="Z1332" s="129">
        <v>0</v>
      </c>
      <c r="AA1332" s="130">
        <f>$Z$1332*$K$1332</f>
        <v>0</v>
      </c>
      <c r="AR1332" s="6" t="s">
        <v>607</v>
      </c>
      <c r="AT1332" s="6" t="s">
        <v>540</v>
      </c>
      <c r="AU1332" s="6" t="s">
        <v>517</v>
      </c>
      <c r="AY1332" s="6" t="s">
        <v>539</v>
      </c>
      <c r="BE1332" s="80">
        <f>IF($U$1332="základní",$N$1332,0)</f>
        <v>0</v>
      </c>
      <c r="BF1332" s="80">
        <f>IF($U$1332="snížená",$N$1332,0)</f>
        <v>0</v>
      </c>
      <c r="BG1332" s="80">
        <f>IF($U$1332="zákl. přenesená",$N$1332,0)</f>
        <v>0</v>
      </c>
      <c r="BH1332" s="80">
        <f>IF($U$1332="sníž. přenesená",$N$1332,0)</f>
        <v>0</v>
      </c>
      <c r="BI1332" s="80">
        <f>IF($U$1332="nulová",$N$1332,0)</f>
        <v>0</v>
      </c>
      <c r="BJ1332" s="6" t="s">
        <v>517</v>
      </c>
      <c r="BK1332" s="80">
        <f>ROUND($L$1332*$K$1332,2)</f>
        <v>0</v>
      </c>
      <c r="BL1332" s="6" t="s">
        <v>607</v>
      </c>
    </row>
    <row r="1333" spans="2:51" s="6" customFormat="1" ht="15.75" customHeight="1">
      <c r="B1333" s="131"/>
      <c r="E1333" s="132"/>
      <c r="F1333" s="206" t="s">
        <v>65</v>
      </c>
      <c r="G1333" s="207"/>
      <c r="H1333" s="207"/>
      <c r="I1333" s="207"/>
      <c r="K1333" s="132"/>
      <c r="N1333" s="132"/>
      <c r="R1333" s="133"/>
      <c r="T1333" s="134"/>
      <c r="AA1333" s="135"/>
      <c r="AT1333" s="132" t="s">
        <v>546</v>
      </c>
      <c r="AU1333" s="132" t="s">
        <v>517</v>
      </c>
      <c r="AV1333" s="136" t="s">
        <v>401</v>
      </c>
      <c r="AW1333" s="136" t="s">
        <v>485</v>
      </c>
      <c r="AX1333" s="136" t="s">
        <v>455</v>
      </c>
      <c r="AY1333" s="132" t="s">
        <v>539</v>
      </c>
    </row>
    <row r="1334" spans="2:51" s="6" customFormat="1" ht="15.75" customHeight="1">
      <c r="B1334" s="137"/>
      <c r="E1334" s="138"/>
      <c r="F1334" s="204" t="s">
        <v>82</v>
      </c>
      <c r="G1334" s="205"/>
      <c r="H1334" s="205"/>
      <c r="I1334" s="205"/>
      <c r="K1334" s="139">
        <v>117.48</v>
      </c>
      <c r="N1334" s="138"/>
      <c r="R1334" s="140"/>
      <c r="T1334" s="141"/>
      <c r="AA1334" s="142"/>
      <c r="AT1334" s="138" t="s">
        <v>546</v>
      </c>
      <c r="AU1334" s="138" t="s">
        <v>517</v>
      </c>
      <c r="AV1334" s="143" t="s">
        <v>517</v>
      </c>
      <c r="AW1334" s="143" t="s">
        <v>485</v>
      </c>
      <c r="AX1334" s="143" t="s">
        <v>455</v>
      </c>
      <c r="AY1334" s="138" t="s">
        <v>539</v>
      </c>
    </row>
    <row r="1335" spans="2:51" s="6" customFormat="1" ht="15.75" customHeight="1">
      <c r="B1335" s="144"/>
      <c r="E1335" s="145"/>
      <c r="F1335" s="208" t="s">
        <v>548</v>
      </c>
      <c r="G1335" s="209"/>
      <c r="H1335" s="209"/>
      <c r="I1335" s="209"/>
      <c r="K1335" s="146">
        <v>117.48</v>
      </c>
      <c r="N1335" s="145"/>
      <c r="R1335" s="147"/>
      <c r="T1335" s="148"/>
      <c r="AA1335" s="149"/>
      <c r="AT1335" s="145" t="s">
        <v>546</v>
      </c>
      <c r="AU1335" s="145" t="s">
        <v>517</v>
      </c>
      <c r="AV1335" s="150" t="s">
        <v>544</v>
      </c>
      <c r="AW1335" s="150" t="s">
        <v>485</v>
      </c>
      <c r="AX1335" s="150" t="s">
        <v>401</v>
      </c>
      <c r="AY1335" s="145" t="s">
        <v>539</v>
      </c>
    </row>
    <row r="1336" spans="2:64" s="6" customFormat="1" ht="15.75" customHeight="1">
      <c r="B1336" s="22"/>
      <c r="C1336" s="151" t="s">
        <v>83</v>
      </c>
      <c r="D1336" s="151" t="s">
        <v>722</v>
      </c>
      <c r="E1336" s="152" t="s">
        <v>84</v>
      </c>
      <c r="F1336" s="217" t="s">
        <v>85</v>
      </c>
      <c r="G1336" s="215"/>
      <c r="H1336" s="215"/>
      <c r="I1336" s="215"/>
      <c r="J1336" s="153" t="s">
        <v>543</v>
      </c>
      <c r="K1336" s="154">
        <v>0.31</v>
      </c>
      <c r="L1336" s="214">
        <v>0</v>
      </c>
      <c r="M1336" s="215"/>
      <c r="N1336" s="216">
        <f>ROUND($L$1336*$K$1336,2)</f>
        <v>0</v>
      </c>
      <c r="O1336" s="211"/>
      <c r="P1336" s="211"/>
      <c r="Q1336" s="211"/>
      <c r="R1336" s="23"/>
      <c r="T1336" s="127"/>
      <c r="U1336" s="128" t="s">
        <v>422</v>
      </c>
      <c r="V1336" s="129">
        <v>0</v>
      </c>
      <c r="W1336" s="129">
        <f>$V$1336*$K$1336</f>
        <v>0</v>
      </c>
      <c r="X1336" s="129">
        <v>0.55</v>
      </c>
      <c r="Y1336" s="129">
        <f>$X$1336*$K$1336</f>
        <v>0.1705</v>
      </c>
      <c r="Z1336" s="129">
        <v>0</v>
      </c>
      <c r="AA1336" s="130">
        <f>$Z$1336*$K$1336</f>
        <v>0</v>
      </c>
      <c r="AR1336" s="6" t="s">
        <v>742</v>
      </c>
      <c r="AT1336" s="6" t="s">
        <v>722</v>
      </c>
      <c r="AU1336" s="6" t="s">
        <v>517</v>
      </c>
      <c r="AY1336" s="6" t="s">
        <v>539</v>
      </c>
      <c r="BE1336" s="80">
        <f>IF($U$1336="základní",$N$1336,0)</f>
        <v>0</v>
      </c>
      <c r="BF1336" s="80">
        <f>IF($U$1336="snížená",$N$1336,0)</f>
        <v>0</v>
      </c>
      <c r="BG1336" s="80">
        <f>IF($U$1336="zákl. přenesená",$N$1336,0)</f>
        <v>0</v>
      </c>
      <c r="BH1336" s="80">
        <f>IF($U$1336="sníž. přenesená",$N$1336,0)</f>
        <v>0</v>
      </c>
      <c r="BI1336" s="80">
        <f>IF($U$1336="nulová",$N$1336,0)</f>
        <v>0</v>
      </c>
      <c r="BJ1336" s="6" t="s">
        <v>517</v>
      </c>
      <c r="BK1336" s="80">
        <f>ROUND($L$1336*$K$1336,2)</f>
        <v>0</v>
      </c>
      <c r="BL1336" s="6" t="s">
        <v>607</v>
      </c>
    </row>
    <row r="1337" spans="2:51" s="6" customFormat="1" ht="15.75" customHeight="1">
      <c r="B1337" s="131"/>
      <c r="E1337" s="132"/>
      <c r="F1337" s="206" t="s">
        <v>65</v>
      </c>
      <c r="G1337" s="207"/>
      <c r="H1337" s="207"/>
      <c r="I1337" s="207"/>
      <c r="K1337" s="132"/>
      <c r="N1337" s="132"/>
      <c r="R1337" s="133"/>
      <c r="T1337" s="134"/>
      <c r="AA1337" s="135"/>
      <c r="AT1337" s="132" t="s">
        <v>546</v>
      </c>
      <c r="AU1337" s="132" t="s">
        <v>517</v>
      </c>
      <c r="AV1337" s="136" t="s">
        <v>401</v>
      </c>
      <c r="AW1337" s="136" t="s">
        <v>485</v>
      </c>
      <c r="AX1337" s="136" t="s">
        <v>455</v>
      </c>
      <c r="AY1337" s="132" t="s">
        <v>539</v>
      </c>
    </row>
    <row r="1338" spans="2:51" s="6" customFormat="1" ht="15.75" customHeight="1">
      <c r="B1338" s="137"/>
      <c r="E1338" s="138"/>
      <c r="F1338" s="204" t="s">
        <v>86</v>
      </c>
      <c r="G1338" s="205"/>
      <c r="H1338" s="205"/>
      <c r="I1338" s="205"/>
      <c r="K1338" s="139">
        <v>0.31</v>
      </c>
      <c r="N1338" s="138"/>
      <c r="R1338" s="140"/>
      <c r="T1338" s="141"/>
      <c r="AA1338" s="142"/>
      <c r="AT1338" s="138" t="s">
        <v>546</v>
      </c>
      <c r="AU1338" s="138" t="s">
        <v>517</v>
      </c>
      <c r="AV1338" s="143" t="s">
        <v>517</v>
      </c>
      <c r="AW1338" s="143" t="s">
        <v>485</v>
      </c>
      <c r="AX1338" s="143" t="s">
        <v>455</v>
      </c>
      <c r="AY1338" s="138" t="s">
        <v>539</v>
      </c>
    </row>
    <row r="1339" spans="2:51" s="6" customFormat="1" ht="15.75" customHeight="1">
      <c r="B1339" s="144"/>
      <c r="E1339" s="145"/>
      <c r="F1339" s="208" t="s">
        <v>548</v>
      </c>
      <c r="G1339" s="209"/>
      <c r="H1339" s="209"/>
      <c r="I1339" s="209"/>
      <c r="K1339" s="146">
        <v>0.31</v>
      </c>
      <c r="N1339" s="145"/>
      <c r="R1339" s="147"/>
      <c r="T1339" s="148"/>
      <c r="AA1339" s="149"/>
      <c r="AT1339" s="145" t="s">
        <v>546</v>
      </c>
      <c r="AU1339" s="145" t="s">
        <v>517</v>
      </c>
      <c r="AV1339" s="150" t="s">
        <v>544</v>
      </c>
      <c r="AW1339" s="150" t="s">
        <v>485</v>
      </c>
      <c r="AX1339" s="150" t="s">
        <v>401</v>
      </c>
      <c r="AY1339" s="145" t="s">
        <v>539</v>
      </c>
    </row>
    <row r="1340" spans="2:64" s="6" customFormat="1" ht="39" customHeight="1">
      <c r="B1340" s="22"/>
      <c r="C1340" s="123" t="s">
        <v>87</v>
      </c>
      <c r="D1340" s="123" t="s">
        <v>540</v>
      </c>
      <c r="E1340" s="124" t="s">
        <v>88</v>
      </c>
      <c r="F1340" s="212" t="s">
        <v>89</v>
      </c>
      <c r="G1340" s="211"/>
      <c r="H1340" s="211"/>
      <c r="I1340" s="211"/>
      <c r="J1340" s="125" t="s">
        <v>597</v>
      </c>
      <c r="K1340" s="126">
        <v>136.6</v>
      </c>
      <c r="L1340" s="213">
        <v>0</v>
      </c>
      <c r="M1340" s="211"/>
      <c r="N1340" s="210">
        <f>ROUND($L$1340*$K$1340,2)</f>
        <v>0</v>
      </c>
      <c r="O1340" s="211"/>
      <c r="P1340" s="211"/>
      <c r="Q1340" s="211"/>
      <c r="R1340" s="23"/>
      <c r="T1340" s="127"/>
      <c r="U1340" s="128" t="s">
        <v>422</v>
      </c>
      <c r="V1340" s="129">
        <v>0.22</v>
      </c>
      <c r="W1340" s="129">
        <f>$V$1340*$K$1340</f>
        <v>30.052</v>
      </c>
      <c r="X1340" s="129">
        <v>0.0001</v>
      </c>
      <c r="Y1340" s="129">
        <f>$X$1340*$K$1340</f>
        <v>0.01366</v>
      </c>
      <c r="Z1340" s="129">
        <v>0</v>
      </c>
      <c r="AA1340" s="130">
        <f>$Z$1340*$K$1340</f>
        <v>0</v>
      </c>
      <c r="AR1340" s="6" t="s">
        <v>607</v>
      </c>
      <c r="AT1340" s="6" t="s">
        <v>540</v>
      </c>
      <c r="AU1340" s="6" t="s">
        <v>517</v>
      </c>
      <c r="AY1340" s="6" t="s">
        <v>539</v>
      </c>
      <c r="BE1340" s="80">
        <f>IF($U$1340="základní",$N$1340,0)</f>
        <v>0</v>
      </c>
      <c r="BF1340" s="80">
        <f>IF($U$1340="snížená",$N$1340,0)</f>
        <v>0</v>
      </c>
      <c r="BG1340" s="80">
        <f>IF($U$1340="zákl. přenesená",$N$1340,0)</f>
        <v>0</v>
      </c>
      <c r="BH1340" s="80">
        <f>IF($U$1340="sníž. přenesená",$N$1340,0)</f>
        <v>0</v>
      </c>
      <c r="BI1340" s="80">
        <f>IF($U$1340="nulová",$N$1340,0)</f>
        <v>0</v>
      </c>
      <c r="BJ1340" s="6" t="s">
        <v>517</v>
      </c>
      <c r="BK1340" s="80">
        <f>ROUND($L$1340*$K$1340,2)</f>
        <v>0</v>
      </c>
      <c r="BL1340" s="6" t="s">
        <v>607</v>
      </c>
    </row>
    <row r="1341" spans="2:51" s="6" customFormat="1" ht="15.75" customHeight="1">
      <c r="B1341" s="131"/>
      <c r="E1341" s="132"/>
      <c r="F1341" s="206" t="s">
        <v>1034</v>
      </c>
      <c r="G1341" s="207"/>
      <c r="H1341" s="207"/>
      <c r="I1341" s="207"/>
      <c r="K1341" s="132"/>
      <c r="N1341" s="132"/>
      <c r="R1341" s="133"/>
      <c r="T1341" s="134"/>
      <c r="AA1341" s="135"/>
      <c r="AT1341" s="132" t="s">
        <v>546</v>
      </c>
      <c r="AU1341" s="132" t="s">
        <v>517</v>
      </c>
      <c r="AV1341" s="136" t="s">
        <v>401</v>
      </c>
      <c r="AW1341" s="136" t="s">
        <v>485</v>
      </c>
      <c r="AX1341" s="136" t="s">
        <v>455</v>
      </c>
      <c r="AY1341" s="132" t="s">
        <v>539</v>
      </c>
    </row>
    <row r="1342" spans="2:51" s="6" customFormat="1" ht="15.75" customHeight="1">
      <c r="B1342" s="131"/>
      <c r="E1342" s="132"/>
      <c r="F1342" s="206" t="s">
        <v>1344</v>
      </c>
      <c r="G1342" s="207"/>
      <c r="H1342" s="207"/>
      <c r="I1342" s="207"/>
      <c r="K1342" s="132"/>
      <c r="N1342" s="132"/>
      <c r="R1342" s="133"/>
      <c r="T1342" s="134"/>
      <c r="AA1342" s="135"/>
      <c r="AT1342" s="132" t="s">
        <v>546</v>
      </c>
      <c r="AU1342" s="132" t="s">
        <v>517</v>
      </c>
      <c r="AV1342" s="136" t="s">
        <v>401</v>
      </c>
      <c r="AW1342" s="136" t="s">
        <v>485</v>
      </c>
      <c r="AX1342" s="136" t="s">
        <v>455</v>
      </c>
      <c r="AY1342" s="132" t="s">
        <v>539</v>
      </c>
    </row>
    <row r="1343" spans="2:51" s="6" customFormat="1" ht="15.75" customHeight="1">
      <c r="B1343" s="131"/>
      <c r="E1343" s="132"/>
      <c r="F1343" s="206" t="s">
        <v>618</v>
      </c>
      <c r="G1343" s="207"/>
      <c r="H1343" s="207"/>
      <c r="I1343" s="207"/>
      <c r="K1343" s="132"/>
      <c r="N1343" s="132"/>
      <c r="R1343" s="133"/>
      <c r="T1343" s="134"/>
      <c r="AA1343" s="135"/>
      <c r="AT1343" s="132" t="s">
        <v>546</v>
      </c>
      <c r="AU1343" s="132" t="s">
        <v>517</v>
      </c>
      <c r="AV1343" s="136" t="s">
        <v>401</v>
      </c>
      <c r="AW1343" s="136" t="s">
        <v>485</v>
      </c>
      <c r="AX1343" s="136" t="s">
        <v>455</v>
      </c>
      <c r="AY1343" s="132" t="s">
        <v>539</v>
      </c>
    </row>
    <row r="1344" spans="2:51" s="6" customFormat="1" ht="15.75" customHeight="1">
      <c r="B1344" s="137"/>
      <c r="E1344" s="138"/>
      <c r="F1344" s="204" t="s">
        <v>90</v>
      </c>
      <c r="G1344" s="205"/>
      <c r="H1344" s="205"/>
      <c r="I1344" s="205"/>
      <c r="K1344" s="139">
        <v>30</v>
      </c>
      <c r="N1344" s="138"/>
      <c r="R1344" s="140"/>
      <c r="T1344" s="141"/>
      <c r="AA1344" s="142"/>
      <c r="AT1344" s="138" t="s">
        <v>546</v>
      </c>
      <c r="AU1344" s="138" t="s">
        <v>517</v>
      </c>
      <c r="AV1344" s="143" t="s">
        <v>517</v>
      </c>
      <c r="AW1344" s="143" t="s">
        <v>485</v>
      </c>
      <c r="AX1344" s="143" t="s">
        <v>455</v>
      </c>
      <c r="AY1344" s="138" t="s">
        <v>539</v>
      </c>
    </row>
    <row r="1345" spans="2:51" s="6" customFormat="1" ht="15.75" customHeight="1">
      <c r="B1345" s="131"/>
      <c r="E1345" s="132"/>
      <c r="F1345" s="206" t="s">
        <v>1345</v>
      </c>
      <c r="G1345" s="207"/>
      <c r="H1345" s="207"/>
      <c r="I1345" s="207"/>
      <c r="K1345" s="132"/>
      <c r="N1345" s="132"/>
      <c r="R1345" s="133"/>
      <c r="T1345" s="134"/>
      <c r="AA1345" s="135"/>
      <c r="AT1345" s="132" t="s">
        <v>546</v>
      </c>
      <c r="AU1345" s="132" t="s">
        <v>517</v>
      </c>
      <c r="AV1345" s="136" t="s">
        <v>401</v>
      </c>
      <c r="AW1345" s="136" t="s">
        <v>485</v>
      </c>
      <c r="AX1345" s="136" t="s">
        <v>455</v>
      </c>
      <c r="AY1345" s="132" t="s">
        <v>539</v>
      </c>
    </row>
    <row r="1346" spans="2:51" s="6" customFormat="1" ht="15.75" customHeight="1">
      <c r="B1346" s="131"/>
      <c r="E1346" s="132"/>
      <c r="F1346" s="206" t="s">
        <v>993</v>
      </c>
      <c r="G1346" s="207"/>
      <c r="H1346" s="207"/>
      <c r="I1346" s="207"/>
      <c r="K1346" s="132"/>
      <c r="N1346" s="132"/>
      <c r="R1346" s="133"/>
      <c r="T1346" s="134"/>
      <c r="AA1346" s="135"/>
      <c r="AT1346" s="132" t="s">
        <v>546</v>
      </c>
      <c r="AU1346" s="132" t="s">
        <v>517</v>
      </c>
      <c r="AV1346" s="136" t="s">
        <v>401</v>
      </c>
      <c r="AW1346" s="136" t="s">
        <v>485</v>
      </c>
      <c r="AX1346" s="136" t="s">
        <v>455</v>
      </c>
      <c r="AY1346" s="132" t="s">
        <v>539</v>
      </c>
    </row>
    <row r="1347" spans="2:51" s="6" customFormat="1" ht="15.75" customHeight="1">
      <c r="B1347" s="137"/>
      <c r="E1347" s="138"/>
      <c r="F1347" s="204" t="s">
        <v>91</v>
      </c>
      <c r="G1347" s="205"/>
      <c r="H1347" s="205"/>
      <c r="I1347" s="205"/>
      <c r="K1347" s="139">
        <v>106.6</v>
      </c>
      <c r="N1347" s="138"/>
      <c r="R1347" s="140"/>
      <c r="T1347" s="141"/>
      <c r="AA1347" s="142"/>
      <c r="AT1347" s="138" t="s">
        <v>546</v>
      </c>
      <c r="AU1347" s="138" t="s">
        <v>517</v>
      </c>
      <c r="AV1347" s="143" t="s">
        <v>517</v>
      </c>
      <c r="AW1347" s="143" t="s">
        <v>485</v>
      </c>
      <c r="AX1347" s="143" t="s">
        <v>455</v>
      </c>
      <c r="AY1347" s="138" t="s">
        <v>539</v>
      </c>
    </row>
    <row r="1348" spans="2:51" s="6" customFormat="1" ht="15.75" customHeight="1">
      <c r="B1348" s="144"/>
      <c r="E1348" s="145"/>
      <c r="F1348" s="208" t="s">
        <v>548</v>
      </c>
      <c r="G1348" s="209"/>
      <c r="H1348" s="209"/>
      <c r="I1348" s="209"/>
      <c r="K1348" s="146">
        <v>136.6</v>
      </c>
      <c r="N1348" s="145"/>
      <c r="R1348" s="147"/>
      <c r="T1348" s="148"/>
      <c r="AA1348" s="149"/>
      <c r="AT1348" s="145" t="s">
        <v>546</v>
      </c>
      <c r="AU1348" s="145" t="s">
        <v>517</v>
      </c>
      <c r="AV1348" s="150" t="s">
        <v>544</v>
      </c>
      <c r="AW1348" s="150" t="s">
        <v>485</v>
      </c>
      <c r="AX1348" s="150" t="s">
        <v>401</v>
      </c>
      <c r="AY1348" s="145" t="s">
        <v>539</v>
      </c>
    </row>
    <row r="1349" spans="2:64" s="6" customFormat="1" ht="27" customHeight="1">
      <c r="B1349" s="22"/>
      <c r="C1349" s="151" t="s">
        <v>92</v>
      </c>
      <c r="D1349" s="151" t="s">
        <v>722</v>
      </c>
      <c r="E1349" s="152" t="s">
        <v>93</v>
      </c>
      <c r="F1349" s="217" t="s">
        <v>94</v>
      </c>
      <c r="G1349" s="215"/>
      <c r="H1349" s="215"/>
      <c r="I1349" s="215"/>
      <c r="J1349" s="153" t="s">
        <v>597</v>
      </c>
      <c r="K1349" s="154">
        <v>150.26</v>
      </c>
      <c r="L1349" s="214">
        <v>0</v>
      </c>
      <c r="M1349" s="215"/>
      <c r="N1349" s="216">
        <f>ROUND($L$1349*$K$1349,2)</f>
        <v>0</v>
      </c>
      <c r="O1349" s="211"/>
      <c r="P1349" s="211"/>
      <c r="Q1349" s="211"/>
      <c r="R1349" s="23"/>
      <c r="T1349" s="127"/>
      <c r="U1349" s="128" t="s">
        <v>422</v>
      </c>
      <c r="V1349" s="129">
        <v>0</v>
      </c>
      <c r="W1349" s="129">
        <f>$V$1349*$K$1349</f>
        <v>0</v>
      </c>
      <c r="X1349" s="129">
        <v>0.0072</v>
      </c>
      <c r="Y1349" s="129">
        <f>$X$1349*$K$1349</f>
        <v>1.081872</v>
      </c>
      <c r="Z1349" s="129">
        <v>0</v>
      </c>
      <c r="AA1349" s="130">
        <f>$Z$1349*$K$1349</f>
        <v>0</v>
      </c>
      <c r="AR1349" s="6" t="s">
        <v>742</v>
      </c>
      <c r="AT1349" s="6" t="s">
        <v>722</v>
      </c>
      <c r="AU1349" s="6" t="s">
        <v>517</v>
      </c>
      <c r="AY1349" s="6" t="s">
        <v>539</v>
      </c>
      <c r="BE1349" s="80">
        <f>IF($U$1349="základní",$N$1349,0)</f>
        <v>0</v>
      </c>
      <c r="BF1349" s="80">
        <f>IF($U$1349="snížená",$N$1349,0)</f>
        <v>0</v>
      </c>
      <c r="BG1349" s="80">
        <f>IF($U$1349="zákl. přenesená",$N$1349,0)</f>
        <v>0</v>
      </c>
      <c r="BH1349" s="80">
        <f>IF($U$1349="sníž. přenesená",$N$1349,0)</f>
        <v>0</v>
      </c>
      <c r="BI1349" s="80">
        <f>IF($U$1349="nulová",$N$1349,0)</f>
        <v>0</v>
      </c>
      <c r="BJ1349" s="6" t="s">
        <v>517</v>
      </c>
      <c r="BK1349" s="80">
        <f>ROUND($L$1349*$K$1349,2)</f>
        <v>0</v>
      </c>
      <c r="BL1349" s="6" t="s">
        <v>607</v>
      </c>
    </row>
    <row r="1350" spans="2:51" s="6" customFormat="1" ht="15.75" customHeight="1">
      <c r="B1350" s="131"/>
      <c r="E1350" s="132"/>
      <c r="F1350" s="206" t="s">
        <v>1034</v>
      </c>
      <c r="G1350" s="207"/>
      <c r="H1350" s="207"/>
      <c r="I1350" s="207"/>
      <c r="K1350" s="132"/>
      <c r="N1350" s="132"/>
      <c r="R1350" s="133"/>
      <c r="T1350" s="134"/>
      <c r="AA1350" s="135"/>
      <c r="AT1350" s="132" t="s">
        <v>546</v>
      </c>
      <c r="AU1350" s="132" t="s">
        <v>517</v>
      </c>
      <c r="AV1350" s="136" t="s">
        <v>401</v>
      </c>
      <c r="AW1350" s="136" t="s">
        <v>485</v>
      </c>
      <c r="AX1350" s="136" t="s">
        <v>455</v>
      </c>
      <c r="AY1350" s="132" t="s">
        <v>539</v>
      </c>
    </row>
    <row r="1351" spans="2:51" s="6" customFormat="1" ht="15.75" customHeight="1">
      <c r="B1351" s="131"/>
      <c r="E1351" s="132"/>
      <c r="F1351" s="206" t="s">
        <v>1344</v>
      </c>
      <c r="G1351" s="207"/>
      <c r="H1351" s="207"/>
      <c r="I1351" s="207"/>
      <c r="K1351" s="132"/>
      <c r="N1351" s="132"/>
      <c r="R1351" s="133"/>
      <c r="T1351" s="134"/>
      <c r="AA1351" s="135"/>
      <c r="AT1351" s="132" t="s">
        <v>546</v>
      </c>
      <c r="AU1351" s="132" t="s">
        <v>517</v>
      </c>
      <c r="AV1351" s="136" t="s">
        <v>401</v>
      </c>
      <c r="AW1351" s="136" t="s">
        <v>485</v>
      </c>
      <c r="AX1351" s="136" t="s">
        <v>455</v>
      </c>
      <c r="AY1351" s="132" t="s">
        <v>539</v>
      </c>
    </row>
    <row r="1352" spans="2:51" s="6" customFormat="1" ht="15.75" customHeight="1">
      <c r="B1352" s="131"/>
      <c r="E1352" s="132"/>
      <c r="F1352" s="206" t="s">
        <v>618</v>
      </c>
      <c r="G1352" s="207"/>
      <c r="H1352" s="207"/>
      <c r="I1352" s="207"/>
      <c r="K1352" s="132"/>
      <c r="N1352" s="132"/>
      <c r="R1352" s="133"/>
      <c r="T1352" s="134"/>
      <c r="AA1352" s="135"/>
      <c r="AT1352" s="132" t="s">
        <v>546</v>
      </c>
      <c r="AU1352" s="132" t="s">
        <v>517</v>
      </c>
      <c r="AV1352" s="136" t="s">
        <v>401</v>
      </c>
      <c r="AW1352" s="136" t="s">
        <v>485</v>
      </c>
      <c r="AX1352" s="136" t="s">
        <v>455</v>
      </c>
      <c r="AY1352" s="132" t="s">
        <v>539</v>
      </c>
    </row>
    <row r="1353" spans="2:51" s="6" customFormat="1" ht="15.75" customHeight="1">
      <c r="B1353" s="137"/>
      <c r="E1353" s="138"/>
      <c r="F1353" s="204" t="s">
        <v>95</v>
      </c>
      <c r="G1353" s="205"/>
      <c r="H1353" s="205"/>
      <c r="I1353" s="205"/>
      <c r="K1353" s="139">
        <v>33</v>
      </c>
      <c r="N1353" s="138"/>
      <c r="R1353" s="140"/>
      <c r="T1353" s="141"/>
      <c r="AA1353" s="142"/>
      <c r="AT1353" s="138" t="s">
        <v>546</v>
      </c>
      <c r="AU1353" s="138" t="s">
        <v>517</v>
      </c>
      <c r="AV1353" s="143" t="s">
        <v>517</v>
      </c>
      <c r="AW1353" s="143" t="s">
        <v>485</v>
      </c>
      <c r="AX1353" s="143" t="s">
        <v>455</v>
      </c>
      <c r="AY1353" s="138" t="s">
        <v>539</v>
      </c>
    </row>
    <row r="1354" spans="2:51" s="6" customFormat="1" ht="15.75" customHeight="1">
      <c r="B1354" s="131"/>
      <c r="E1354" s="132"/>
      <c r="F1354" s="206" t="s">
        <v>1345</v>
      </c>
      <c r="G1354" s="207"/>
      <c r="H1354" s="207"/>
      <c r="I1354" s="207"/>
      <c r="K1354" s="132"/>
      <c r="N1354" s="132"/>
      <c r="R1354" s="133"/>
      <c r="T1354" s="134"/>
      <c r="AA1354" s="135"/>
      <c r="AT1354" s="132" t="s">
        <v>546</v>
      </c>
      <c r="AU1354" s="132" t="s">
        <v>517</v>
      </c>
      <c r="AV1354" s="136" t="s">
        <v>401</v>
      </c>
      <c r="AW1354" s="136" t="s">
        <v>485</v>
      </c>
      <c r="AX1354" s="136" t="s">
        <v>455</v>
      </c>
      <c r="AY1354" s="132" t="s">
        <v>539</v>
      </c>
    </row>
    <row r="1355" spans="2:51" s="6" customFormat="1" ht="15.75" customHeight="1">
      <c r="B1355" s="131"/>
      <c r="E1355" s="132"/>
      <c r="F1355" s="206" t="s">
        <v>993</v>
      </c>
      <c r="G1355" s="207"/>
      <c r="H1355" s="207"/>
      <c r="I1355" s="207"/>
      <c r="K1355" s="132"/>
      <c r="N1355" s="132"/>
      <c r="R1355" s="133"/>
      <c r="T1355" s="134"/>
      <c r="AA1355" s="135"/>
      <c r="AT1355" s="132" t="s">
        <v>546</v>
      </c>
      <c r="AU1355" s="132" t="s">
        <v>517</v>
      </c>
      <c r="AV1355" s="136" t="s">
        <v>401</v>
      </c>
      <c r="AW1355" s="136" t="s">
        <v>485</v>
      </c>
      <c r="AX1355" s="136" t="s">
        <v>455</v>
      </c>
      <c r="AY1355" s="132" t="s">
        <v>539</v>
      </c>
    </row>
    <row r="1356" spans="2:51" s="6" customFormat="1" ht="15.75" customHeight="1">
      <c r="B1356" s="137"/>
      <c r="E1356" s="138"/>
      <c r="F1356" s="204" t="s">
        <v>96</v>
      </c>
      <c r="G1356" s="205"/>
      <c r="H1356" s="205"/>
      <c r="I1356" s="205"/>
      <c r="K1356" s="139">
        <v>117.26</v>
      </c>
      <c r="N1356" s="138"/>
      <c r="R1356" s="140"/>
      <c r="T1356" s="141"/>
      <c r="AA1356" s="142"/>
      <c r="AT1356" s="138" t="s">
        <v>546</v>
      </c>
      <c r="AU1356" s="138" t="s">
        <v>517</v>
      </c>
      <c r="AV1356" s="143" t="s">
        <v>517</v>
      </c>
      <c r="AW1356" s="143" t="s">
        <v>485</v>
      </c>
      <c r="AX1356" s="143" t="s">
        <v>455</v>
      </c>
      <c r="AY1356" s="138" t="s">
        <v>539</v>
      </c>
    </row>
    <row r="1357" spans="2:51" s="6" customFormat="1" ht="15.75" customHeight="1">
      <c r="B1357" s="144"/>
      <c r="E1357" s="145"/>
      <c r="F1357" s="208" t="s">
        <v>548</v>
      </c>
      <c r="G1357" s="209"/>
      <c r="H1357" s="209"/>
      <c r="I1357" s="209"/>
      <c r="K1357" s="146">
        <v>150.26</v>
      </c>
      <c r="N1357" s="145"/>
      <c r="R1357" s="147"/>
      <c r="T1357" s="148"/>
      <c r="AA1357" s="149"/>
      <c r="AT1357" s="145" t="s">
        <v>546</v>
      </c>
      <c r="AU1357" s="145" t="s">
        <v>517</v>
      </c>
      <c r="AV1357" s="150" t="s">
        <v>544</v>
      </c>
      <c r="AW1357" s="150" t="s">
        <v>485</v>
      </c>
      <c r="AX1357" s="150" t="s">
        <v>401</v>
      </c>
      <c r="AY1357" s="145" t="s">
        <v>539</v>
      </c>
    </row>
    <row r="1358" spans="2:64" s="6" customFormat="1" ht="39" customHeight="1">
      <c r="B1358" s="22"/>
      <c r="C1358" s="123" t="s">
        <v>97</v>
      </c>
      <c r="D1358" s="123" t="s">
        <v>540</v>
      </c>
      <c r="E1358" s="124" t="s">
        <v>98</v>
      </c>
      <c r="F1358" s="212" t="s">
        <v>99</v>
      </c>
      <c r="G1358" s="211"/>
      <c r="H1358" s="211"/>
      <c r="I1358" s="211"/>
      <c r="J1358" s="125" t="s">
        <v>597</v>
      </c>
      <c r="K1358" s="126">
        <v>256.68</v>
      </c>
      <c r="L1358" s="213">
        <v>0</v>
      </c>
      <c r="M1358" s="211"/>
      <c r="N1358" s="210">
        <f>ROUND($L$1358*$K$1358,2)</f>
        <v>0</v>
      </c>
      <c r="O1358" s="211"/>
      <c r="P1358" s="211"/>
      <c r="Q1358" s="211"/>
      <c r="R1358" s="23"/>
      <c r="T1358" s="127"/>
      <c r="U1358" s="128" t="s">
        <v>422</v>
      </c>
      <c r="V1358" s="129">
        <v>0.282</v>
      </c>
      <c r="W1358" s="129">
        <f>$V$1358*$K$1358</f>
        <v>72.38376</v>
      </c>
      <c r="X1358" s="129">
        <v>0</v>
      </c>
      <c r="Y1358" s="129">
        <f>$X$1358*$K$1358</f>
        <v>0</v>
      </c>
      <c r="Z1358" s="129">
        <v>0</v>
      </c>
      <c r="AA1358" s="130">
        <f>$Z$1358*$K$1358</f>
        <v>0</v>
      </c>
      <c r="AR1358" s="6" t="s">
        <v>544</v>
      </c>
      <c r="AT1358" s="6" t="s">
        <v>540</v>
      </c>
      <c r="AU1358" s="6" t="s">
        <v>517</v>
      </c>
      <c r="AY1358" s="6" t="s">
        <v>539</v>
      </c>
      <c r="BE1358" s="80">
        <f>IF($U$1358="základní",$N$1358,0)</f>
        <v>0</v>
      </c>
      <c r="BF1358" s="80">
        <f>IF($U$1358="snížená",$N$1358,0)</f>
        <v>0</v>
      </c>
      <c r="BG1358" s="80">
        <f>IF($U$1358="zákl. přenesená",$N$1358,0)</f>
        <v>0</v>
      </c>
      <c r="BH1358" s="80">
        <f>IF($U$1358="sníž. přenesená",$N$1358,0)</f>
        <v>0</v>
      </c>
      <c r="BI1358" s="80">
        <f>IF($U$1358="nulová",$N$1358,0)</f>
        <v>0</v>
      </c>
      <c r="BJ1358" s="6" t="s">
        <v>517</v>
      </c>
      <c r="BK1358" s="80">
        <f>ROUND($L$1358*$K$1358,2)</f>
        <v>0</v>
      </c>
      <c r="BL1358" s="6" t="s">
        <v>544</v>
      </c>
    </row>
    <row r="1359" spans="2:51" s="6" customFormat="1" ht="15.75" customHeight="1">
      <c r="B1359" s="131"/>
      <c r="E1359" s="132"/>
      <c r="F1359" s="206" t="s">
        <v>1034</v>
      </c>
      <c r="G1359" s="207"/>
      <c r="H1359" s="207"/>
      <c r="I1359" s="207"/>
      <c r="K1359" s="132"/>
      <c r="N1359" s="132"/>
      <c r="R1359" s="133"/>
      <c r="T1359" s="134"/>
      <c r="AA1359" s="135"/>
      <c r="AT1359" s="132" t="s">
        <v>546</v>
      </c>
      <c r="AU1359" s="132" t="s">
        <v>517</v>
      </c>
      <c r="AV1359" s="136" t="s">
        <v>401</v>
      </c>
      <c r="AW1359" s="136" t="s">
        <v>485</v>
      </c>
      <c r="AX1359" s="136" t="s">
        <v>455</v>
      </c>
      <c r="AY1359" s="132" t="s">
        <v>539</v>
      </c>
    </row>
    <row r="1360" spans="2:51" s="6" customFormat="1" ht="15.75" customHeight="1">
      <c r="B1360" s="131"/>
      <c r="E1360" s="132"/>
      <c r="F1360" s="206" t="s">
        <v>100</v>
      </c>
      <c r="G1360" s="207"/>
      <c r="H1360" s="207"/>
      <c r="I1360" s="207"/>
      <c r="K1360" s="132"/>
      <c r="N1360" s="132"/>
      <c r="R1360" s="133"/>
      <c r="T1360" s="134"/>
      <c r="AA1360" s="135"/>
      <c r="AT1360" s="132" t="s">
        <v>546</v>
      </c>
      <c r="AU1360" s="132" t="s">
        <v>517</v>
      </c>
      <c r="AV1360" s="136" t="s">
        <v>401</v>
      </c>
      <c r="AW1360" s="136" t="s">
        <v>485</v>
      </c>
      <c r="AX1360" s="136" t="s">
        <v>455</v>
      </c>
      <c r="AY1360" s="132" t="s">
        <v>539</v>
      </c>
    </row>
    <row r="1361" spans="2:51" s="6" customFormat="1" ht="15.75" customHeight="1">
      <c r="B1361" s="131"/>
      <c r="E1361" s="132"/>
      <c r="F1361" s="206" t="s">
        <v>618</v>
      </c>
      <c r="G1361" s="207"/>
      <c r="H1361" s="207"/>
      <c r="I1361" s="207"/>
      <c r="K1361" s="132"/>
      <c r="N1361" s="132"/>
      <c r="R1361" s="133"/>
      <c r="T1361" s="134"/>
      <c r="AA1361" s="135"/>
      <c r="AT1361" s="132" t="s">
        <v>546</v>
      </c>
      <c r="AU1361" s="132" t="s">
        <v>517</v>
      </c>
      <c r="AV1361" s="136" t="s">
        <v>401</v>
      </c>
      <c r="AW1361" s="136" t="s">
        <v>485</v>
      </c>
      <c r="AX1361" s="136" t="s">
        <v>455</v>
      </c>
      <c r="AY1361" s="132" t="s">
        <v>539</v>
      </c>
    </row>
    <row r="1362" spans="2:51" s="6" customFormat="1" ht="15.75" customHeight="1">
      <c r="B1362" s="137"/>
      <c r="E1362" s="138"/>
      <c r="F1362" s="204" t="s">
        <v>101</v>
      </c>
      <c r="G1362" s="205"/>
      <c r="H1362" s="205"/>
      <c r="I1362" s="205"/>
      <c r="K1362" s="139">
        <v>131.42</v>
      </c>
      <c r="N1362" s="138"/>
      <c r="R1362" s="140"/>
      <c r="T1362" s="141"/>
      <c r="AA1362" s="142"/>
      <c r="AT1362" s="138" t="s">
        <v>546</v>
      </c>
      <c r="AU1362" s="138" t="s">
        <v>517</v>
      </c>
      <c r="AV1362" s="143" t="s">
        <v>517</v>
      </c>
      <c r="AW1362" s="143" t="s">
        <v>485</v>
      </c>
      <c r="AX1362" s="143" t="s">
        <v>455</v>
      </c>
      <c r="AY1362" s="138" t="s">
        <v>539</v>
      </c>
    </row>
    <row r="1363" spans="2:51" s="6" customFormat="1" ht="15.75" customHeight="1">
      <c r="B1363" s="131"/>
      <c r="E1363" s="132"/>
      <c r="F1363" s="206" t="s">
        <v>102</v>
      </c>
      <c r="G1363" s="207"/>
      <c r="H1363" s="207"/>
      <c r="I1363" s="207"/>
      <c r="K1363" s="132"/>
      <c r="N1363" s="132"/>
      <c r="R1363" s="133"/>
      <c r="T1363" s="134"/>
      <c r="AA1363" s="135"/>
      <c r="AT1363" s="132" t="s">
        <v>546</v>
      </c>
      <c r="AU1363" s="132" t="s">
        <v>517</v>
      </c>
      <c r="AV1363" s="136" t="s">
        <v>401</v>
      </c>
      <c r="AW1363" s="136" t="s">
        <v>485</v>
      </c>
      <c r="AX1363" s="136" t="s">
        <v>455</v>
      </c>
      <c r="AY1363" s="132" t="s">
        <v>539</v>
      </c>
    </row>
    <row r="1364" spans="2:51" s="6" customFormat="1" ht="15.75" customHeight="1">
      <c r="B1364" s="131"/>
      <c r="E1364" s="132"/>
      <c r="F1364" s="206" t="s">
        <v>618</v>
      </c>
      <c r="G1364" s="207"/>
      <c r="H1364" s="207"/>
      <c r="I1364" s="207"/>
      <c r="K1364" s="132"/>
      <c r="N1364" s="132"/>
      <c r="R1364" s="133"/>
      <c r="T1364" s="134"/>
      <c r="AA1364" s="135"/>
      <c r="AT1364" s="132" t="s">
        <v>546</v>
      </c>
      <c r="AU1364" s="132" t="s">
        <v>517</v>
      </c>
      <c r="AV1364" s="136" t="s">
        <v>401</v>
      </c>
      <c r="AW1364" s="136" t="s">
        <v>485</v>
      </c>
      <c r="AX1364" s="136" t="s">
        <v>455</v>
      </c>
      <c r="AY1364" s="132" t="s">
        <v>539</v>
      </c>
    </row>
    <row r="1365" spans="2:51" s="6" customFormat="1" ht="15.75" customHeight="1">
      <c r="B1365" s="137"/>
      <c r="E1365" s="138"/>
      <c r="F1365" s="204" t="s">
        <v>103</v>
      </c>
      <c r="G1365" s="205"/>
      <c r="H1365" s="205"/>
      <c r="I1365" s="205"/>
      <c r="K1365" s="139">
        <v>14.1</v>
      </c>
      <c r="N1365" s="138"/>
      <c r="R1365" s="140"/>
      <c r="T1365" s="141"/>
      <c r="AA1365" s="142"/>
      <c r="AT1365" s="138" t="s">
        <v>546</v>
      </c>
      <c r="AU1365" s="138" t="s">
        <v>517</v>
      </c>
      <c r="AV1365" s="143" t="s">
        <v>517</v>
      </c>
      <c r="AW1365" s="143" t="s">
        <v>485</v>
      </c>
      <c r="AX1365" s="143" t="s">
        <v>455</v>
      </c>
      <c r="AY1365" s="138" t="s">
        <v>539</v>
      </c>
    </row>
    <row r="1366" spans="2:51" s="6" customFormat="1" ht="15.75" customHeight="1">
      <c r="B1366" s="131"/>
      <c r="E1366" s="132"/>
      <c r="F1366" s="206" t="s">
        <v>1327</v>
      </c>
      <c r="G1366" s="207"/>
      <c r="H1366" s="207"/>
      <c r="I1366" s="207"/>
      <c r="K1366" s="132"/>
      <c r="N1366" s="132"/>
      <c r="R1366" s="133"/>
      <c r="T1366" s="134"/>
      <c r="AA1366" s="135"/>
      <c r="AT1366" s="132" t="s">
        <v>546</v>
      </c>
      <c r="AU1366" s="132" t="s">
        <v>517</v>
      </c>
      <c r="AV1366" s="136" t="s">
        <v>401</v>
      </c>
      <c r="AW1366" s="136" t="s">
        <v>485</v>
      </c>
      <c r="AX1366" s="136" t="s">
        <v>455</v>
      </c>
      <c r="AY1366" s="132" t="s">
        <v>539</v>
      </c>
    </row>
    <row r="1367" spans="2:51" s="6" customFormat="1" ht="15.75" customHeight="1">
      <c r="B1367" s="131"/>
      <c r="E1367" s="132"/>
      <c r="F1367" s="206" t="s">
        <v>993</v>
      </c>
      <c r="G1367" s="207"/>
      <c r="H1367" s="207"/>
      <c r="I1367" s="207"/>
      <c r="K1367" s="132"/>
      <c r="N1367" s="132"/>
      <c r="R1367" s="133"/>
      <c r="T1367" s="134"/>
      <c r="AA1367" s="135"/>
      <c r="AT1367" s="132" t="s">
        <v>546</v>
      </c>
      <c r="AU1367" s="132" t="s">
        <v>517</v>
      </c>
      <c r="AV1367" s="136" t="s">
        <v>401</v>
      </c>
      <c r="AW1367" s="136" t="s">
        <v>485</v>
      </c>
      <c r="AX1367" s="136" t="s">
        <v>455</v>
      </c>
      <c r="AY1367" s="132" t="s">
        <v>539</v>
      </c>
    </row>
    <row r="1368" spans="2:51" s="6" customFormat="1" ht="15.75" customHeight="1">
      <c r="B1368" s="137"/>
      <c r="E1368" s="138"/>
      <c r="F1368" s="204" t="s">
        <v>104</v>
      </c>
      <c r="G1368" s="205"/>
      <c r="H1368" s="205"/>
      <c r="I1368" s="205"/>
      <c r="K1368" s="139">
        <v>111.16</v>
      </c>
      <c r="N1368" s="138"/>
      <c r="R1368" s="140"/>
      <c r="T1368" s="141"/>
      <c r="AA1368" s="142"/>
      <c r="AT1368" s="138" t="s">
        <v>546</v>
      </c>
      <c r="AU1368" s="138" t="s">
        <v>517</v>
      </c>
      <c r="AV1368" s="143" t="s">
        <v>517</v>
      </c>
      <c r="AW1368" s="143" t="s">
        <v>485</v>
      </c>
      <c r="AX1368" s="143" t="s">
        <v>455</v>
      </c>
      <c r="AY1368" s="138" t="s">
        <v>539</v>
      </c>
    </row>
    <row r="1369" spans="2:51" s="6" customFormat="1" ht="15.75" customHeight="1">
      <c r="B1369" s="144"/>
      <c r="E1369" s="145"/>
      <c r="F1369" s="208" t="s">
        <v>548</v>
      </c>
      <c r="G1369" s="209"/>
      <c r="H1369" s="209"/>
      <c r="I1369" s="209"/>
      <c r="K1369" s="146">
        <v>256.68</v>
      </c>
      <c r="N1369" s="145"/>
      <c r="R1369" s="147"/>
      <c r="T1369" s="148"/>
      <c r="AA1369" s="149"/>
      <c r="AT1369" s="145" t="s">
        <v>546</v>
      </c>
      <c r="AU1369" s="145" t="s">
        <v>517</v>
      </c>
      <c r="AV1369" s="150" t="s">
        <v>544</v>
      </c>
      <c r="AW1369" s="150" t="s">
        <v>485</v>
      </c>
      <c r="AX1369" s="150" t="s">
        <v>401</v>
      </c>
      <c r="AY1369" s="145" t="s">
        <v>539</v>
      </c>
    </row>
    <row r="1370" spans="2:64" s="6" customFormat="1" ht="27" customHeight="1">
      <c r="B1370" s="22"/>
      <c r="C1370" s="151" t="s">
        <v>105</v>
      </c>
      <c r="D1370" s="151" t="s">
        <v>722</v>
      </c>
      <c r="E1370" s="152" t="s">
        <v>106</v>
      </c>
      <c r="F1370" s="217" t="s">
        <v>107</v>
      </c>
      <c r="G1370" s="215"/>
      <c r="H1370" s="215"/>
      <c r="I1370" s="215"/>
      <c r="J1370" s="153" t="s">
        <v>597</v>
      </c>
      <c r="K1370" s="154">
        <v>15.51</v>
      </c>
      <c r="L1370" s="214">
        <v>0</v>
      </c>
      <c r="M1370" s="215"/>
      <c r="N1370" s="216">
        <f>ROUND($L$1370*$K$1370,2)</f>
        <v>0</v>
      </c>
      <c r="O1370" s="211"/>
      <c r="P1370" s="211"/>
      <c r="Q1370" s="211"/>
      <c r="R1370" s="23"/>
      <c r="T1370" s="127"/>
      <c r="U1370" s="128" t="s">
        <v>422</v>
      </c>
      <c r="V1370" s="129">
        <v>0</v>
      </c>
      <c r="W1370" s="129">
        <f>$V$1370*$K$1370</f>
        <v>0</v>
      </c>
      <c r="X1370" s="129">
        <v>0.00648</v>
      </c>
      <c r="Y1370" s="129">
        <f>$X$1370*$K$1370</f>
        <v>0.10050479999999999</v>
      </c>
      <c r="Z1370" s="129">
        <v>0</v>
      </c>
      <c r="AA1370" s="130">
        <f>$Z$1370*$K$1370</f>
        <v>0</v>
      </c>
      <c r="AR1370" s="6" t="s">
        <v>571</v>
      </c>
      <c r="AT1370" s="6" t="s">
        <v>722</v>
      </c>
      <c r="AU1370" s="6" t="s">
        <v>517</v>
      </c>
      <c r="AY1370" s="6" t="s">
        <v>539</v>
      </c>
      <c r="BE1370" s="80">
        <f>IF($U$1370="základní",$N$1370,0)</f>
        <v>0</v>
      </c>
      <c r="BF1370" s="80">
        <f>IF($U$1370="snížená",$N$1370,0)</f>
        <v>0</v>
      </c>
      <c r="BG1370" s="80">
        <f>IF($U$1370="zákl. přenesená",$N$1370,0)</f>
        <v>0</v>
      </c>
      <c r="BH1370" s="80">
        <f>IF($U$1370="sníž. přenesená",$N$1370,0)</f>
        <v>0</v>
      </c>
      <c r="BI1370" s="80">
        <f>IF($U$1370="nulová",$N$1370,0)</f>
        <v>0</v>
      </c>
      <c r="BJ1370" s="6" t="s">
        <v>517</v>
      </c>
      <c r="BK1370" s="80">
        <f>ROUND($L$1370*$K$1370,2)</f>
        <v>0</v>
      </c>
      <c r="BL1370" s="6" t="s">
        <v>544</v>
      </c>
    </row>
    <row r="1371" spans="2:51" s="6" customFormat="1" ht="15.75" customHeight="1">
      <c r="B1371" s="131"/>
      <c r="E1371" s="132"/>
      <c r="F1371" s="206" t="s">
        <v>1034</v>
      </c>
      <c r="G1371" s="207"/>
      <c r="H1371" s="207"/>
      <c r="I1371" s="207"/>
      <c r="K1371" s="132"/>
      <c r="N1371" s="132"/>
      <c r="R1371" s="133"/>
      <c r="T1371" s="134"/>
      <c r="AA1371" s="135"/>
      <c r="AT1371" s="132" t="s">
        <v>546</v>
      </c>
      <c r="AU1371" s="132" t="s">
        <v>517</v>
      </c>
      <c r="AV1371" s="136" t="s">
        <v>401</v>
      </c>
      <c r="AW1371" s="136" t="s">
        <v>485</v>
      </c>
      <c r="AX1371" s="136" t="s">
        <v>455</v>
      </c>
      <c r="AY1371" s="132" t="s">
        <v>539</v>
      </c>
    </row>
    <row r="1372" spans="2:51" s="6" customFormat="1" ht="15.75" customHeight="1">
      <c r="B1372" s="131"/>
      <c r="E1372" s="132"/>
      <c r="F1372" s="206" t="s">
        <v>102</v>
      </c>
      <c r="G1372" s="207"/>
      <c r="H1372" s="207"/>
      <c r="I1372" s="207"/>
      <c r="K1372" s="132"/>
      <c r="N1372" s="132"/>
      <c r="R1372" s="133"/>
      <c r="T1372" s="134"/>
      <c r="AA1372" s="135"/>
      <c r="AT1372" s="132" t="s">
        <v>546</v>
      </c>
      <c r="AU1372" s="132" t="s">
        <v>517</v>
      </c>
      <c r="AV1372" s="136" t="s">
        <v>401</v>
      </c>
      <c r="AW1372" s="136" t="s">
        <v>485</v>
      </c>
      <c r="AX1372" s="136" t="s">
        <v>455</v>
      </c>
      <c r="AY1372" s="132" t="s">
        <v>539</v>
      </c>
    </row>
    <row r="1373" spans="2:51" s="6" customFormat="1" ht="15.75" customHeight="1">
      <c r="B1373" s="131"/>
      <c r="E1373" s="132"/>
      <c r="F1373" s="206" t="s">
        <v>618</v>
      </c>
      <c r="G1373" s="207"/>
      <c r="H1373" s="207"/>
      <c r="I1373" s="207"/>
      <c r="K1373" s="132"/>
      <c r="N1373" s="132"/>
      <c r="R1373" s="133"/>
      <c r="T1373" s="134"/>
      <c r="AA1373" s="135"/>
      <c r="AT1373" s="132" t="s">
        <v>546</v>
      </c>
      <c r="AU1373" s="132" t="s">
        <v>517</v>
      </c>
      <c r="AV1373" s="136" t="s">
        <v>401</v>
      </c>
      <c r="AW1373" s="136" t="s">
        <v>485</v>
      </c>
      <c r="AX1373" s="136" t="s">
        <v>455</v>
      </c>
      <c r="AY1373" s="132" t="s">
        <v>539</v>
      </c>
    </row>
    <row r="1374" spans="2:51" s="6" customFormat="1" ht="15.75" customHeight="1">
      <c r="B1374" s="137"/>
      <c r="E1374" s="138"/>
      <c r="F1374" s="204" t="s">
        <v>108</v>
      </c>
      <c r="G1374" s="205"/>
      <c r="H1374" s="205"/>
      <c r="I1374" s="205"/>
      <c r="K1374" s="139">
        <v>15.51</v>
      </c>
      <c r="N1374" s="138"/>
      <c r="R1374" s="140"/>
      <c r="T1374" s="141"/>
      <c r="AA1374" s="142"/>
      <c r="AT1374" s="138" t="s">
        <v>546</v>
      </c>
      <c r="AU1374" s="138" t="s">
        <v>517</v>
      </c>
      <c r="AV1374" s="143" t="s">
        <v>517</v>
      </c>
      <c r="AW1374" s="143" t="s">
        <v>485</v>
      </c>
      <c r="AX1374" s="143" t="s">
        <v>455</v>
      </c>
      <c r="AY1374" s="138" t="s">
        <v>539</v>
      </c>
    </row>
    <row r="1375" spans="2:51" s="6" customFormat="1" ht="15.75" customHeight="1">
      <c r="B1375" s="144"/>
      <c r="E1375" s="145"/>
      <c r="F1375" s="208" t="s">
        <v>548</v>
      </c>
      <c r="G1375" s="209"/>
      <c r="H1375" s="209"/>
      <c r="I1375" s="209"/>
      <c r="K1375" s="146">
        <v>15.51</v>
      </c>
      <c r="N1375" s="145"/>
      <c r="R1375" s="147"/>
      <c r="T1375" s="148"/>
      <c r="AA1375" s="149"/>
      <c r="AT1375" s="145" t="s">
        <v>546</v>
      </c>
      <c r="AU1375" s="145" t="s">
        <v>517</v>
      </c>
      <c r="AV1375" s="150" t="s">
        <v>544</v>
      </c>
      <c r="AW1375" s="150" t="s">
        <v>485</v>
      </c>
      <c r="AX1375" s="150" t="s">
        <v>401</v>
      </c>
      <c r="AY1375" s="145" t="s">
        <v>539</v>
      </c>
    </row>
    <row r="1376" spans="2:64" s="6" customFormat="1" ht="27" customHeight="1">
      <c r="B1376" s="22"/>
      <c r="C1376" s="151" t="s">
        <v>109</v>
      </c>
      <c r="D1376" s="151" t="s">
        <v>722</v>
      </c>
      <c r="E1376" s="152" t="s">
        <v>93</v>
      </c>
      <c r="F1376" s="217" t="s">
        <v>94</v>
      </c>
      <c r="G1376" s="215"/>
      <c r="H1376" s="215"/>
      <c r="I1376" s="215"/>
      <c r="J1376" s="153" t="s">
        <v>597</v>
      </c>
      <c r="K1376" s="154">
        <v>266.838</v>
      </c>
      <c r="L1376" s="214">
        <v>0</v>
      </c>
      <c r="M1376" s="215"/>
      <c r="N1376" s="216">
        <f>ROUND($L$1376*$K$1376,2)</f>
        <v>0</v>
      </c>
      <c r="O1376" s="211"/>
      <c r="P1376" s="211"/>
      <c r="Q1376" s="211"/>
      <c r="R1376" s="23"/>
      <c r="T1376" s="127"/>
      <c r="U1376" s="128" t="s">
        <v>422</v>
      </c>
      <c r="V1376" s="129">
        <v>0</v>
      </c>
      <c r="W1376" s="129">
        <f>$V$1376*$K$1376</f>
        <v>0</v>
      </c>
      <c r="X1376" s="129">
        <v>0.0072</v>
      </c>
      <c r="Y1376" s="129">
        <f>$X$1376*$K$1376</f>
        <v>1.9212336</v>
      </c>
      <c r="Z1376" s="129">
        <v>0</v>
      </c>
      <c r="AA1376" s="130">
        <f>$Z$1376*$K$1376</f>
        <v>0</v>
      </c>
      <c r="AR1376" s="6" t="s">
        <v>571</v>
      </c>
      <c r="AT1376" s="6" t="s">
        <v>722</v>
      </c>
      <c r="AU1376" s="6" t="s">
        <v>517</v>
      </c>
      <c r="AY1376" s="6" t="s">
        <v>539</v>
      </c>
      <c r="BE1376" s="80">
        <f>IF($U$1376="základní",$N$1376,0)</f>
        <v>0</v>
      </c>
      <c r="BF1376" s="80">
        <f>IF($U$1376="snížená",$N$1376,0)</f>
        <v>0</v>
      </c>
      <c r="BG1376" s="80">
        <f>IF($U$1376="zákl. přenesená",$N$1376,0)</f>
        <v>0</v>
      </c>
      <c r="BH1376" s="80">
        <f>IF($U$1376="sníž. přenesená",$N$1376,0)</f>
        <v>0</v>
      </c>
      <c r="BI1376" s="80">
        <f>IF($U$1376="nulová",$N$1376,0)</f>
        <v>0</v>
      </c>
      <c r="BJ1376" s="6" t="s">
        <v>517</v>
      </c>
      <c r="BK1376" s="80">
        <f>ROUND($L$1376*$K$1376,2)</f>
        <v>0</v>
      </c>
      <c r="BL1376" s="6" t="s">
        <v>544</v>
      </c>
    </row>
    <row r="1377" spans="2:51" s="6" customFormat="1" ht="15.75" customHeight="1">
      <c r="B1377" s="131"/>
      <c r="E1377" s="132"/>
      <c r="F1377" s="206" t="s">
        <v>1034</v>
      </c>
      <c r="G1377" s="207"/>
      <c r="H1377" s="207"/>
      <c r="I1377" s="207"/>
      <c r="K1377" s="132"/>
      <c r="N1377" s="132"/>
      <c r="R1377" s="133"/>
      <c r="T1377" s="134"/>
      <c r="AA1377" s="135"/>
      <c r="AT1377" s="132" t="s">
        <v>546</v>
      </c>
      <c r="AU1377" s="132" t="s">
        <v>517</v>
      </c>
      <c r="AV1377" s="136" t="s">
        <v>401</v>
      </c>
      <c r="AW1377" s="136" t="s">
        <v>485</v>
      </c>
      <c r="AX1377" s="136" t="s">
        <v>455</v>
      </c>
      <c r="AY1377" s="132" t="s">
        <v>539</v>
      </c>
    </row>
    <row r="1378" spans="2:51" s="6" customFormat="1" ht="15.75" customHeight="1">
      <c r="B1378" s="131"/>
      <c r="E1378" s="132"/>
      <c r="F1378" s="206" t="s">
        <v>100</v>
      </c>
      <c r="G1378" s="207"/>
      <c r="H1378" s="207"/>
      <c r="I1378" s="207"/>
      <c r="K1378" s="132"/>
      <c r="N1378" s="132"/>
      <c r="R1378" s="133"/>
      <c r="T1378" s="134"/>
      <c r="AA1378" s="135"/>
      <c r="AT1378" s="132" t="s">
        <v>546</v>
      </c>
      <c r="AU1378" s="132" t="s">
        <v>517</v>
      </c>
      <c r="AV1378" s="136" t="s">
        <v>401</v>
      </c>
      <c r="AW1378" s="136" t="s">
        <v>485</v>
      </c>
      <c r="AX1378" s="136" t="s">
        <v>455</v>
      </c>
      <c r="AY1378" s="132" t="s">
        <v>539</v>
      </c>
    </row>
    <row r="1379" spans="2:51" s="6" customFormat="1" ht="15.75" customHeight="1">
      <c r="B1379" s="131"/>
      <c r="E1379" s="132"/>
      <c r="F1379" s="206" t="s">
        <v>618</v>
      </c>
      <c r="G1379" s="207"/>
      <c r="H1379" s="207"/>
      <c r="I1379" s="207"/>
      <c r="K1379" s="132"/>
      <c r="N1379" s="132"/>
      <c r="R1379" s="133"/>
      <c r="T1379" s="134"/>
      <c r="AA1379" s="135"/>
      <c r="AT1379" s="132" t="s">
        <v>546</v>
      </c>
      <c r="AU1379" s="132" t="s">
        <v>517</v>
      </c>
      <c r="AV1379" s="136" t="s">
        <v>401</v>
      </c>
      <c r="AW1379" s="136" t="s">
        <v>485</v>
      </c>
      <c r="AX1379" s="136" t="s">
        <v>455</v>
      </c>
      <c r="AY1379" s="132" t="s">
        <v>539</v>
      </c>
    </row>
    <row r="1380" spans="2:51" s="6" customFormat="1" ht="15.75" customHeight="1">
      <c r="B1380" s="137"/>
      <c r="E1380" s="138"/>
      <c r="F1380" s="204" t="s">
        <v>110</v>
      </c>
      <c r="G1380" s="205"/>
      <c r="H1380" s="205"/>
      <c r="I1380" s="205"/>
      <c r="K1380" s="139">
        <v>144.562</v>
      </c>
      <c r="N1380" s="138"/>
      <c r="R1380" s="140"/>
      <c r="T1380" s="141"/>
      <c r="AA1380" s="142"/>
      <c r="AT1380" s="138" t="s">
        <v>546</v>
      </c>
      <c r="AU1380" s="138" t="s">
        <v>517</v>
      </c>
      <c r="AV1380" s="143" t="s">
        <v>517</v>
      </c>
      <c r="AW1380" s="143" t="s">
        <v>485</v>
      </c>
      <c r="AX1380" s="143" t="s">
        <v>455</v>
      </c>
      <c r="AY1380" s="138" t="s">
        <v>539</v>
      </c>
    </row>
    <row r="1381" spans="2:51" s="6" customFormat="1" ht="15.75" customHeight="1">
      <c r="B1381" s="131"/>
      <c r="E1381" s="132"/>
      <c r="F1381" s="206" t="s">
        <v>1327</v>
      </c>
      <c r="G1381" s="207"/>
      <c r="H1381" s="207"/>
      <c r="I1381" s="207"/>
      <c r="K1381" s="132"/>
      <c r="N1381" s="132"/>
      <c r="R1381" s="133"/>
      <c r="T1381" s="134"/>
      <c r="AA1381" s="135"/>
      <c r="AT1381" s="132" t="s">
        <v>546</v>
      </c>
      <c r="AU1381" s="132" t="s">
        <v>517</v>
      </c>
      <c r="AV1381" s="136" t="s">
        <v>401</v>
      </c>
      <c r="AW1381" s="136" t="s">
        <v>485</v>
      </c>
      <c r="AX1381" s="136" t="s">
        <v>455</v>
      </c>
      <c r="AY1381" s="132" t="s">
        <v>539</v>
      </c>
    </row>
    <row r="1382" spans="2:51" s="6" customFormat="1" ht="15.75" customHeight="1">
      <c r="B1382" s="131"/>
      <c r="E1382" s="132"/>
      <c r="F1382" s="206" t="s">
        <v>993</v>
      </c>
      <c r="G1382" s="207"/>
      <c r="H1382" s="207"/>
      <c r="I1382" s="207"/>
      <c r="K1382" s="132"/>
      <c r="N1382" s="132"/>
      <c r="R1382" s="133"/>
      <c r="T1382" s="134"/>
      <c r="AA1382" s="135"/>
      <c r="AT1382" s="132" t="s">
        <v>546</v>
      </c>
      <c r="AU1382" s="132" t="s">
        <v>517</v>
      </c>
      <c r="AV1382" s="136" t="s">
        <v>401</v>
      </c>
      <c r="AW1382" s="136" t="s">
        <v>485</v>
      </c>
      <c r="AX1382" s="136" t="s">
        <v>455</v>
      </c>
      <c r="AY1382" s="132" t="s">
        <v>539</v>
      </c>
    </row>
    <row r="1383" spans="2:51" s="6" customFormat="1" ht="15.75" customHeight="1">
      <c r="B1383" s="137"/>
      <c r="E1383" s="138"/>
      <c r="F1383" s="204" t="s">
        <v>111</v>
      </c>
      <c r="G1383" s="205"/>
      <c r="H1383" s="205"/>
      <c r="I1383" s="205"/>
      <c r="K1383" s="139">
        <v>122.276</v>
      </c>
      <c r="N1383" s="138"/>
      <c r="R1383" s="140"/>
      <c r="T1383" s="141"/>
      <c r="AA1383" s="142"/>
      <c r="AT1383" s="138" t="s">
        <v>546</v>
      </c>
      <c r="AU1383" s="138" t="s">
        <v>517</v>
      </c>
      <c r="AV1383" s="143" t="s">
        <v>517</v>
      </c>
      <c r="AW1383" s="143" t="s">
        <v>485</v>
      </c>
      <c r="AX1383" s="143" t="s">
        <v>455</v>
      </c>
      <c r="AY1383" s="138" t="s">
        <v>539</v>
      </c>
    </row>
    <row r="1384" spans="2:51" s="6" customFormat="1" ht="15.75" customHeight="1">
      <c r="B1384" s="144"/>
      <c r="E1384" s="145"/>
      <c r="F1384" s="208" t="s">
        <v>548</v>
      </c>
      <c r="G1384" s="209"/>
      <c r="H1384" s="209"/>
      <c r="I1384" s="209"/>
      <c r="K1384" s="146">
        <v>266.838</v>
      </c>
      <c r="N1384" s="145"/>
      <c r="R1384" s="147"/>
      <c r="T1384" s="148"/>
      <c r="AA1384" s="149"/>
      <c r="AT1384" s="145" t="s">
        <v>546</v>
      </c>
      <c r="AU1384" s="145" t="s">
        <v>517</v>
      </c>
      <c r="AV1384" s="150" t="s">
        <v>544</v>
      </c>
      <c r="AW1384" s="150" t="s">
        <v>485</v>
      </c>
      <c r="AX1384" s="150" t="s">
        <v>401</v>
      </c>
      <c r="AY1384" s="145" t="s">
        <v>539</v>
      </c>
    </row>
    <row r="1385" spans="2:64" s="6" customFormat="1" ht="27" customHeight="1">
      <c r="B1385" s="22"/>
      <c r="C1385" s="123" t="s">
        <v>112</v>
      </c>
      <c r="D1385" s="123" t="s">
        <v>540</v>
      </c>
      <c r="E1385" s="124" t="s">
        <v>113</v>
      </c>
      <c r="F1385" s="212" t="s">
        <v>114</v>
      </c>
      <c r="G1385" s="211"/>
      <c r="H1385" s="211"/>
      <c r="I1385" s="211"/>
      <c r="J1385" s="125" t="s">
        <v>597</v>
      </c>
      <c r="K1385" s="126">
        <v>43.433</v>
      </c>
      <c r="L1385" s="213">
        <v>0</v>
      </c>
      <c r="M1385" s="211"/>
      <c r="N1385" s="210">
        <f>ROUND($L$1385*$K$1385,2)</f>
        <v>0</v>
      </c>
      <c r="O1385" s="211"/>
      <c r="P1385" s="211"/>
      <c r="Q1385" s="211"/>
      <c r="R1385" s="23"/>
      <c r="T1385" s="127"/>
      <c r="U1385" s="128" t="s">
        <v>422</v>
      </c>
      <c r="V1385" s="129">
        <v>0.195</v>
      </c>
      <c r="W1385" s="129">
        <f>$V$1385*$K$1385</f>
        <v>8.469435</v>
      </c>
      <c r="X1385" s="129">
        <v>0</v>
      </c>
      <c r="Y1385" s="129">
        <f>$X$1385*$K$1385</f>
        <v>0</v>
      </c>
      <c r="Z1385" s="129">
        <v>0.018</v>
      </c>
      <c r="AA1385" s="130">
        <f>$Z$1385*$K$1385</f>
        <v>0.781794</v>
      </c>
      <c r="AR1385" s="6" t="s">
        <v>607</v>
      </c>
      <c r="AT1385" s="6" t="s">
        <v>540</v>
      </c>
      <c r="AU1385" s="6" t="s">
        <v>517</v>
      </c>
      <c r="AY1385" s="6" t="s">
        <v>539</v>
      </c>
      <c r="BE1385" s="80">
        <f>IF($U$1385="základní",$N$1385,0)</f>
        <v>0</v>
      </c>
      <c r="BF1385" s="80">
        <f>IF($U$1385="snížená",$N$1385,0)</f>
        <v>0</v>
      </c>
      <c r="BG1385" s="80">
        <f>IF($U$1385="zákl. přenesená",$N$1385,0)</f>
        <v>0</v>
      </c>
      <c r="BH1385" s="80">
        <f>IF($U$1385="sníž. přenesená",$N$1385,0)</f>
        <v>0</v>
      </c>
      <c r="BI1385" s="80">
        <f>IF($U$1385="nulová",$N$1385,0)</f>
        <v>0</v>
      </c>
      <c r="BJ1385" s="6" t="s">
        <v>517</v>
      </c>
      <c r="BK1385" s="80">
        <f>ROUND($L$1385*$K$1385,2)</f>
        <v>0</v>
      </c>
      <c r="BL1385" s="6" t="s">
        <v>607</v>
      </c>
    </row>
    <row r="1386" spans="2:51" s="6" customFormat="1" ht="15.75" customHeight="1">
      <c r="B1386" s="131"/>
      <c r="E1386" s="132"/>
      <c r="F1386" s="206" t="s">
        <v>115</v>
      </c>
      <c r="G1386" s="207"/>
      <c r="H1386" s="207"/>
      <c r="I1386" s="207"/>
      <c r="K1386" s="132"/>
      <c r="N1386" s="132"/>
      <c r="R1386" s="133"/>
      <c r="T1386" s="134"/>
      <c r="AA1386" s="135"/>
      <c r="AT1386" s="132" t="s">
        <v>546</v>
      </c>
      <c r="AU1386" s="132" t="s">
        <v>517</v>
      </c>
      <c r="AV1386" s="136" t="s">
        <v>401</v>
      </c>
      <c r="AW1386" s="136" t="s">
        <v>485</v>
      </c>
      <c r="AX1386" s="136" t="s">
        <v>455</v>
      </c>
      <c r="AY1386" s="132" t="s">
        <v>539</v>
      </c>
    </row>
    <row r="1387" spans="2:51" s="6" customFormat="1" ht="15.75" customHeight="1">
      <c r="B1387" s="137"/>
      <c r="E1387" s="138"/>
      <c r="F1387" s="204" t="s">
        <v>116</v>
      </c>
      <c r="G1387" s="205"/>
      <c r="H1387" s="205"/>
      <c r="I1387" s="205"/>
      <c r="K1387" s="139">
        <v>43.433</v>
      </c>
      <c r="N1387" s="138"/>
      <c r="R1387" s="140"/>
      <c r="T1387" s="141"/>
      <c r="AA1387" s="142"/>
      <c r="AT1387" s="138" t="s">
        <v>546</v>
      </c>
      <c r="AU1387" s="138" t="s">
        <v>517</v>
      </c>
      <c r="AV1387" s="143" t="s">
        <v>517</v>
      </c>
      <c r="AW1387" s="143" t="s">
        <v>485</v>
      </c>
      <c r="AX1387" s="143" t="s">
        <v>455</v>
      </c>
      <c r="AY1387" s="138" t="s">
        <v>539</v>
      </c>
    </row>
    <row r="1388" spans="2:51" s="6" customFormat="1" ht="15.75" customHeight="1">
      <c r="B1388" s="144"/>
      <c r="E1388" s="145"/>
      <c r="F1388" s="208" t="s">
        <v>548</v>
      </c>
      <c r="G1388" s="209"/>
      <c r="H1388" s="209"/>
      <c r="I1388" s="209"/>
      <c r="K1388" s="146">
        <v>43.433</v>
      </c>
      <c r="N1388" s="145"/>
      <c r="R1388" s="147"/>
      <c r="T1388" s="148"/>
      <c r="AA1388" s="149"/>
      <c r="AT1388" s="145" t="s">
        <v>546</v>
      </c>
      <c r="AU1388" s="145" t="s">
        <v>517</v>
      </c>
      <c r="AV1388" s="150" t="s">
        <v>544</v>
      </c>
      <c r="AW1388" s="150" t="s">
        <v>485</v>
      </c>
      <c r="AX1388" s="150" t="s">
        <v>401</v>
      </c>
      <c r="AY1388" s="145" t="s">
        <v>539</v>
      </c>
    </row>
    <row r="1389" spans="2:64" s="6" customFormat="1" ht="27" customHeight="1">
      <c r="B1389" s="22"/>
      <c r="C1389" s="123" t="s">
        <v>117</v>
      </c>
      <c r="D1389" s="123" t="s">
        <v>540</v>
      </c>
      <c r="E1389" s="124" t="s">
        <v>118</v>
      </c>
      <c r="F1389" s="212" t="s">
        <v>119</v>
      </c>
      <c r="G1389" s="211"/>
      <c r="H1389" s="211"/>
      <c r="I1389" s="211"/>
      <c r="J1389" s="125" t="s">
        <v>597</v>
      </c>
      <c r="K1389" s="126">
        <v>4.762</v>
      </c>
      <c r="L1389" s="213">
        <v>0</v>
      </c>
      <c r="M1389" s="211"/>
      <c r="N1389" s="210">
        <f>ROUND($L$1389*$K$1389,2)</f>
        <v>0</v>
      </c>
      <c r="O1389" s="211"/>
      <c r="P1389" s="211"/>
      <c r="Q1389" s="211"/>
      <c r="R1389" s="23"/>
      <c r="T1389" s="127"/>
      <c r="U1389" s="128" t="s">
        <v>422</v>
      </c>
      <c r="V1389" s="129">
        <v>0</v>
      </c>
      <c r="W1389" s="129">
        <f>$V$1389*$K$1389</f>
        <v>0</v>
      </c>
      <c r="X1389" s="129">
        <v>0.00019424</v>
      </c>
      <c r="Y1389" s="129">
        <f>$X$1389*$K$1389</f>
        <v>0.00092497088</v>
      </c>
      <c r="Z1389" s="129">
        <v>0</v>
      </c>
      <c r="AA1389" s="130">
        <f>$Z$1389*$K$1389</f>
        <v>0</v>
      </c>
      <c r="AR1389" s="6" t="s">
        <v>607</v>
      </c>
      <c r="AT1389" s="6" t="s">
        <v>540</v>
      </c>
      <c r="AU1389" s="6" t="s">
        <v>517</v>
      </c>
      <c r="AY1389" s="6" t="s">
        <v>539</v>
      </c>
      <c r="BE1389" s="80">
        <f>IF($U$1389="základní",$N$1389,0)</f>
        <v>0</v>
      </c>
      <c r="BF1389" s="80">
        <f>IF($U$1389="snížená",$N$1389,0)</f>
        <v>0</v>
      </c>
      <c r="BG1389" s="80">
        <f>IF($U$1389="zákl. přenesená",$N$1389,0)</f>
        <v>0</v>
      </c>
      <c r="BH1389" s="80">
        <f>IF($U$1389="sníž. přenesená",$N$1389,0)</f>
        <v>0</v>
      </c>
      <c r="BI1389" s="80">
        <f>IF($U$1389="nulová",$N$1389,0)</f>
        <v>0</v>
      </c>
      <c r="BJ1389" s="6" t="s">
        <v>517</v>
      </c>
      <c r="BK1389" s="80">
        <f>ROUND($L$1389*$K$1389,2)</f>
        <v>0</v>
      </c>
      <c r="BL1389" s="6" t="s">
        <v>607</v>
      </c>
    </row>
    <row r="1390" spans="2:51" s="6" customFormat="1" ht="15.75" customHeight="1">
      <c r="B1390" s="131"/>
      <c r="E1390" s="132"/>
      <c r="F1390" s="206" t="s">
        <v>1034</v>
      </c>
      <c r="G1390" s="207"/>
      <c r="H1390" s="207"/>
      <c r="I1390" s="207"/>
      <c r="K1390" s="132"/>
      <c r="N1390" s="132"/>
      <c r="R1390" s="133"/>
      <c r="T1390" s="134"/>
      <c r="AA1390" s="135"/>
      <c r="AT1390" s="132" t="s">
        <v>546</v>
      </c>
      <c r="AU1390" s="132" t="s">
        <v>517</v>
      </c>
      <c r="AV1390" s="136" t="s">
        <v>401</v>
      </c>
      <c r="AW1390" s="136" t="s">
        <v>485</v>
      </c>
      <c r="AX1390" s="136" t="s">
        <v>455</v>
      </c>
      <c r="AY1390" s="132" t="s">
        <v>539</v>
      </c>
    </row>
    <row r="1391" spans="2:51" s="6" customFormat="1" ht="15.75" customHeight="1">
      <c r="B1391" s="131"/>
      <c r="E1391" s="132"/>
      <c r="F1391" s="206" t="s">
        <v>100</v>
      </c>
      <c r="G1391" s="207"/>
      <c r="H1391" s="207"/>
      <c r="I1391" s="207"/>
      <c r="K1391" s="132"/>
      <c r="N1391" s="132"/>
      <c r="R1391" s="133"/>
      <c r="T1391" s="134"/>
      <c r="AA1391" s="135"/>
      <c r="AT1391" s="132" t="s">
        <v>546</v>
      </c>
      <c r="AU1391" s="132" t="s">
        <v>517</v>
      </c>
      <c r="AV1391" s="136" t="s">
        <v>401</v>
      </c>
      <c r="AW1391" s="136" t="s">
        <v>485</v>
      </c>
      <c r="AX1391" s="136" t="s">
        <v>455</v>
      </c>
      <c r="AY1391" s="132" t="s">
        <v>539</v>
      </c>
    </row>
    <row r="1392" spans="2:51" s="6" customFormat="1" ht="15.75" customHeight="1">
      <c r="B1392" s="131"/>
      <c r="E1392" s="132"/>
      <c r="F1392" s="206" t="s">
        <v>618</v>
      </c>
      <c r="G1392" s="207"/>
      <c r="H1392" s="207"/>
      <c r="I1392" s="207"/>
      <c r="K1392" s="132"/>
      <c r="N1392" s="132"/>
      <c r="R1392" s="133"/>
      <c r="T1392" s="134"/>
      <c r="AA1392" s="135"/>
      <c r="AT1392" s="132" t="s">
        <v>546</v>
      </c>
      <c r="AU1392" s="132" t="s">
        <v>517</v>
      </c>
      <c r="AV1392" s="136" t="s">
        <v>401</v>
      </c>
      <c r="AW1392" s="136" t="s">
        <v>485</v>
      </c>
      <c r="AX1392" s="136" t="s">
        <v>455</v>
      </c>
      <c r="AY1392" s="132" t="s">
        <v>539</v>
      </c>
    </row>
    <row r="1393" spans="2:51" s="6" customFormat="1" ht="15.75" customHeight="1">
      <c r="B1393" s="137"/>
      <c r="E1393" s="138"/>
      <c r="F1393" s="204" t="s">
        <v>120</v>
      </c>
      <c r="G1393" s="205"/>
      <c r="H1393" s="205"/>
      <c r="I1393" s="205"/>
      <c r="K1393" s="139">
        <v>1.577</v>
      </c>
      <c r="N1393" s="138"/>
      <c r="R1393" s="140"/>
      <c r="T1393" s="141"/>
      <c r="AA1393" s="142"/>
      <c r="AT1393" s="138" t="s">
        <v>546</v>
      </c>
      <c r="AU1393" s="138" t="s">
        <v>517</v>
      </c>
      <c r="AV1393" s="143" t="s">
        <v>517</v>
      </c>
      <c r="AW1393" s="143" t="s">
        <v>485</v>
      </c>
      <c r="AX1393" s="143" t="s">
        <v>455</v>
      </c>
      <c r="AY1393" s="138" t="s">
        <v>539</v>
      </c>
    </row>
    <row r="1394" spans="2:51" s="6" customFormat="1" ht="15.75" customHeight="1">
      <c r="B1394" s="131"/>
      <c r="E1394" s="132"/>
      <c r="F1394" s="206" t="s">
        <v>102</v>
      </c>
      <c r="G1394" s="207"/>
      <c r="H1394" s="207"/>
      <c r="I1394" s="207"/>
      <c r="K1394" s="132"/>
      <c r="N1394" s="132"/>
      <c r="R1394" s="133"/>
      <c r="T1394" s="134"/>
      <c r="AA1394" s="135"/>
      <c r="AT1394" s="132" t="s">
        <v>546</v>
      </c>
      <c r="AU1394" s="132" t="s">
        <v>517</v>
      </c>
      <c r="AV1394" s="136" t="s">
        <v>401</v>
      </c>
      <c r="AW1394" s="136" t="s">
        <v>485</v>
      </c>
      <c r="AX1394" s="136" t="s">
        <v>455</v>
      </c>
      <c r="AY1394" s="132" t="s">
        <v>539</v>
      </c>
    </row>
    <row r="1395" spans="2:51" s="6" customFormat="1" ht="15.75" customHeight="1">
      <c r="B1395" s="131"/>
      <c r="E1395" s="132"/>
      <c r="F1395" s="206" t="s">
        <v>618</v>
      </c>
      <c r="G1395" s="207"/>
      <c r="H1395" s="207"/>
      <c r="I1395" s="207"/>
      <c r="K1395" s="132"/>
      <c r="N1395" s="132"/>
      <c r="R1395" s="133"/>
      <c r="T1395" s="134"/>
      <c r="AA1395" s="135"/>
      <c r="AT1395" s="132" t="s">
        <v>546</v>
      </c>
      <c r="AU1395" s="132" t="s">
        <v>517</v>
      </c>
      <c r="AV1395" s="136" t="s">
        <v>401</v>
      </c>
      <c r="AW1395" s="136" t="s">
        <v>485</v>
      </c>
      <c r="AX1395" s="136" t="s">
        <v>455</v>
      </c>
      <c r="AY1395" s="132" t="s">
        <v>539</v>
      </c>
    </row>
    <row r="1396" spans="2:51" s="6" customFormat="1" ht="15.75" customHeight="1">
      <c r="B1396" s="137"/>
      <c r="E1396" s="138"/>
      <c r="F1396" s="204" t="s">
        <v>121</v>
      </c>
      <c r="G1396" s="205"/>
      <c r="H1396" s="205"/>
      <c r="I1396" s="205"/>
      <c r="K1396" s="139">
        <v>0.212</v>
      </c>
      <c r="N1396" s="138"/>
      <c r="R1396" s="140"/>
      <c r="T1396" s="141"/>
      <c r="AA1396" s="142"/>
      <c r="AT1396" s="138" t="s">
        <v>546</v>
      </c>
      <c r="AU1396" s="138" t="s">
        <v>517</v>
      </c>
      <c r="AV1396" s="143" t="s">
        <v>517</v>
      </c>
      <c r="AW1396" s="143" t="s">
        <v>485</v>
      </c>
      <c r="AX1396" s="143" t="s">
        <v>455</v>
      </c>
      <c r="AY1396" s="138" t="s">
        <v>539</v>
      </c>
    </row>
    <row r="1397" spans="2:51" s="6" customFormat="1" ht="15.75" customHeight="1">
      <c r="B1397" s="131"/>
      <c r="E1397" s="132"/>
      <c r="F1397" s="206" t="s">
        <v>1344</v>
      </c>
      <c r="G1397" s="207"/>
      <c r="H1397" s="207"/>
      <c r="I1397" s="207"/>
      <c r="K1397" s="132"/>
      <c r="N1397" s="132"/>
      <c r="R1397" s="133"/>
      <c r="T1397" s="134"/>
      <c r="AA1397" s="135"/>
      <c r="AT1397" s="132" t="s">
        <v>546</v>
      </c>
      <c r="AU1397" s="132" t="s">
        <v>517</v>
      </c>
      <c r="AV1397" s="136" t="s">
        <v>401</v>
      </c>
      <c r="AW1397" s="136" t="s">
        <v>485</v>
      </c>
      <c r="AX1397" s="136" t="s">
        <v>455</v>
      </c>
      <c r="AY1397" s="132" t="s">
        <v>539</v>
      </c>
    </row>
    <row r="1398" spans="2:51" s="6" customFormat="1" ht="15.75" customHeight="1">
      <c r="B1398" s="131"/>
      <c r="E1398" s="132"/>
      <c r="F1398" s="206" t="s">
        <v>618</v>
      </c>
      <c r="G1398" s="207"/>
      <c r="H1398" s="207"/>
      <c r="I1398" s="207"/>
      <c r="K1398" s="132"/>
      <c r="N1398" s="132"/>
      <c r="R1398" s="133"/>
      <c r="T1398" s="134"/>
      <c r="AA1398" s="135"/>
      <c r="AT1398" s="132" t="s">
        <v>546</v>
      </c>
      <c r="AU1398" s="132" t="s">
        <v>517</v>
      </c>
      <c r="AV1398" s="136" t="s">
        <v>401</v>
      </c>
      <c r="AW1398" s="136" t="s">
        <v>485</v>
      </c>
      <c r="AX1398" s="136" t="s">
        <v>455</v>
      </c>
      <c r="AY1398" s="132" t="s">
        <v>539</v>
      </c>
    </row>
    <row r="1399" spans="2:51" s="6" customFormat="1" ht="15.75" customHeight="1">
      <c r="B1399" s="137"/>
      <c r="E1399" s="138"/>
      <c r="F1399" s="204" t="s">
        <v>122</v>
      </c>
      <c r="G1399" s="205"/>
      <c r="H1399" s="205"/>
      <c r="I1399" s="205"/>
      <c r="K1399" s="139">
        <v>0.36</v>
      </c>
      <c r="N1399" s="138"/>
      <c r="R1399" s="140"/>
      <c r="T1399" s="141"/>
      <c r="AA1399" s="142"/>
      <c r="AT1399" s="138" t="s">
        <v>546</v>
      </c>
      <c r="AU1399" s="138" t="s">
        <v>517</v>
      </c>
      <c r="AV1399" s="143" t="s">
        <v>517</v>
      </c>
      <c r="AW1399" s="143" t="s">
        <v>485</v>
      </c>
      <c r="AX1399" s="143" t="s">
        <v>455</v>
      </c>
      <c r="AY1399" s="138" t="s">
        <v>539</v>
      </c>
    </row>
    <row r="1400" spans="2:51" s="6" customFormat="1" ht="15.75" customHeight="1">
      <c r="B1400" s="131"/>
      <c r="E1400" s="132"/>
      <c r="F1400" s="206" t="s">
        <v>1327</v>
      </c>
      <c r="G1400" s="207"/>
      <c r="H1400" s="207"/>
      <c r="I1400" s="207"/>
      <c r="K1400" s="132"/>
      <c r="N1400" s="132"/>
      <c r="R1400" s="133"/>
      <c r="T1400" s="134"/>
      <c r="AA1400" s="135"/>
      <c r="AT1400" s="132" t="s">
        <v>546</v>
      </c>
      <c r="AU1400" s="132" t="s">
        <v>517</v>
      </c>
      <c r="AV1400" s="136" t="s">
        <v>401</v>
      </c>
      <c r="AW1400" s="136" t="s">
        <v>485</v>
      </c>
      <c r="AX1400" s="136" t="s">
        <v>455</v>
      </c>
      <c r="AY1400" s="132" t="s">
        <v>539</v>
      </c>
    </row>
    <row r="1401" spans="2:51" s="6" customFormat="1" ht="15.75" customHeight="1">
      <c r="B1401" s="131"/>
      <c r="E1401" s="132"/>
      <c r="F1401" s="206" t="s">
        <v>993</v>
      </c>
      <c r="G1401" s="207"/>
      <c r="H1401" s="207"/>
      <c r="I1401" s="207"/>
      <c r="K1401" s="132"/>
      <c r="N1401" s="132"/>
      <c r="R1401" s="133"/>
      <c r="T1401" s="134"/>
      <c r="AA1401" s="135"/>
      <c r="AT1401" s="132" t="s">
        <v>546</v>
      </c>
      <c r="AU1401" s="132" t="s">
        <v>517</v>
      </c>
      <c r="AV1401" s="136" t="s">
        <v>401</v>
      </c>
      <c r="AW1401" s="136" t="s">
        <v>485</v>
      </c>
      <c r="AX1401" s="136" t="s">
        <v>455</v>
      </c>
      <c r="AY1401" s="132" t="s">
        <v>539</v>
      </c>
    </row>
    <row r="1402" spans="2:51" s="6" customFormat="1" ht="15.75" customHeight="1">
      <c r="B1402" s="137"/>
      <c r="E1402" s="138"/>
      <c r="F1402" s="204" t="s">
        <v>123</v>
      </c>
      <c r="G1402" s="205"/>
      <c r="H1402" s="205"/>
      <c r="I1402" s="205"/>
      <c r="K1402" s="139">
        <v>1.334</v>
      </c>
      <c r="N1402" s="138"/>
      <c r="R1402" s="140"/>
      <c r="T1402" s="141"/>
      <c r="AA1402" s="142"/>
      <c r="AT1402" s="138" t="s">
        <v>546</v>
      </c>
      <c r="AU1402" s="138" t="s">
        <v>517</v>
      </c>
      <c r="AV1402" s="143" t="s">
        <v>517</v>
      </c>
      <c r="AW1402" s="143" t="s">
        <v>485</v>
      </c>
      <c r="AX1402" s="143" t="s">
        <v>455</v>
      </c>
      <c r="AY1402" s="138" t="s">
        <v>539</v>
      </c>
    </row>
    <row r="1403" spans="2:51" s="6" customFormat="1" ht="15.75" customHeight="1">
      <c r="B1403" s="131"/>
      <c r="E1403" s="132"/>
      <c r="F1403" s="206" t="s">
        <v>1345</v>
      </c>
      <c r="G1403" s="207"/>
      <c r="H1403" s="207"/>
      <c r="I1403" s="207"/>
      <c r="K1403" s="132"/>
      <c r="N1403" s="132"/>
      <c r="R1403" s="133"/>
      <c r="T1403" s="134"/>
      <c r="AA1403" s="135"/>
      <c r="AT1403" s="132" t="s">
        <v>546</v>
      </c>
      <c r="AU1403" s="132" t="s">
        <v>517</v>
      </c>
      <c r="AV1403" s="136" t="s">
        <v>401</v>
      </c>
      <c r="AW1403" s="136" t="s">
        <v>485</v>
      </c>
      <c r="AX1403" s="136" t="s">
        <v>455</v>
      </c>
      <c r="AY1403" s="132" t="s">
        <v>539</v>
      </c>
    </row>
    <row r="1404" spans="2:51" s="6" customFormat="1" ht="15.75" customHeight="1">
      <c r="B1404" s="131"/>
      <c r="E1404" s="132"/>
      <c r="F1404" s="206" t="s">
        <v>993</v>
      </c>
      <c r="G1404" s="207"/>
      <c r="H1404" s="207"/>
      <c r="I1404" s="207"/>
      <c r="K1404" s="132"/>
      <c r="N1404" s="132"/>
      <c r="R1404" s="133"/>
      <c r="T1404" s="134"/>
      <c r="AA1404" s="135"/>
      <c r="AT1404" s="132" t="s">
        <v>546</v>
      </c>
      <c r="AU1404" s="132" t="s">
        <v>517</v>
      </c>
      <c r="AV1404" s="136" t="s">
        <v>401</v>
      </c>
      <c r="AW1404" s="136" t="s">
        <v>485</v>
      </c>
      <c r="AX1404" s="136" t="s">
        <v>455</v>
      </c>
      <c r="AY1404" s="132" t="s">
        <v>539</v>
      </c>
    </row>
    <row r="1405" spans="2:51" s="6" customFormat="1" ht="15.75" customHeight="1">
      <c r="B1405" s="137"/>
      <c r="E1405" s="138"/>
      <c r="F1405" s="204" t="s">
        <v>124</v>
      </c>
      <c r="G1405" s="205"/>
      <c r="H1405" s="205"/>
      <c r="I1405" s="205"/>
      <c r="K1405" s="139">
        <v>1.279</v>
      </c>
      <c r="N1405" s="138"/>
      <c r="R1405" s="140"/>
      <c r="T1405" s="141"/>
      <c r="AA1405" s="142"/>
      <c r="AT1405" s="138" t="s">
        <v>546</v>
      </c>
      <c r="AU1405" s="138" t="s">
        <v>517</v>
      </c>
      <c r="AV1405" s="143" t="s">
        <v>517</v>
      </c>
      <c r="AW1405" s="143" t="s">
        <v>485</v>
      </c>
      <c r="AX1405" s="143" t="s">
        <v>455</v>
      </c>
      <c r="AY1405" s="138" t="s">
        <v>539</v>
      </c>
    </row>
    <row r="1406" spans="2:51" s="6" customFormat="1" ht="15.75" customHeight="1">
      <c r="B1406" s="144"/>
      <c r="E1406" s="145"/>
      <c r="F1406" s="208" t="s">
        <v>548</v>
      </c>
      <c r="G1406" s="209"/>
      <c r="H1406" s="209"/>
      <c r="I1406" s="209"/>
      <c r="K1406" s="146">
        <v>4.762</v>
      </c>
      <c r="N1406" s="145"/>
      <c r="R1406" s="147"/>
      <c r="T1406" s="148"/>
      <c r="AA1406" s="149"/>
      <c r="AT1406" s="145" t="s">
        <v>546</v>
      </c>
      <c r="AU1406" s="145" t="s">
        <v>517</v>
      </c>
      <c r="AV1406" s="150" t="s">
        <v>544</v>
      </c>
      <c r="AW1406" s="150" t="s">
        <v>485</v>
      </c>
      <c r="AX1406" s="150" t="s">
        <v>401</v>
      </c>
      <c r="AY1406" s="145" t="s">
        <v>539</v>
      </c>
    </row>
    <row r="1407" spans="2:64" s="6" customFormat="1" ht="27" customHeight="1">
      <c r="B1407" s="22"/>
      <c r="C1407" s="123" t="s">
        <v>125</v>
      </c>
      <c r="D1407" s="123" t="s">
        <v>540</v>
      </c>
      <c r="E1407" s="124" t="s">
        <v>126</v>
      </c>
      <c r="F1407" s="212" t="s">
        <v>127</v>
      </c>
      <c r="G1407" s="211"/>
      <c r="H1407" s="211"/>
      <c r="I1407" s="211"/>
      <c r="J1407" s="125" t="s">
        <v>577</v>
      </c>
      <c r="K1407" s="126">
        <v>2.385</v>
      </c>
      <c r="L1407" s="213">
        <v>0</v>
      </c>
      <c r="M1407" s="211"/>
      <c r="N1407" s="210">
        <f>ROUND($L$1407*$K$1407,2)</f>
        <v>0</v>
      </c>
      <c r="O1407" s="211"/>
      <c r="P1407" s="211"/>
      <c r="Q1407" s="211"/>
      <c r="R1407" s="23"/>
      <c r="T1407" s="127"/>
      <c r="U1407" s="128" t="s">
        <v>422</v>
      </c>
      <c r="V1407" s="129">
        <v>1.751</v>
      </c>
      <c r="W1407" s="129">
        <f>$V$1407*$K$1407</f>
        <v>4.1761349999999995</v>
      </c>
      <c r="X1407" s="129">
        <v>0</v>
      </c>
      <c r="Y1407" s="129">
        <f>$X$1407*$K$1407</f>
        <v>0</v>
      </c>
      <c r="Z1407" s="129">
        <v>0</v>
      </c>
      <c r="AA1407" s="130">
        <f>$Z$1407*$K$1407</f>
        <v>0</v>
      </c>
      <c r="AR1407" s="6" t="s">
        <v>607</v>
      </c>
      <c r="AT1407" s="6" t="s">
        <v>540</v>
      </c>
      <c r="AU1407" s="6" t="s">
        <v>517</v>
      </c>
      <c r="AY1407" s="6" t="s">
        <v>539</v>
      </c>
      <c r="BE1407" s="80">
        <f>IF($U$1407="základní",$N$1407,0)</f>
        <v>0</v>
      </c>
      <c r="BF1407" s="80">
        <f>IF($U$1407="snížená",$N$1407,0)</f>
        <v>0</v>
      </c>
      <c r="BG1407" s="80">
        <f>IF($U$1407="zákl. přenesená",$N$1407,0)</f>
        <v>0</v>
      </c>
      <c r="BH1407" s="80">
        <f>IF($U$1407="sníž. přenesená",$N$1407,0)</f>
        <v>0</v>
      </c>
      <c r="BI1407" s="80">
        <f>IF($U$1407="nulová",$N$1407,0)</f>
        <v>0</v>
      </c>
      <c r="BJ1407" s="6" t="s">
        <v>517</v>
      </c>
      <c r="BK1407" s="80">
        <f>ROUND($L$1407*$K$1407,2)</f>
        <v>0</v>
      </c>
      <c r="BL1407" s="6" t="s">
        <v>607</v>
      </c>
    </row>
    <row r="1408" spans="2:63" s="113" customFormat="1" ht="30.75" customHeight="1">
      <c r="B1408" s="114"/>
      <c r="D1408" s="122" t="s">
        <v>504</v>
      </c>
      <c r="N1408" s="200">
        <f>$BK$1408</f>
        <v>0</v>
      </c>
      <c r="O1408" s="201"/>
      <c r="P1408" s="201"/>
      <c r="Q1408" s="201"/>
      <c r="R1408" s="117"/>
      <c r="T1408" s="118"/>
      <c r="W1408" s="119">
        <f>SUM($W$1409:$W$1417)</f>
        <v>18.413839999999997</v>
      </c>
      <c r="Y1408" s="119">
        <f>SUM($Y$1409:$Y$1417)</f>
        <v>0.2399645248</v>
      </c>
      <c r="AA1408" s="120">
        <f>SUM($AA$1409:$AA$1417)</f>
        <v>0</v>
      </c>
      <c r="AR1408" s="116" t="s">
        <v>517</v>
      </c>
      <c r="AT1408" s="116" t="s">
        <v>454</v>
      </c>
      <c r="AU1408" s="116" t="s">
        <v>401</v>
      </c>
      <c r="AY1408" s="116" t="s">
        <v>539</v>
      </c>
      <c r="BK1408" s="121">
        <f>SUM($BK$1409:$BK$1417)</f>
        <v>0</v>
      </c>
    </row>
    <row r="1409" spans="2:64" s="6" customFormat="1" ht="27" customHeight="1">
      <c r="B1409" s="22"/>
      <c r="C1409" s="123" t="s">
        <v>128</v>
      </c>
      <c r="D1409" s="123" t="s">
        <v>540</v>
      </c>
      <c r="E1409" s="124" t="s">
        <v>129</v>
      </c>
      <c r="F1409" s="212" t="s">
        <v>130</v>
      </c>
      <c r="G1409" s="211"/>
      <c r="H1409" s="211"/>
      <c r="I1409" s="211"/>
      <c r="J1409" s="125" t="s">
        <v>597</v>
      </c>
      <c r="K1409" s="126">
        <v>14.57</v>
      </c>
      <c r="L1409" s="213">
        <v>0</v>
      </c>
      <c r="M1409" s="211"/>
      <c r="N1409" s="210">
        <f>ROUND($L$1409*$K$1409,2)</f>
        <v>0</v>
      </c>
      <c r="O1409" s="211"/>
      <c r="P1409" s="211"/>
      <c r="Q1409" s="211"/>
      <c r="R1409" s="23"/>
      <c r="T1409" s="127"/>
      <c r="U1409" s="128" t="s">
        <v>422</v>
      </c>
      <c r="V1409" s="129">
        <v>0.968</v>
      </c>
      <c r="W1409" s="129">
        <f>$V$1409*$K$1409</f>
        <v>14.10376</v>
      </c>
      <c r="X1409" s="129">
        <v>0.01304336</v>
      </c>
      <c r="Y1409" s="129">
        <f>$X$1409*$K$1409</f>
        <v>0.1900417552</v>
      </c>
      <c r="Z1409" s="129">
        <v>0</v>
      </c>
      <c r="AA1409" s="130">
        <f>$Z$1409*$K$1409</f>
        <v>0</v>
      </c>
      <c r="AR1409" s="6" t="s">
        <v>607</v>
      </c>
      <c r="AT1409" s="6" t="s">
        <v>540</v>
      </c>
      <c r="AU1409" s="6" t="s">
        <v>517</v>
      </c>
      <c r="AY1409" s="6" t="s">
        <v>539</v>
      </c>
      <c r="BE1409" s="80">
        <f>IF($U$1409="základní",$N$1409,0)</f>
        <v>0</v>
      </c>
      <c r="BF1409" s="80">
        <f>IF($U$1409="snížená",$N$1409,0)</f>
        <v>0</v>
      </c>
      <c r="BG1409" s="80">
        <f>IF($U$1409="zákl. přenesená",$N$1409,0)</f>
        <v>0</v>
      </c>
      <c r="BH1409" s="80">
        <f>IF($U$1409="sníž. přenesená",$N$1409,0)</f>
        <v>0</v>
      </c>
      <c r="BI1409" s="80">
        <f>IF($U$1409="nulová",$N$1409,0)</f>
        <v>0</v>
      </c>
      <c r="BJ1409" s="6" t="s">
        <v>517</v>
      </c>
      <c r="BK1409" s="80">
        <f>ROUND($L$1409*$K$1409,2)</f>
        <v>0</v>
      </c>
      <c r="BL1409" s="6" t="s">
        <v>607</v>
      </c>
    </row>
    <row r="1410" spans="2:51" s="6" customFormat="1" ht="15.75" customHeight="1">
      <c r="B1410" s="131"/>
      <c r="E1410" s="132"/>
      <c r="F1410" s="206" t="s">
        <v>131</v>
      </c>
      <c r="G1410" s="207"/>
      <c r="H1410" s="207"/>
      <c r="I1410" s="207"/>
      <c r="K1410" s="132"/>
      <c r="N1410" s="132"/>
      <c r="R1410" s="133"/>
      <c r="T1410" s="134"/>
      <c r="AA1410" s="135"/>
      <c r="AT1410" s="132" t="s">
        <v>546</v>
      </c>
      <c r="AU1410" s="132" t="s">
        <v>517</v>
      </c>
      <c r="AV1410" s="136" t="s">
        <v>401</v>
      </c>
      <c r="AW1410" s="136" t="s">
        <v>485</v>
      </c>
      <c r="AX1410" s="136" t="s">
        <v>455</v>
      </c>
      <c r="AY1410" s="132" t="s">
        <v>539</v>
      </c>
    </row>
    <row r="1411" spans="2:51" s="6" customFormat="1" ht="15.75" customHeight="1">
      <c r="B1411" s="137"/>
      <c r="E1411" s="138"/>
      <c r="F1411" s="204" t="s">
        <v>132</v>
      </c>
      <c r="G1411" s="205"/>
      <c r="H1411" s="205"/>
      <c r="I1411" s="205"/>
      <c r="K1411" s="139">
        <v>14.57</v>
      </c>
      <c r="N1411" s="138"/>
      <c r="R1411" s="140"/>
      <c r="T1411" s="141"/>
      <c r="AA1411" s="142"/>
      <c r="AT1411" s="138" t="s">
        <v>546</v>
      </c>
      <c r="AU1411" s="138" t="s">
        <v>517</v>
      </c>
      <c r="AV1411" s="143" t="s">
        <v>517</v>
      </c>
      <c r="AW1411" s="143" t="s">
        <v>485</v>
      </c>
      <c r="AX1411" s="143" t="s">
        <v>455</v>
      </c>
      <c r="AY1411" s="138" t="s">
        <v>539</v>
      </c>
    </row>
    <row r="1412" spans="2:51" s="6" customFormat="1" ht="15.75" customHeight="1">
      <c r="B1412" s="144"/>
      <c r="E1412" s="145"/>
      <c r="F1412" s="208" t="s">
        <v>548</v>
      </c>
      <c r="G1412" s="209"/>
      <c r="H1412" s="209"/>
      <c r="I1412" s="209"/>
      <c r="K1412" s="146">
        <v>14.57</v>
      </c>
      <c r="N1412" s="145"/>
      <c r="R1412" s="147"/>
      <c r="T1412" s="148"/>
      <c r="AA1412" s="149"/>
      <c r="AT1412" s="145" t="s">
        <v>546</v>
      </c>
      <c r="AU1412" s="145" t="s">
        <v>517</v>
      </c>
      <c r="AV1412" s="150" t="s">
        <v>544</v>
      </c>
      <c r="AW1412" s="150" t="s">
        <v>485</v>
      </c>
      <c r="AX1412" s="150" t="s">
        <v>401</v>
      </c>
      <c r="AY1412" s="145" t="s">
        <v>539</v>
      </c>
    </row>
    <row r="1413" spans="2:64" s="6" customFormat="1" ht="27" customHeight="1">
      <c r="B1413" s="22"/>
      <c r="C1413" s="123" t="s">
        <v>133</v>
      </c>
      <c r="D1413" s="123" t="s">
        <v>540</v>
      </c>
      <c r="E1413" s="124" t="s">
        <v>134</v>
      </c>
      <c r="F1413" s="212" t="s">
        <v>135</v>
      </c>
      <c r="G1413" s="211"/>
      <c r="H1413" s="211"/>
      <c r="I1413" s="211"/>
      <c r="J1413" s="125" t="s">
        <v>597</v>
      </c>
      <c r="K1413" s="126">
        <v>3.86</v>
      </c>
      <c r="L1413" s="213">
        <v>0</v>
      </c>
      <c r="M1413" s="211"/>
      <c r="N1413" s="210">
        <f>ROUND($L$1413*$K$1413,2)</f>
        <v>0</v>
      </c>
      <c r="O1413" s="211"/>
      <c r="P1413" s="211"/>
      <c r="Q1413" s="211"/>
      <c r="R1413" s="23"/>
      <c r="T1413" s="127"/>
      <c r="U1413" s="128" t="s">
        <v>422</v>
      </c>
      <c r="V1413" s="129">
        <v>0.968</v>
      </c>
      <c r="W1413" s="129">
        <f>$V$1413*$K$1413</f>
        <v>3.73648</v>
      </c>
      <c r="X1413" s="129">
        <v>0.01293336</v>
      </c>
      <c r="Y1413" s="129">
        <f>$X$1413*$K$1413</f>
        <v>0.0499227696</v>
      </c>
      <c r="Z1413" s="129">
        <v>0</v>
      </c>
      <c r="AA1413" s="130">
        <f>$Z$1413*$K$1413</f>
        <v>0</v>
      </c>
      <c r="AR1413" s="6" t="s">
        <v>607</v>
      </c>
      <c r="AT1413" s="6" t="s">
        <v>540</v>
      </c>
      <c r="AU1413" s="6" t="s">
        <v>517</v>
      </c>
      <c r="AY1413" s="6" t="s">
        <v>539</v>
      </c>
      <c r="BE1413" s="80">
        <f>IF($U$1413="základní",$N$1413,0)</f>
        <v>0</v>
      </c>
      <c r="BF1413" s="80">
        <f>IF($U$1413="snížená",$N$1413,0)</f>
        <v>0</v>
      </c>
      <c r="BG1413" s="80">
        <f>IF($U$1413="zákl. přenesená",$N$1413,0)</f>
        <v>0</v>
      </c>
      <c r="BH1413" s="80">
        <f>IF($U$1413="sníž. přenesená",$N$1413,0)</f>
        <v>0</v>
      </c>
      <c r="BI1413" s="80">
        <f>IF($U$1413="nulová",$N$1413,0)</f>
        <v>0</v>
      </c>
      <c r="BJ1413" s="6" t="s">
        <v>517</v>
      </c>
      <c r="BK1413" s="80">
        <f>ROUND($L$1413*$K$1413,2)</f>
        <v>0</v>
      </c>
      <c r="BL1413" s="6" t="s">
        <v>607</v>
      </c>
    </row>
    <row r="1414" spans="2:51" s="6" customFormat="1" ht="15.75" customHeight="1">
      <c r="B1414" s="131"/>
      <c r="E1414" s="132"/>
      <c r="F1414" s="206" t="s">
        <v>136</v>
      </c>
      <c r="G1414" s="207"/>
      <c r="H1414" s="207"/>
      <c r="I1414" s="207"/>
      <c r="K1414" s="132"/>
      <c r="N1414" s="132"/>
      <c r="R1414" s="133"/>
      <c r="T1414" s="134"/>
      <c r="AA1414" s="135"/>
      <c r="AT1414" s="132" t="s">
        <v>546</v>
      </c>
      <c r="AU1414" s="132" t="s">
        <v>517</v>
      </c>
      <c r="AV1414" s="136" t="s">
        <v>401</v>
      </c>
      <c r="AW1414" s="136" t="s">
        <v>485</v>
      </c>
      <c r="AX1414" s="136" t="s">
        <v>455</v>
      </c>
      <c r="AY1414" s="132" t="s">
        <v>539</v>
      </c>
    </row>
    <row r="1415" spans="2:51" s="6" customFormat="1" ht="15.75" customHeight="1">
      <c r="B1415" s="137"/>
      <c r="E1415" s="138"/>
      <c r="F1415" s="204" t="s">
        <v>1301</v>
      </c>
      <c r="G1415" s="205"/>
      <c r="H1415" s="205"/>
      <c r="I1415" s="205"/>
      <c r="K1415" s="139">
        <v>3.86</v>
      </c>
      <c r="N1415" s="138"/>
      <c r="R1415" s="140"/>
      <c r="T1415" s="141"/>
      <c r="AA1415" s="142"/>
      <c r="AT1415" s="138" t="s">
        <v>546</v>
      </c>
      <c r="AU1415" s="138" t="s">
        <v>517</v>
      </c>
      <c r="AV1415" s="143" t="s">
        <v>517</v>
      </c>
      <c r="AW1415" s="143" t="s">
        <v>485</v>
      </c>
      <c r="AX1415" s="143" t="s">
        <v>455</v>
      </c>
      <c r="AY1415" s="138" t="s">
        <v>539</v>
      </c>
    </row>
    <row r="1416" spans="2:51" s="6" customFormat="1" ht="15.75" customHeight="1">
      <c r="B1416" s="144"/>
      <c r="E1416" s="145"/>
      <c r="F1416" s="208" t="s">
        <v>548</v>
      </c>
      <c r="G1416" s="209"/>
      <c r="H1416" s="209"/>
      <c r="I1416" s="209"/>
      <c r="K1416" s="146">
        <v>3.86</v>
      </c>
      <c r="N1416" s="145"/>
      <c r="R1416" s="147"/>
      <c r="T1416" s="148"/>
      <c r="AA1416" s="149"/>
      <c r="AT1416" s="145" t="s">
        <v>546</v>
      </c>
      <c r="AU1416" s="145" t="s">
        <v>517</v>
      </c>
      <c r="AV1416" s="150" t="s">
        <v>544</v>
      </c>
      <c r="AW1416" s="150" t="s">
        <v>485</v>
      </c>
      <c r="AX1416" s="150" t="s">
        <v>401</v>
      </c>
      <c r="AY1416" s="145" t="s">
        <v>539</v>
      </c>
    </row>
    <row r="1417" spans="2:64" s="6" customFormat="1" ht="27" customHeight="1">
      <c r="B1417" s="22"/>
      <c r="C1417" s="123" t="s">
        <v>137</v>
      </c>
      <c r="D1417" s="123" t="s">
        <v>540</v>
      </c>
      <c r="E1417" s="124" t="s">
        <v>138</v>
      </c>
      <c r="F1417" s="212" t="s">
        <v>139</v>
      </c>
      <c r="G1417" s="211"/>
      <c r="H1417" s="211"/>
      <c r="I1417" s="211"/>
      <c r="J1417" s="125" t="s">
        <v>577</v>
      </c>
      <c r="K1417" s="126">
        <v>0.24</v>
      </c>
      <c r="L1417" s="213">
        <v>0</v>
      </c>
      <c r="M1417" s="211"/>
      <c r="N1417" s="210">
        <f>ROUND($L$1417*$K$1417,2)</f>
        <v>0</v>
      </c>
      <c r="O1417" s="211"/>
      <c r="P1417" s="211"/>
      <c r="Q1417" s="211"/>
      <c r="R1417" s="23"/>
      <c r="T1417" s="127"/>
      <c r="U1417" s="128" t="s">
        <v>422</v>
      </c>
      <c r="V1417" s="129">
        <v>2.39</v>
      </c>
      <c r="W1417" s="129">
        <f>$V$1417*$K$1417</f>
        <v>0.5736</v>
      </c>
      <c r="X1417" s="129">
        <v>0</v>
      </c>
      <c r="Y1417" s="129">
        <f>$X$1417*$K$1417</f>
        <v>0</v>
      </c>
      <c r="Z1417" s="129">
        <v>0</v>
      </c>
      <c r="AA1417" s="130">
        <f>$Z$1417*$K$1417</f>
        <v>0</v>
      </c>
      <c r="AR1417" s="6" t="s">
        <v>607</v>
      </c>
      <c r="AT1417" s="6" t="s">
        <v>540</v>
      </c>
      <c r="AU1417" s="6" t="s">
        <v>517</v>
      </c>
      <c r="AY1417" s="6" t="s">
        <v>539</v>
      </c>
      <c r="BE1417" s="80">
        <f>IF($U$1417="základní",$N$1417,0)</f>
        <v>0</v>
      </c>
      <c r="BF1417" s="80">
        <f>IF($U$1417="snížená",$N$1417,0)</f>
        <v>0</v>
      </c>
      <c r="BG1417" s="80">
        <f>IF($U$1417="zákl. přenesená",$N$1417,0)</f>
        <v>0</v>
      </c>
      <c r="BH1417" s="80">
        <f>IF($U$1417="sníž. přenesená",$N$1417,0)</f>
        <v>0</v>
      </c>
      <c r="BI1417" s="80">
        <f>IF($U$1417="nulová",$N$1417,0)</f>
        <v>0</v>
      </c>
      <c r="BJ1417" s="6" t="s">
        <v>517</v>
      </c>
      <c r="BK1417" s="80">
        <f>ROUND($L$1417*$K$1417,2)</f>
        <v>0</v>
      </c>
      <c r="BL1417" s="6" t="s">
        <v>607</v>
      </c>
    </row>
    <row r="1418" spans="2:63" s="113" customFormat="1" ht="30.75" customHeight="1">
      <c r="B1418" s="114"/>
      <c r="D1418" s="122" t="s">
        <v>505</v>
      </c>
      <c r="N1418" s="200">
        <f>$BK$1418</f>
        <v>0</v>
      </c>
      <c r="O1418" s="201"/>
      <c r="P1418" s="201"/>
      <c r="Q1418" s="201"/>
      <c r="R1418" s="117"/>
      <c r="T1418" s="118"/>
      <c r="W1418" s="119">
        <f>SUM($W$1419:$W$1440)</f>
        <v>18.08019</v>
      </c>
      <c r="Y1418" s="119">
        <f>SUM($Y$1419:$Y$1440)</f>
        <v>0.06712633</v>
      </c>
      <c r="AA1418" s="120">
        <f>SUM($AA$1419:$AA$1440)</f>
        <v>0.28347</v>
      </c>
      <c r="AR1418" s="116" t="s">
        <v>517</v>
      </c>
      <c r="AT1418" s="116" t="s">
        <v>454</v>
      </c>
      <c r="AU1418" s="116" t="s">
        <v>401</v>
      </c>
      <c r="AY1418" s="116" t="s">
        <v>539</v>
      </c>
      <c r="BK1418" s="121">
        <f>SUM($BK$1419:$BK$1440)</f>
        <v>0</v>
      </c>
    </row>
    <row r="1419" spans="2:64" s="6" customFormat="1" ht="27" customHeight="1">
      <c r="B1419" s="22"/>
      <c r="C1419" s="123" t="s">
        <v>140</v>
      </c>
      <c r="D1419" s="123" t="s">
        <v>540</v>
      </c>
      <c r="E1419" s="124" t="s">
        <v>141</v>
      </c>
      <c r="F1419" s="212" t="s">
        <v>142</v>
      </c>
      <c r="G1419" s="211"/>
      <c r="H1419" s="211"/>
      <c r="I1419" s="211"/>
      <c r="J1419" s="125" t="s">
        <v>863</v>
      </c>
      <c r="K1419" s="126">
        <v>40</v>
      </c>
      <c r="L1419" s="213">
        <v>0</v>
      </c>
      <c r="M1419" s="211"/>
      <c r="N1419" s="210">
        <f>ROUND($L$1419*$K$1419,2)</f>
        <v>0</v>
      </c>
      <c r="O1419" s="211"/>
      <c r="P1419" s="211"/>
      <c r="Q1419" s="211"/>
      <c r="R1419" s="23"/>
      <c r="T1419" s="127"/>
      <c r="U1419" s="128" t="s">
        <v>422</v>
      </c>
      <c r="V1419" s="129">
        <v>0.06</v>
      </c>
      <c r="W1419" s="129">
        <f>$V$1419*$K$1419</f>
        <v>2.4</v>
      </c>
      <c r="X1419" s="129">
        <v>0</v>
      </c>
      <c r="Y1419" s="129">
        <f>$X$1419*$K$1419</f>
        <v>0</v>
      </c>
      <c r="Z1419" s="129">
        <v>0.00336</v>
      </c>
      <c r="AA1419" s="130">
        <f>$Z$1419*$K$1419</f>
        <v>0.13440000000000002</v>
      </c>
      <c r="AR1419" s="6" t="s">
        <v>607</v>
      </c>
      <c r="AT1419" s="6" t="s">
        <v>540</v>
      </c>
      <c r="AU1419" s="6" t="s">
        <v>517</v>
      </c>
      <c r="AY1419" s="6" t="s">
        <v>539</v>
      </c>
      <c r="BE1419" s="80">
        <f>IF($U$1419="základní",$N$1419,0)</f>
        <v>0</v>
      </c>
      <c r="BF1419" s="80">
        <f>IF($U$1419="snížená",$N$1419,0)</f>
        <v>0</v>
      </c>
      <c r="BG1419" s="80">
        <f>IF($U$1419="zákl. přenesená",$N$1419,0)</f>
        <v>0</v>
      </c>
      <c r="BH1419" s="80">
        <f>IF($U$1419="sníž. přenesená",$N$1419,0)</f>
        <v>0</v>
      </c>
      <c r="BI1419" s="80">
        <f>IF($U$1419="nulová",$N$1419,0)</f>
        <v>0</v>
      </c>
      <c r="BJ1419" s="6" t="s">
        <v>517</v>
      </c>
      <c r="BK1419" s="80">
        <f>ROUND($L$1419*$K$1419,2)</f>
        <v>0</v>
      </c>
      <c r="BL1419" s="6" t="s">
        <v>607</v>
      </c>
    </row>
    <row r="1420" spans="2:51" s="6" customFormat="1" ht="15.75" customHeight="1">
      <c r="B1420" s="131"/>
      <c r="E1420" s="132"/>
      <c r="F1420" s="206" t="s">
        <v>54</v>
      </c>
      <c r="G1420" s="207"/>
      <c r="H1420" s="207"/>
      <c r="I1420" s="207"/>
      <c r="K1420" s="132"/>
      <c r="N1420" s="132"/>
      <c r="R1420" s="133"/>
      <c r="T1420" s="134"/>
      <c r="AA1420" s="135"/>
      <c r="AT1420" s="132" t="s">
        <v>546</v>
      </c>
      <c r="AU1420" s="132" t="s">
        <v>517</v>
      </c>
      <c r="AV1420" s="136" t="s">
        <v>401</v>
      </c>
      <c r="AW1420" s="136" t="s">
        <v>485</v>
      </c>
      <c r="AX1420" s="136" t="s">
        <v>455</v>
      </c>
      <c r="AY1420" s="132" t="s">
        <v>539</v>
      </c>
    </row>
    <row r="1421" spans="2:51" s="6" customFormat="1" ht="15.75" customHeight="1">
      <c r="B1421" s="137"/>
      <c r="E1421" s="138"/>
      <c r="F1421" s="204" t="s">
        <v>58</v>
      </c>
      <c r="G1421" s="205"/>
      <c r="H1421" s="205"/>
      <c r="I1421" s="205"/>
      <c r="K1421" s="139">
        <v>40</v>
      </c>
      <c r="N1421" s="138"/>
      <c r="R1421" s="140"/>
      <c r="T1421" s="141"/>
      <c r="AA1421" s="142"/>
      <c r="AT1421" s="138" t="s">
        <v>546</v>
      </c>
      <c r="AU1421" s="138" t="s">
        <v>517</v>
      </c>
      <c r="AV1421" s="143" t="s">
        <v>517</v>
      </c>
      <c r="AW1421" s="143" t="s">
        <v>485</v>
      </c>
      <c r="AX1421" s="143" t="s">
        <v>455</v>
      </c>
      <c r="AY1421" s="138" t="s">
        <v>539</v>
      </c>
    </row>
    <row r="1422" spans="2:51" s="6" customFormat="1" ht="15.75" customHeight="1">
      <c r="B1422" s="144"/>
      <c r="E1422" s="145"/>
      <c r="F1422" s="208" t="s">
        <v>548</v>
      </c>
      <c r="G1422" s="209"/>
      <c r="H1422" s="209"/>
      <c r="I1422" s="209"/>
      <c r="K1422" s="146">
        <v>40</v>
      </c>
      <c r="N1422" s="145"/>
      <c r="R1422" s="147"/>
      <c r="T1422" s="148"/>
      <c r="AA1422" s="149"/>
      <c r="AT1422" s="145" t="s">
        <v>546</v>
      </c>
      <c r="AU1422" s="145" t="s">
        <v>517</v>
      </c>
      <c r="AV1422" s="150" t="s">
        <v>544</v>
      </c>
      <c r="AW1422" s="150" t="s">
        <v>485</v>
      </c>
      <c r="AX1422" s="150" t="s">
        <v>401</v>
      </c>
      <c r="AY1422" s="145" t="s">
        <v>539</v>
      </c>
    </row>
    <row r="1423" spans="2:64" s="6" customFormat="1" ht="15.75" customHeight="1">
      <c r="B1423" s="22"/>
      <c r="C1423" s="123" t="s">
        <v>143</v>
      </c>
      <c r="D1423" s="123" t="s">
        <v>540</v>
      </c>
      <c r="E1423" s="124" t="s">
        <v>144</v>
      </c>
      <c r="F1423" s="212" t="s">
        <v>145</v>
      </c>
      <c r="G1423" s="211"/>
      <c r="H1423" s="211"/>
      <c r="I1423" s="211"/>
      <c r="J1423" s="125" t="s">
        <v>863</v>
      </c>
      <c r="K1423" s="126">
        <v>25</v>
      </c>
      <c r="L1423" s="213">
        <v>0</v>
      </c>
      <c r="M1423" s="211"/>
      <c r="N1423" s="210">
        <f>ROUND($L$1423*$K$1423,2)</f>
        <v>0</v>
      </c>
      <c r="O1423" s="211"/>
      <c r="P1423" s="211"/>
      <c r="Q1423" s="211"/>
      <c r="R1423" s="23"/>
      <c r="T1423" s="127"/>
      <c r="U1423" s="128" t="s">
        <v>422</v>
      </c>
      <c r="V1423" s="129">
        <v>0.04</v>
      </c>
      <c r="W1423" s="129">
        <f>$V$1423*$K$1423</f>
        <v>1</v>
      </c>
      <c r="X1423" s="129">
        <v>0</v>
      </c>
      <c r="Y1423" s="129">
        <f>$X$1423*$K$1423</f>
        <v>0</v>
      </c>
      <c r="Z1423" s="129">
        <v>0.00307</v>
      </c>
      <c r="AA1423" s="130">
        <f>$Z$1423*$K$1423</f>
        <v>0.07675</v>
      </c>
      <c r="AR1423" s="6" t="s">
        <v>607</v>
      </c>
      <c r="AT1423" s="6" t="s">
        <v>540</v>
      </c>
      <c r="AU1423" s="6" t="s">
        <v>517</v>
      </c>
      <c r="AY1423" s="6" t="s">
        <v>539</v>
      </c>
      <c r="BE1423" s="80">
        <f>IF($U$1423="základní",$N$1423,0)</f>
        <v>0</v>
      </c>
      <c r="BF1423" s="80">
        <f>IF($U$1423="snížená",$N$1423,0)</f>
        <v>0</v>
      </c>
      <c r="BG1423" s="80">
        <f>IF($U$1423="zákl. přenesená",$N$1423,0)</f>
        <v>0</v>
      </c>
      <c r="BH1423" s="80">
        <f>IF($U$1423="sníž. přenesená",$N$1423,0)</f>
        <v>0</v>
      </c>
      <c r="BI1423" s="80">
        <f>IF($U$1423="nulová",$N$1423,0)</f>
        <v>0</v>
      </c>
      <c r="BJ1423" s="6" t="s">
        <v>517</v>
      </c>
      <c r="BK1423" s="80">
        <f>ROUND($L$1423*$K$1423,2)</f>
        <v>0</v>
      </c>
      <c r="BL1423" s="6" t="s">
        <v>607</v>
      </c>
    </row>
    <row r="1424" spans="2:51" s="6" customFormat="1" ht="15.75" customHeight="1">
      <c r="B1424" s="131"/>
      <c r="E1424" s="132"/>
      <c r="F1424" s="206" t="s">
        <v>54</v>
      </c>
      <c r="G1424" s="207"/>
      <c r="H1424" s="207"/>
      <c r="I1424" s="207"/>
      <c r="K1424" s="132"/>
      <c r="N1424" s="132"/>
      <c r="R1424" s="133"/>
      <c r="T1424" s="134"/>
      <c r="AA1424" s="135"/>
      <c r="AT1424" s="132" t="s">
        <v>546</v>
      </c>
      <c r="AU1424" s="132" t="s">
        <v>517</v>
      </c>
      <c r="AV1424" s="136" t="s">
        <v>401</v>
      </c>
      <c r="AW1424" s="136" t="s">
        <v>485</v>
      </c>
      <c r="AX1424" s="136" t="s">
        <v>455</v>
      </c>
      <c r="AY1424" s="132" t="s">
        <v>539</v>
      </c>
    </row>
    <row r="1425" spans="2:51" s="6" customFormat="1" ht="15.75" customHeight="1">
      <c r="B1425" s="137"/>
      <c r="E1425" s="138"/>
      <c r="F1425" s="204" t="s">
        <v>60</v>
      </c>
      <c r="G1425" s="205"/>
      <c r="H1425" s="205"/>
      <c r="I1425" s="205"/>
      <c r="K1425" s="139">
        <v>25</v>
      </c>
      <c r="N1425" s="138"/>
      <c r="R1425" s="140"/>
      <c r="T1425" s="141"/>
      <c r="AA1425" s="142"/>
      <c r="AT1425" s="138" t="s">
        <v>546</v>
      </c>
      <c r="AU1425" s="138" t="s">
        <v>517</v>
      </c>
      <c r="AV1425" s="143" t="s">
        <v>517</v>
      </c>
      <c r="AW1425" s="143" t="s">
        <v>485</v>
      </c>
      <c r="AX1425" s="143" t="s">
        <v>455</v>
      </c>
      <c r="AY1425" s="138" t="s">
        <v>539</v>
      </c>
    </row>
    <row r="1426" spans="2:51" s="6" customFormat="1" ht="15.75" customHeight="1">
      <c r="B1426" s="144"/>
      <c r="E1426" s="145"/>
      <c r="F1426" s="208" t="s">
        <v>548</v>
      </c>
      <c r="G1426" s="209"/>
      <c r="H1426" s="209"/>
      <c r="I1426" s="209"/>
      <c r="K1426" s="146">
        <v>25</v>
      </c>
      <c r="N1426" s="145"/>
      <c r="R1426" s="147"/>
      <c r="T1426" s="148"/>
      <c r="AA1426" s="149"/>
      <c r="AT1426" s="145" t="s">
        <v>546</v>
      </c>
      <c r="AU1426" s="145" t="s">
        <v>517</v>
      </c>
      <c r="AV1426" s="150" t="s">
        <v>544</v>
      </c>
      <c r="AW1426" s="150" t="s">
        <v>485</v>
      </c>
      <c r="AX1426" s="150" t="s">
        <v>401</v>
      </c>
      <c r="AY1426" s="145" t="s">
        <v>539</v>
      </c>
    </row>
    <row r="1427" spans="2:64" s="6" customFormat="1" ht="27" customHeight="1">
      <c r="B1427" s="22"/>
      <c r="C1427" s="123" t="s">
        <v>146</v>
      </c>
      <c r="D1427" s="123" t="s">
        <v>540</v>
      </c>
      <c r="E1427" s="124" t="s">
        <v>147</v>
      </c>
      <c r="F1427" s="212" t="s">
        <v>148</v>
      </c>
      <c r="G1427" s="211"/>
      <c r="H1427" s="211"/>
      <c r="I1427" s="211"/>
      <c r="J1427" s="125" t="s">
        <v>863</v>
      </c>
      <c r="K1427" s="126">
        <v>46.39</v>
      </c>
      <c r="L1427" s="213">
        <v>0</v>
      </c>
      <c r="M1427" s="211"/>
      <c r="N1427" s="210">
        <f>ROUND($L$1427*$K$1427,2)</f>
        <v>0</v>
      </c>
      <c r="O1427" s="211"/>
      <c r="P1427" s="211"/>
      <c r="Q1427" s="211"/>
      <c r="R1427" s="23"/>
      <c r="T1427" s="127"/>
      <c r="U1427" s="128" t="s">
        <v>422</v>
      </c>
      <c r="V1427" s="129">
        <v>0.275</v>
      </c>
      <c r="W1427" s="129">
        <f>$V$1427*$K$1427</f>
        <v>12.75725</v>
      </c>
      <c r="X1427" s="129">
        <v>0.001447</v>
      </c>
      <c r="Y1427" s="129">
        <f>$X$1427*$K$1427</f>
        <v>0.06712633</v>
      </c>
      <c r="Z1427" s="129">
        <v>0</v>
      </c>
      <c r="AA1427" s="130">
        <f>$Z$1427*$K$1427</f>
        <v>0</v>
      </c>
      <c r="AR1427" s="6" t="s">
        <v>607</v>
      </c>
      <c r="AT1427" s="6" t="s">
        <v>540</v>
      </c>
      <c r="AU1427" s="6" t="s">
        <v>517</v>
      </c>
      <c r="AY1427" s="6" t="s">
        <v>539</v>
      </c>
      <c r="BE1427" s="80">
        <f>IF($U$1427="základní",$N$1427,0)</f>
        <v>0</v>
      </c>
      <c r="BF1427" s="80">
        <f>IF($U$1427="snížená",$N$1427,0)</f>
        <v>0</v>
      </c>
      <c r="BG1427" s="80">
        <f>IF($U$1427="zákl. přenesená",$N$1427,0)</f>
        <v>0</v>
      </c>
      <c r="BH1427" s="80">
        <f>IF($U$1427="sníž. přenesená",$N$1427,0)</f>
        <v>0</v>
      </c>
      <c r="BI1427" s="80">
        <f>IF($U$1427="nulová",$N$1427,0)</f>
        <v>0</v>
      </c>
      <c r="BJ1427" s="6" t="s">
        <v>517</v>
      </c>
      <c r="BK1427" s="80">
        <f>ROUND($L$1427*$K$1427,2)</f>
        <v>0</v>
      </c>
      <c r="BL1427" s="6" t="s">
        <v>607</v>
      </c>
    </row>
    <row r="1428" spans="2:51" s="6" customFormat="1" ht="15.75" customHeight="1">
      <c r="B1428" s="131"/>
      <c r="E1428" s="132"/>
      <c r="F1428" s="206" t="s">
        <v>1014</v>
      </c>
      <c r="G1428" s="207"/>
      <c r="H1428" s="207"/>
      <c r="I1428" s="207"/>
      <c r="K1428" s="132"/>
      <c r="N1428" s="132"/>
      <c r="R1428" s="133"/>
      <c r="T1428" s="134"/>
      <c r="AA1428" s="135"/>
      <c r="AT1428" s="132" t="s">
        <v>546</v>
      </c>
      <c r="AU1428" s="132" t="s">
        <v>517</v>
      </c>
      <c r="AV1428" s="136" t="s">
        <v>401</v>
      </c>
      <c r="AW1428" s="136" t="s">
        <v>485</v>
      </c>
      <c r="AX1428" s="136" t="s">
        <v>455</v>
      </c>
      <c r="AY1428" s="132" t="s">
        <v>539</v>
      </c>
    </row>
    <row r="1429" spans="2:51" s="6" customFormat="1" ht="15.75" customHeight="1">
      <c r="B1429" s="131"/>
      <c r="E1429" s="132"/>
      <c r="F1429" s="206" t="s">
        <v>586</v>
      </c>
      <c r="G1429" s="207"/>
      <c r="H1429" s="207"/>
      <c r="I1429" s="207"/>
      <c r="K1429" s="132"/>
      <c r="N1429" s="132"/>
      <c r="R1429" s="133"/>
      <c r="T1429" s="134"/>
      <c r="AA1429" s="135"/>
      <c r="AT1429" s="132" t="s">
        <v>546</v>
      </c>
      <c r="AU1429" s="132" t="s">
        <v>517</v>
      </c>
      <c r="AV1429" s="136" t="s">
        <v>401</v>
      </c>
      <c r="AW1429" s="136" t="s">
        <v>485</v>
      </c>
      <c r="AX1429" s="136" t="s">
        <v>455</v>
      </c>
      <c r="AY1429" s="132" t="s">
        <v>539</v>
      </c>
    </row>
    <row r="1430" spans="2:51" s="6" customFormat="1" ht="15.75" customHeight="1">
      <c r="B1430" s="137"/>
      <c r="E1430" s="138"/>
      <c r="F1430" s="204" t="s">
        <v>1015</v>
      </c>
      <c r="G1430" s="205"/>
      <c r="H1430" s="205"/>
      <c r="I1430" s="205"/>
      <c r="K1430" s="139">
        <v>11.4</v>
      </c>
      <c r="N1430" s="138"/>
      <c r="R1430" s="140"/>
      <c r="T1430" s="141"/>
      <c r="AA1430" s="142"/>
      <c r="AT1430" s="138" t="s">
        <v>546</v>
      </c>
      <c r="AU1430" s="138" t="s">
        <v>517</v>
      </c>
      <c r="AV1430" s="143" t="s">
        <v>517</v>
      </c>
      <c r="AW1430" s="143" t="s">
        <v>485</v>
      </c>
      <c r="AX1430" s="143" t="s">
        <v>455</v>
      </c>
      <c r="AY1430" s="138" t="s">
        <v>539</v>
      </c>
    </row>
    <row r="1431" spans="2:51" s="6" customFormat="1" ht="15.75" customHeight="1">
      <c r="B1431" s="131"/>
      <c r="E1431" s="132"/>
      <c r="F1431" s="206" t="s">
        <v>615</v>
      </c>
      <c r="G1431" s="207"/>
      <c r="H1431" s="207"/>
      <c r="I1431" s="207"/>
      <c r="K1431" s="132"/>
      <c r="N1431" s="132"/>
      <c r="R1431" s="133"/>
      <c r="T1431" s="134"/>
      <c r="AA1431" s="135"/>
      <c r="AT1431" s="132" t="s">
        <v>546</v>
      </c>
      <c r="AU1431" s="132" t="s">
        <v>517</v>
      </c>
      <c r="AV1431" s="136" t="s">
        <v>401</v>
      </c>
      <c r="AW1431" s="136" t="s">
        <v>485</v>
      </c>
      <c r="AX1431" s="136" t="s">
        <v>455</v>
      </c>
      <c r="AY1431" s="132" t="s">
        <v>539</v>
      </c>
    </row>
    <row r="1432" spans="2:51" s="6" customFormat="1" ht="15.75" customHeight="1">
      <c r="B1432" s="137"/>
      <c r="E1432" s="138"/>
      <c r="F1432" s="204" t="s">
        <v>1016</v>
      </c>
      <c r="G1432" s="205"/>
      <c r="H1432" s="205"/>
      <c r="I1432" s="205"/>
      <c r="K1432" s="139">
        <v>17.49</v>
      </c>
      <c r="N1432" s="138"/>
      <c r="R1432" s="140"/>
      <c r="T1432" s="141"/>
      <c r="AA1432" s="142"/>
      <c r="AT1432" s="138" t="s">
        <v>546</v>
      </c>
      <c r="AU1432" s="138" t="s">
        <v>517</v>
      </c>
      <c r="AV1432" s="143" t="s">
        <v>517</v>
      </c>
      <c r="AW1432" s="143" t="s">
        <v>485</v>
      </c>
      <c r="AX1432" s="143" t="s">
        <v>455</v>
      </c>
      <c r="AY1432" s="138" t="s">
        <v>539</v>
      </c>
    </row>
    <row r="1433" spans="2:51" s="6" customFormat="1" ht="15.75" customHeight="1">
      <c r="B1433" s="131"/>
      <c r="E1433" s="132"/>
      <c r="F1433" s="206" t="s">
        <v>618</v>
      </c>
      <c r="G1433" s="207"/>
      <c r="H1433" s="207"/>
      <c r="I1433" s="207"/>
      <c r="K1433" s="132"/>
      <c r="N1433" s="132"/>
      <c r="R1433" s="133"/>
      <c r="T1433" s="134"/>
      <c r="AA1433" s="135"/>
      <c r="AT1433" s="132" t="s">
        <v>546</v>
      </c>
      <c r="AU1433" s="132" t="s">
        <v>517</v>
      </c>
      <c r="AV1433" s="136" t="s">
        <v>401</v>
      </c>
      <c r="AW1433" s="136" t="s">
        <v>485</v>
      </c>
      <c r="AX1433" s="136" t="s">
        <v>455</v>
      </c>
      <c r="AY1433" s="132" t="s">
        <v>539</v>
      </c>
    </row>
    <row r="1434" spans="2:51" s="6" customFormat="1" ht="15.75" customHeight="1">
      <c r="B1434" s="137"/>
      <c r="E1434" s="138"/>
      <c r="F1434" s="204" t="s">
        <v>1017</v>
      </c>
      <c r="G1434" s="205"/>
      <c r="H1434" s="205"/>
      <c r="I1434" s="205"/>
      <c r="K1434" s="139">
        <v>17.5</v>
      </c>
      <c r="N1434" s="138"/>
      <c r="R1434" s="140"/>
      <c r="T1434" s="141"/>
      <c r="AA1434" s="142"/>
      <c r="AT1434" s="138" t="s">
        <v>546</v>
      </c>
      <c r="AU1434" s="138" t="s">
        <v>517</v>
      </c>
      <c r="AV1434" s="143" t="s">
        <v>517</v>
      </c>
      <c r="AW1434" s="143" t="s">
        <v>485</v>
      </c>
      <c r="AX1434" s="143" t="s">
        <v>455</v>
      </c>
      <c r="AY1434" s="138" t="s">
        <v>539</v>
      </c>
    </row>
    <row r="1435" spans="2:51" s="6" customFormat="1" ht="15.75" customHeight="1">
      <c r="B1435" s="144"/>
      <c r="E1435" s="145"/>
      <c r="F1435" s="208" t="s">
        <v>548</v>
      </c>
      <c r="G1435" s="209"/>
      <c r="H1435" s="209"/>
      <c r="I1435" s="209"/>
      <c r="K1435" s="146">
        <v>46.39</v>
      </c>
      <c r="N1435" s="145"/>
      <c r="R1435" s="147"/>
      <c r="T1435" s="148"/>
      <c r="AA1435" s="149"/>
      <c r="AT1435" s="145" t="s">
        <v>546</v>
      </c>
      <c r="AU1435" s="145" t="s">
        <v>517</v>
      </c>
      <c r="AV1435" s="150" t="s">
        <v>544</v>
      </c>
      <c r="AW1435" s="150" t="s">
        <v>485</v>
      </c>
      <c r="AX1435" s="150" t="s">
        <v>401</v>
      </c>
      <c r="AY1435" s="145" t="s">
        <v>539</v>
      </c>
    </row>
    <row r="1436" spans="2:64" s="6" customFormat="1" ht="15.75" customHeight="1">
      <c r="B1436" s="22"/>
      <c r="C1436" s="123" t="s">
        <v>149</v>
      </c>
      <c r="D1436" s="123" t="s">
        <v>540</v>
      </c>
      <c r="E1436" s="124" t="s">
        <v>150</v>
      </c>
      <c r="F1436" s="212" t="s">
        <v>151</v>
      </c>
      <c r="G1436" s="211"/>
      <c r="H1436" s="211"/>
      <c r="I1436" s="211"/>
      <c r="J1436" s="125" t="s">
        <v>863</v>
      </c>
      <c r="K1436" s="126">
        <v>32</v>
      </c>
      <c r="L1436" s="213">
        <v>0</v>
      </c>
      <c r="M1436" s="211"/>
      <c r="N1436" s="210">
        <f>ROUND($L$1436*$K$1436,2)</f>
        <v>0</v>
      </c>
      <c r="O1436" s="211"/>
      <c r="P1436" s="211"/>
      <c r="Q1436" s="211"/>
      <c r="R1436" s="23"/>
      <c r="T1436" s="127"/>
      <c r="U1436" s="128" t="s">
        <v>422</v>
      </c>
      <c r="V1436" s="129">
        <v>0.05</v>
      </c>
      <c r="W1436" s="129">
        <f>$V$1436*$K$1436</f>
        <v>1.6</v>
      </c>
      <c r="X1436" s="129">
        <v>0</v>
      </c>
      <c r="Y1436" s="129">
        <f>$X$1436*$K$1436</f>
        <v>0</v>
      </c>
      <c r="Z1436" s="129">
        <v>0.00226</v>
      </c>
      <c r="AA1436" s="130">
        <f>$Z$1436*$K$1436</f>
        <v>0.07232</v>
      </c>
      <c r="AR1436" s="6" t="s">
        <v>607</v>
      </c>
      <c r="AT1436" s="6" t="s">
        <v>540</v>
      </c>
      <c r="AU1436" s="6" t="s">
        <v>517</v>
      </c>
      <c r="AY1436" s="6" t="s">
        <v>539</v>
      </c>
      <c r="BE1436" s="80">
        <f>IF($U$1436="základní",$N$1436,0)</f>
        <v>0</v>
      </c>
      <c r="BF1436" s="80">
        <f>IF($U$1436="snížená",$N$1436,0)</f>
        <v>0</v>
      </c>
      <c r="BG1436" s="80">
        <f>IF($U$1436="zákl. přenesená",$N$1436,0)</f>
        <v>0</v>
      </c>
      <c r="BH1436" s="80">
        <f>IF($U$1436="sníž. přenesená",$N$1436,0)</f>
        <v>0</v>
      </c>
      <c r="BI1436" s="80">
        <f>IF($U$1436="nulová",$N$1436,0)</f>
        <v>0</v>
      </c>
      <c r="BJ1436" s="6" t="s">
        <v>517</v>
      </c>
      <c r="BK1436" s="80">
        <f>ROUND($L$1436*$K$1436,2)</f>
        <v>0</v>
      </c>
      <c r="BL1436" s="6" t="s">
        <v>607</v>
      </c>
    </row>
    <row r="1437" spans="2:51" s="6" customFormat="1" ht="15.75" customHeight="1">
      <c r="B1437" s="131"/>
      <c r="E1437" s="132"/>
      <c r="F1437" s="206" t="s">
        <v>54</v>
      </c>
      <c r="G1437" s="207"/>
      <c r="H1437" s="207"/>
      <c r="I1437" s="207"/>
      <c r="K1437" s="132"/>
      <c r="N1437" s="132"/>
      <c r="R1437" s="133"/>
      <c r="T1437" s="134"/>
      <c r="AA1437" s="135"/>
      <c r="AT1437" s="132" t="s">
        <v>546</v>
      </c>
      <c r="AU1437" s="132" t="s">
        <v>517</v>
      </c>
      <c r="AV1437" s="136" t="s">
        <v>401</v>
      </c>
      <c r="AW1437" s="136" t="s">
        <v>485</v>
      </c>
      <c r="AX1437" s="136" t="s">
        <v>455</v>
      </c>
      <c r="AY1437" s="132" t="s">
        <v>539</v>
      </c>
    </row>
    <row r="1438" spans="2:51" s="6" customFormat="1" ht="15.75" customHeight="1">
      <c r="B1438" s="137"/>
      <c r="E1438" s="138"/>
      <c r="F1438" s="204" t="s">
        <v>152</v>
      </c>
      <c r="G1438" s="205"/>
      <c r="H1438" s="205"/>
      <c r="I1438" s="205"/>
      <c r="K1438" s="139">
        <v>32</v>
      </c>
      <c r="N1438" s="138"/>
      <c r="R1438" s="140"/>
      <c r="T1438" s="141"/>
      <c r="AA1438" s="142"/>
      <c r="AT1438" s="138" t="s">
        <v>546</v>
      </c>
      <c r="AU1438" s="138" t="s">
        <v>517</v>
      </c>
      <c r="AV1438" s="143" t="s">
        <v>517</v>
      </c>
      <c r="AW1438" s="143" t="s">
        <v>485</v>
      </c>
      <c r="AX1438" s="143" t="s">
        <v>455</v>
      </c>
      <c r="AY1438" s="138" t="s">
        <v>539</v>
      </c>
    </row>
    <row r="1439" spans="2:51" s="6" customFormat="1" ht="15.75" customHeight="1">
      <c r="B1439" s="144"/>
      <c r="E1439" s="145"/>
      <c r="F1439" s="208" t="s">
        <v>548</v>
      </c>
      <c r="G1439" s="209"/>
      <c r="H1439" s="209"/>
      <c r="I1439" s="209"/>
      <c r="K1439" s="146">
        <v>32</v>
      </c>
      <c r="N1439" s="145"/>
      <c r="R1439" s="147"/>
      <c r="T1439" s="148"/>
      <c r="AA1439" s="149"/>
      <c r="AT1439" s="145" t="s">
        <v>546</v>
      </c>
      <c r="AU1439" s="145" t="s">
        <v>517</v>
      </c>
      <c r="AV1439" s="150" t="s">
        <v>544</v>
      </c>
      <c r="AW1439" s="150" t="s">
        <v>485</v>
      </c>
      <c r="AX1439" s="150" t="s">
        <v>401</v>
      </c>
      <c r="AY1439" s="145" t="s">
        <v>539</v>
      </c>
    </row>
    <row r="1440" spans="2:64" s="6" customFormat="1" ht="27" customHeight="1">
      <c r="B1440" s="22"/>
      <c r="C1440" s="123" t="s">
        <v>153</v>
      </c>
      <c r="D1440" s="123" t="s">
        <v>540</v>
      </c>
      <c r="E1440" s="124" t="s">
        <v>154</v>
      </c>
      <c r="F1440" s="212" t="s">
        <v>155</v>
      </c>
      <c r="G1440" s="211"/>
      <c r="H1440" s="211"/>
      <c r="I1440" s="211"/>
      <c r="J1440" s="125" t="s">
        <v>577</v>
      </c>
      <c r="K1440" s="126">
        <v>0.067</v>
      </c>
      <c r="L1440" s="213">
        <v>0</v>
      </c>
      <c r="M1440" s="211"/>
      <c r="N1440" s="210">
        <f>ROUND($L$1440*$K$1440,2)</f>
        <v>0</v>
      </c>
      <c r="O1440" s="211"/>
      <c r="P1440" s="211"/>
      <c r="Q1440" s="211"/>
      <c r="R1440" s="23"/>
      <c r="T1440" s="127"/>
      <c r="U1440" s="128" t="s">
        <v>422</v>
      </c>
      <c r="V1440" s="129">
        <v>4.82</v>
      </c>
      <c r="W1440" s="129">
        <f>$V$1440*$K$1440</f>
        <v>0.32294000000000006</v>
      </c>
      <c r="X1440" s="129">
        <v>0</v>
      </c>
      <c r="Y1440" s="129">
        <f>$X$1440*$K$1440</f>
        <v>0</v>
      </c>
      <c r="Z1440" s="129">
        <v>0</v>
      </c>
      <c r="AA1440" s="130">
        <f>$Z$1440*$K$1440</f>
        <v>0</v>
      </c>
      <c r="AR1440" s="6" t="s">
        <v>607</v>
      </c>
      <c r="AT1440" s="6" t="s">
        <v>540</v>
      </c>
      <c r="AU1440" s="6" t="s">
        <v>517</v>
      </c>
      <c r="AY1440" s="6" t="s">
        <v>539</v>
      </c>
      <c r="BE1440" s="80">
        <f>IF($U$1440="základní",$N$1440,0)</f>
        <v>0</v>
      </c>
      <c r="BF1440" s="80">
        <f>IF($U$1440="snížená",$N$1440,0)</f>
        <v>0</v>
      </c>
      <c r="BG1440" s="80">
        <f>IF($U$1440="zákl. přenesená",$N$1440,0)</f>
        <v>0</v>
      </c>
      <c r="BH1440" s="80">
        <f>IF($U$1440="sníž. přenesená",$N$1440,0)</f>
        <v>0</v>
      </c>
      <c r="BI1440" s="80">
        <f>IF($U$1440="nulová",$N$1440,0)</f>
        <v>0</v>
      </c>
      <c r="BJ1440" s="6" t="s">
        <v>517</v>
      </c>
      <c r="BK1440" s="80">
        <f>ROUND($L$1440*$K$1440,2)</f>
        <v>0</v>
      </c>
      <c r="BL1440" s="6" t="s">
        <v>607</v>
      </c>
    </row>
    <row r="1441" spans="2:63" s="113" customFormat="1" ht="30.75" customHeight="1">
      <c r="B1441" s="114"/>
      <c r="D1441" s="122" t="s">
        <v>506</v>
      </c>
      <c r="N1441" s="200">
        <f>$BK$1441</f>
        <v>0</v>
      </c>
      <c r="O1441" s="201"/>
      <c r="P1441" s="201"/>
      <c r="Q1441" s="201"/>
      <c r="R1441" s="117"/>
      <c r="T1441" s="118"/>
      <c r="W1441" s="119">
        <f>SUM($W$1442:$W$1451)</f>
        <v>23.125</v>
      </c>
      <c r="Y1441" s="119">
        <f>SUM($Y$1442:$Y$1451)</f>
        <v>0</v>
      </c>
      <c r="AA1441" s="120">
        <f>SUM($AA$1442:$AA$1451)</f>
        <v>6.8100000000000005</v>
      </c>
      <c r="AR1441" s="116" t="s">
        <v>517</v>
      </c>
      <c r="AT1441" s="116" t="s">
        <v>454</v>
      </c>
      <c r="AU1441" s="116" t="s">
        <v>401</v>
      </c>
      <c r="AY1441" s="116" t="s">
        <v>539</v>
      </c>
      <c r="BK1441" s="121">
        <f>SUM($BK$1442:$BK$1451)</f>
        <v>0</v>
      </c>
    </row>
    <row r="1442" spans="2:64" s="6" customFormat="1" ht="27" customHeight="1">
      <c r="B1442" s="22"/>
      <c r="C1442" s="123" t="s">
        <v>156</v>
      </c>
      <c r="D1442" s="123" t="s">
        <v>540</v>
      </c>
      <c r="E1442" s="124" t="s">
        <v>157</v>
      </c>
      <c r="F1442" s="212" t="s">
        <v>158</v>
      </c>
      <c r="G1442" s="211"/>
      <c r="H1442" s="211"/>
      <c r="I1442" s="211"/>
      <c r="J1442" s="125" t="s">
        <v>918</v>
      </c>
      <c r="K1442" s="126">
        <v>1</v>
      </c>
      <c r="L1442" s="213">
        <v>0</v>
      </c>
      <c r="M1442" s="211"/>
      <c r="N1442" s="210">
        <f>ROUND($L$1442*$K$1442,2)</f>
        <v>0</v>
      </c>
      <c r="O1442" s="211"/>
      <c r="P1442" s="211"/>
      <c r="Q1442" s="211"/>
      <c r="R1442" s="23"/>
      <c r="T1442" s="127"/>
      <c r="U1442" s="128" t="s">
        <v>422</v>
      </c>
      <c r="V1442" s="129">
        <v>0</v>
      </c>
      <c r="W1442" s="129">
        <f>$V$1442*$K$1442</f>
        <v>0</v>
      </c>
      <c r="X1442" s="129">
        <v>0</v>
      </c>
      <c r="Y1442" s="129">
        <f>$X$1442*$K$1442</f>
        <v>0</v>
      </c>
      <c r="Z1442" s="129">
        <v>0</v>
      </c>
      <c r="AA1442" s="130">
        <f>$Z$1442*$K$1442</f>
        <v>0</v>
      </c>
      <c r="AR1442" s="6" t="s">
        <v>607</v>
      </c>
      <c r="AT1442" s="6" t="s">
        <v>540</v>
      </c>
      <c r="AU1442" s="6" t="s">
        <v>517</v>
      </c>
      <c r="AY1442" s="6" t="s">
        <v>539</v>
      </c>
      <c r="BE1442" s="80">
        <f>IF($U$1442="základní",$N$1442,0)</f>
        <v>0</v>
      </c>
      <c r="BF1442" s="80">
        <f>IF($U$1442="snížená",$N$1442,0)</f>
        <v>0</v>
      </c>
      <c r="BG1442" s="80">
        <f>IF($U$1442="zákl. přenesená",$N$1442,0)</f>
        <v>0</v>
      </c>
      <c r="BH1442" s="80">
        <f>IF($U$1442="sníž. přenesená",$N$1442,0)</f>
        <v>0</v>
      </c>
      <c r="BI1442" s="80">
        <f>IF($U$1442="nulová",$N$1442,0)</f>
        <v>0</v>
      </c>
      <c r="BJ1442" s="6" t="s">
        <v>517</v>
      </c>
      <c r="BK1442" s="80">
        <f>ROUND($L$1442*$K$1442,2)</f>
        <v>0</v>
      </c>
      <c r="BL1442" s="6" t="s">
        <v>607</v>
      </c>
    </row>
    <row r="1443" spans="2:64" s="6" customFormat="1" ht="15.75" customHeight="1">
      <c r="B1443" s="22"/>
      <c r="C1443" s="123" t="s">
        <v>159</v>
      </c>
      <c r="D1443" s="123" t="s">
        <v>540</v>
      </c>
      <c r="E1443" s="124" t="s">
        <v>160</v>
      </c>
      <c r="F1443" s="212" t="s">
        <v>161</v>
      </c>
      <c r="G1443" s="211"/>
      <c r="H1443" s="211"/>
      <c r="I1443" s="211"/>
      <c r="J1443" s="125" t="s">
        <v>918</v>
      </c>
      <c r="K1443" s="126">
        <v>1</v>
      </c>
      <c r="L1443" s="213">
        <v>0</v>
      </c>
      <c r="M1443" s="211"/>
      <c r="N1443" s="210">
        <f>ROUND($L$1443*$K$1443,2)</f>
        <v>0</v>
      </c>
      <c r="O1443" s="211"/>
      <c r="P1443" s="211"/>
      <c r="Q1443" s="211"/>
      <c r="R1443" s="23"/>
      <c r="T1443" s="127"/>
      <c r="U1443" s="128" t="s">
        <v>422</v>
      </c>
      <c r="V1443" s="129">
        <v>0</v>
      </c>
      <c r="W1443" s="129">
        <f>$V$1443*$K$1443</f>
        <v>0</v>
      </c>
      <c r="X1443" s="129">
        <v>0</v>
      </c>
      <c r="Y1443" s="129">
        <f>$X$1443*$K$1443</f>
        <v>0</v>
      </c>
      <c r="Z1443" s="129">
        <v>0</v>
      </c>
      <c r="AA1443" s="130">
        <f>$Z$1443*$K$1443</f>
        <v>0</v>
      </c>
      <c r="AR1443" s="6" t="s">
        <v>607</v>
      </c>
      <c r="AT1443" s="6" t="s">
        <v>540</v>
      </c>
      <c r="AU1443" s="6" t="s">
        <v>517</v>
      </c>
      <c r="AY1443" s="6" t="s">
        <v>539</v>
      </c>
      <c r="BE1443" s="80">
        <f>IF($U$1443="základní",$N$1443,0)</f>
        <v>0</v>
      </c>
      <c r="BF1443" s="80">
        <f>IF($U$1443="snížená",$N$1443,0)</f>
        <v>0</v>
      </c>
      <c r="BG1443" s="80">
        <f>IF($U$1443="zákl. přenesená",$N$1443,0)</f>
        <v>0</v>
      </c>
      <c r="BH1443" s="80">
        <f>IF($U$1443="sníž. přenesená",$N$1443,0)</f>
        <v>0</v>
      </c>
      <c r="BI1443" s="80">
        <f>IF($U$1443="nulová",$N$1443,0)</f>
        <v>0</v>
      </c>
      <c r="BJ1443" s="6" t="s">
        <v>517</v>
      </c>
      <c r="BK1443" s="80">
        <f>ROUND($L$1443*$K$1443,2)</f>
        <v>0</v>
      </c>
      <c r="BL1443" s="6" t="s">
        <v>607</v>
      </c>
    </row>
    <row r="1444" spans="2:64" s="6" customFormat="1" ht="27" customHeight="1">
      <c r="B1444" s="22"/>
      <c r="C1444" s="123" t="s">
        <v>162</v>
      </c>
      <c r="D1444" s="123" t="s">
        <v>540</v>
      </c>
      <c r="E1444" s="124" t="s">
        <v>163</v>
      </c>
      <c r="F1444" s="212" t="s">
        <v>164</v>
      </c>
      <c r="G1444" s="211"/>
      <c r="H1444" s="211"/>
      <c r="I1444" s="211"/>
      <c r="J1444" s="125" t="s">
        <v>597</v>
      </c>
      <c r="K1444" s="126">
        <v>137.5</v>
      </c>
      <c r="L1444" s="213">
        <v>0</v>
      </c>
      <c r="M1444" s="211"/>
      <c r="N1444" s="210">
        <f>ROUND($L$1444*$K$1444,2)</f>
        <v>0</v>
      </c>
      <c r="O1444" s="211"/>
      <c r="P1444" s="211"/>
      <c r="Q1444" s="211"/>
      <c r="R1444" s="23"/>
      <c r="T1444" s="127"/>
      <c r="U1444" s="128" t="s">
        <v>422</v>
      </c>
      <c r="V1444" s="129">
        <v>0.142</v>
      </c>
      <c r="W1444" s="129">
        <f>$V$1444*$K$1444</f>
        <v>19.525</v>
      </c>
      <c r="X1444" s="129">
        <v>0</v>
      </c>
      <c r="Y1444" s="129">
        <f>$X$1444*$K$1444</f>
        <v>0</v>
      </c>
      <c r="Z1444" s="129">
        <v>0.042</v>
      </c>
      <c r="AA1444" s="130">
        <f>$Z$1444*$K$1444</f>
        <v>5.775</v>
      </c>
      <c r="AR1444" s="6" t="s">
        <v>607</v>
      </c>
      <c r="AT1444" s="6" t="s">
        <v>540</v>
      </c>
      <c r="AU1444" s="6" t="s">
        <v>517</v>
      </c>
      <c r="AY1444" s="6" t="s">
        <v>539</v>
      </c>
      <c r="BE1444" s="80">
        <f>IF($U$1444="základní",$N$1444,0)</f>
        <v>0</v>
      </c>
      <c r="BF1444" s="80">
        <f>IF($U$1444="snížená",$N$1444,0)</f>
        <v>0</v>
      </c>
      <c r="BG1444" s="80">
        <f>IF($U$1444="zákl. přenesená",$N$1444,0)</f>
        <v>0</v>
      </c>
      <c r="BH1444" s="80">
        <f>IF($U$1444="sníž. přenesená",$N$1444,0)</f>
        <v>0</v>
      </c>
      <c r="BI1444" s="80">
        <f>IF($U$1444="nulová",$N$1444,0)</f>
        <v>0</v>
      </c>
      <c r="BJ1444" s="6" t="s">
        <v>517</v>
      </c>
      <c r="BK1444" s="80">
        <f>ROUND($L$1444*$K$1444,2)</f>
        <v>0</v>
      </c>
      <c r="BL1444" s="6" t="s">
        <v>607</v>
      </c>
    </row>
    <row r="1445" spans="2:51" s="6" customFormat="1" ht="15.75" customHeight="1">
      <c r="B1445" s="131"/>
      <c r="E1445" s="132"/>
      <c r="F1445" s="206" t="s">
        <v>54</v>
      </c>
      <c r="G1445" s="207"/>
      <c r="H1445" s="207"/>
      <c r="I1445" s="207"/>
      <c r="K1445" s="132"/>
      <c r="N1445" s="132"/>
      <c r="R1445" s="133"/>
      <c r="T1445" s="134"/>
      <c r="AA1445" s="135"/>
      <c r="AT1445" s="132" t="s">
        <v>546</v>
      </c>
      <c r="AU1445" s="132" t="s">
        <v>517</v>
      </c>
      <c r="AV1445" s="136" t="s">
        <v>401</v>
      </c>
      <c r="AW1445" s="136" t="s">
        <v>485</v>
      </c>
      <c r="AX1445" s="136" t="s">
        <v>455</v>
      </c>
      <c r="AY1445" s="132" t="s">
        <v>539</v>
      </c>
    </row>
    <row r="1446" spans="2:51" s="6" customFormat="1" ht="15.75" customHeight="1">
      <c r="B1446" s="137"/>
      <c r="E1446" s="138"/>
      <c r="F1446" s="204" t="s">
        <v>74</v>
      </c>
      <c r="G1446" s="205"/>
      <c r="H1446" s="205"/>
      <c r="I1446" s="205"/>
      <c r="K1446" s="139">
        <v>137.5</v>
      </c>
      <c r="N1446" s="138"/>
      <c r="R1446" s="140"/>
      <c r="T1446" s="141"/>
      <c r="AA1446" s="142"/>
      <c r="AT1446" s="138" t="s">
        <v>546</v>
      </c>
      <c r="AU1446" s="138" t="s">
        <v>517</v>
      </c>
      <c r="AV1446" s="143" t="s">
        <v>517</v>
      </c>
      <c r="AW1446" s="143" t="s">
        <v>485</v>
      </c>
      <c r="AX1446" s="143" t="s">
        <v>455</v>
      </c>
      <c r="AY1446" s="138" t="s">
        <v>539</v>
      </c>
    </row>
    <row r="1447" spans="2:51" s="6" customFormat="1" ht="15.75" customHeight="1">
      <c r="B1447" s="144"/>
      <c r="E1447" s="145"/>
      <c r="F1447" s="208" t="s">
        <v>548</v>
      </c>
      <c r="G1447" s="209"/>
      <c r="H1447" s="209"/>
      <c r="I1447" s="209"/>
      <c r="K1447" s="146">
        <v>137.5</v>
      </c>
      <c r="N1447" s="145"/>
      <c r="R1447" s="147"/>
      <c r="T1447" s="148"/>
      <c r="AA1447" s="149"/>
      <c r="AT1447" s="145" t="s">
        <v>546</v>
      </c>
      <c r="AU1447" s="145" t="s">
        <v>517</v>
      </c>
      <c r="AV1447" s="150" t="s">
        <v>544</v>
      </c>
      <c r="AW1447" s="150" t="s">
        <v>485</v>
      </c>
      <c r="AX1447" s="150" t="s">
        <v>401</v>
      </c>
      <c r="AY1447" s="145" t="s">
        <v>539</v>
      </c>
    </row>
    <row r="1448" spans="2:64" s="6" customFormat="1" ht="27" customHeight="1">
      <c r="B1448" s="22"/>
      <c r="C1448" s="123" t="s">
        <v>165</v>
      </c>
      <c r="D1448" s="123" t="s">
        <v>540</v>
      </c>
      <c r="E1448" s="124" t="s">
        <v>166</v>
      </c>
      <c r="F1448" s="212" t="s">
        <v>167</v>
      </c>
      <c r="G1448" s="211"/>
      <c r="H1448" s="211"/>
      <c r="I1448" s="211"/>
      <c r="J1448" s="125" t="s">
        <v>863</v>
      </c>
      <c r="K1448" s="126">
        <v>45</v>
      </c>
      <c r="L1448" s="213">
        <v>0</v>
      </c>
      <c r="M1448" s="211"/>
      <c r="N1448" s="210">
        <f>ROUND($L$1448*$K$1448,2)</f>
        <v>0</v>
      </c>
      <c r="O1448" s="211"/>
      <c r="P1448" s="211"/>
      <c r="Q1448" s="211"/>
      <c r="R1448" s="23"/>
      <c r="T1448" s="127"/>
      <c r="U1448" s="128" t="s">
        <v>422</v>
      </c>
      <c r="V1448" s="129">
        <v>0.08</v>
      </c>
      <c r="W1448" s="129">
        <f>$V$1448*$K$1448</f>
        <v>3.6</v>
      </c>
      <c r="X1448" s="129">
        <v>0</v>
      </c>
      <c r="Y1448" s="129">
        <f>$X$1448*$K$1448</f>
        <v>0</v>
      </c>
      <c r="Z1448" s="129">
        <v>0.023</v>
      </c>
      <c r="AA1448" s="130">
        <f>$Z$1448*$K$1448</f>
        <v>1.035</v>
      </c>
      <c r="AR1448" s="6" t="s">
        <v>607</v>
      </c>
      <c r="AT1448" s="6" t="s">
        <v>540</v>
      </c>
      <c r="AU1448" s="6" t="s">
        <v>517</v>
      </c>
      <c r="AY1448" s="6" t="s">
        <v>539</v>
      </c>
      <c r="BE1448" s="80">
        <f>IF($U$1448="základní",$N$1448,0)</f>
        <v>0</v>
      </c>
      <c r="BF1448" s="80">
        <f>IF($U$1448="snížená",$N$1448,0)</f>
        <v>0</v>
      </c>
      <c r="BG1448" s="80">
        <f>IF($U$1448="zákl. přenesená",$N$1448,0)</f>
        <v>0</v>
      </c>
      <c r="BH1448" s="80">
        <f>IF($U$1448="sníž. přenesená",$N$1448,0)</f>
        <v>0</v>
      </c>
      <c r="BI1448" s="80">
        <f>IF($U$1448="nulová",$N$1448,0)</f>
        <v>0</v>
      </c>
      <c r="BJ1448" s="6" t="s">
        <v>517</v>
      </c>
      <c r="BK1448" s="80">
        <f>ROUND($L$1448*$K$1448,2)</f>
        <v>0</v>
      </c>
      <c r="BL1448" s="6" t="s">
        <v>607</v>
      </c>
    </row>
    <row r="1449" spans="2:51" s="6" customFormat="1" ht="15.75" customHeight="1">
      <c r="B1449" s="131"/>
      <c r="E1449" s="132"/>
      <c r="F1449" s="206" t="s">
        <v>54</v>
      </c>
      <c r="G1449" s="207"/>
      <c r="H1449" s="207"/>
      <c r="I1449" s="207"/>
      <c r="K1449" s="132"/>
      <c r="N1449" s="132"/>
      <c r="R1449" s="133"/>
      <c r="T1449" s="134"/>
      <c r="AA1449" s="135"/>
      <c r="AT1449" s="132" t="s">
        <v>546</v>
      </c>
      <c r="AU1449" s="132" t="s">
        <v>517</v>
      </c>
      <c r="AV1449" s="136" t="s">
        <v>401</v>
      </c>
      <c r="AW1449" s="136" t="s">
        <v>485</v>
      </c>
      <c r="AX1449" s="136" t="s">
        <v>455</v>
      </c>
      <c r="AY1449" s="132" t="s">
        <v>539</v>
      </c>
    </row>
    <row r="1450" spans="2:51" s="6" customFormat="1" ht="15.75" customHeight="1">
      <c r="B1450" s="137"/>
      <c r="E1450" s="138"/>
      <c r="F1450" s="204" t="s">
        <v>168</v>
      </c>
      <c r="G1450" s="205"/>
      <c r="H1450" s="205"/>
      <c r="I1450" s="205"/>
      <c r="K1450" s="139">
        <v>45</v>
      </c>
      <c r="N1450" s="138"/>
      <c r="R1450" s="140"/>
      <c r="T1450" s="141"/>
      <c r="AA1450" s="142"/>
      <c r="AT1450" s="138" t="s">
        <v>546</v>
      </c>
      <c r="AU1450" s="138" t="s">
        <v>517</v>
      </c>
      <c r="AV1450" s="143" t="s">
        <v>517</v>
      </c>
      <c r="AW1450" s="143" t="s">
        <v>485</v>
      </c>
      <c r="AX1450" s="143" t="s">
        <v>455</v>
      </c>
      <c r="AY1450" s="138" t="s">
        <v>539</v>
      </c>
    </row>
    <row r="1451" spans="2:51" s="6" customFormat="1" ht="15.75" customHeight="1">
      <c r="B1451" s="144"/>
      <c r="E1451" s="145"/>
      <c r="F1451" s="208" t="s">
        <v>548</v>
      </c>
      <c r="G1451" s="209"/>
      <c r="H1451" s="209"/>
      <c r="I1451" s="209"/>
      <c r="K1451" s="146">
        <v>45</v>
      </c>
      <c r="N1451" s="145"/>
      <c r="R1451" s="147"/>
      <c r="T1451" s="148"/>
      <c r="AA1451" s="149"/>
      <c r="AT1451" s="145" t="s">
        <v>546</v>
      </c>
      <c r="AU1451" s="145" t="s">
        <v>517</v>
      </c>
      <c r="AV1451" s="150" t="s">
        <v>544</v>
      </c>
      <c r="AW1451" s="150" t="s">
        <v>485</v>
      </c>
      <c r="AX1451" s="150" t="s">
        <v>401</v>
      </c>
      <c r="AY1451" s="145" t="s">
        <v>539</v>
      </c>
    </row>
    <row r="1452" spans="2:63" s="113" customFormat="1" ht="30.75" customHeight="1">
      <c r="B1452" s="114"/>
      <c r="D1452" s="122" t="s">
        <v>507</v>
      </c>
      <c r="N1452" s="200">
        <f>$BK$1452</f>
        <v>0</v>
      </c>
      <c r="O1452" s="201"/>
      <c r="P1452" s="201"/>
      <c r="Q1452" s="201"/>
      <c r="R1452" s="117"/>
      <c r="T1452" s="118"/>
      <c r="W1452" s="119">
        <f>SUM($W$1453:$W$1576)</f>
        <v>22.054000000000002</v>
      </c>
      <c r="Y1452" s="119">
        <f>SUM($Y$1453:$Y$1576)</f>
        <v>0.15161</v>
      </c>
      <c r="AA1452" s="120">
        <f>SUM($AA$1453:$AA$1576)</f>
        <v>0</v>
      </c>
      <c r="AR1452" s="116" t="s">
        <v>517</v>
      </c>
      <c r="AT1452" s="116" t="s">
        <v>454</v>
      </c>
      <c r="AU1452" s="116" t="s">
        <v>401</v>
      </c>
      <c r="AY1452" s="116" t="s">
        <v>539</v>
      </c>
      <c r="BK1452" s="121">
        <f>SUM($BK$1453:$BK$1576)</f>
        <v>0</v>
      </c>
    </row>
    <row r="1453" spans="2:64" s="6" customFormat="1" ht="27" customHeight="1">
      <c r="B1453" s="22"/>
      <c r="C1453" s="123" t="s">
        <v>169</v>
      </c>
      <c r="D1453" s="123" t="s">
        <v>540</v>
      </c>
      <c r="E1453" s="124" t="s">
        <v>170</v>
      </c>
      <c r="F1453" s="212" t="s">
        <v>171</v>
      </c>
      <c r="G1453" s="211"/>
      <c r="H1453" s="211"/>
      <c r="I1453" s="211"/>
      <c r="J1453" s="125" t="s">
        <v>597</v>
      </c>
      <c r="K1453" s="126">
        <v>11.533</v>
      </c>
      <c r="L1453" s="213">
        <v>0</v>
      </c>
      <c r="M1453" s="211"/>
      <c r="N1453" s="210">
        <f>ROUND($L$1453*$K$1453,2)</f>
        <v>0</v>
      </c>
      <c r="O1453" s="211"/>
      <c r="P1453" s="211"/>
      <c r="Q1453" s="211"/>
      <c r="R1453" s="23"/>
      <c r="T1453" s="127"/>
      <c r="U1453" s="128" t="s">
        <v>422</v>
      </c>
      <c r="V1453" s="129">
        <v>0</v>
      </c>
      <c r="W1453" s="129">
        <f>$V$1453*$K$1453</f>
        <v>0</v>
      </c>
      <c r="X1453" s="129">
        <v>0</v>
      </c>
      <c r="Y1453" s="129">
        <f>$X$1453*$K$1453</f>
        <v>0</v>
      </c>
      <c r="Z1453" s="129">
        <v>0</v>
      </c>
      <c r="AA1453" s="130">
        <f>$Z$1453*$K$1453</f>
        <v>0</v>
      </c>
      <c r="AR1453" s="6" t="s">
        <v>607</v>
      </c>
      <c r="AT1453" s="6" t="s">
        <v>540</v>
      </c>
      <c r="AU1453" s="6" t="s">
        <v>517</v>
      </c>
      <c r="AY1453" s="6" t="s">
        <v>539</v>
      </c>
      <c r="BE1453" s="80">
        <f>IF($U$1453="základní",$N$1453,0)</f>
        <v>0</v>
      </c>
      <c r="BF1453" s="80">
        <f>IF($U$1453="snížená",$N$1453,0)</f>
        <v>0</v>
      </c>
      <c r="BG1453" s="80">
        <f>IF($U$1453="zákl. přenesená",$N$1453,0)</f>
        <v>0</v>
      </c>
      <c r="BH1453" s="80">
        <f>IF($U$1453="sníž. přenesená",$N$1453,0)</f>
        <v>0</v>
      </c>
      <c r="BI1453" s="80">
        <f>IF($U$1453="nulová",$N$1453,0)</f>
        <v>0</v>
      </c>
      <c r="BJ1453" s="6" t="s">
        <v>517</v>
      </c>
      <c r="BK1453" s="80">
        <f>ROUND($L$1453*$K$1453,2)</f>
        <v>0</v>
      </c>
      <c r="BL1453" s="6" t="s">
        <v>607</v>
      </c>
    </row>
    <row r="1454" spans="2:51" s="6" customFormat="1" ht="15.75" customHeight="1">
      <c r="B1454" s="131"/>
      <c r="E1454" s="132"/>
      <c r="F1454" s="206" t="s">
        <v>172</v>
      </c>
      <c r="G1454" s="207"/>
      <c r="H1454" s="207"/>
      <c r="I1454" s="207"/>
      <c r="K1454" s="132"/>
      <c r="N1454" s="132"/>
      <c r="R1454" s="133"/>
      <c r="T1454" s="134"/>
      <c r="AA1454" s="135"/>
      <c r="AT1454" s="132" t="s">
        <v>546</v>
      </c>
      <c r="AU1454" s="132" t="s">
        <v>517</v>
      </c>
      <c r="AV1454" s="136" t="s">
        <v>401</v>
      </c>
      <c r="AW1454" s="136" t="s">
        <v>485</v>
      </c>
      <c r="AX1454" s="136" t="s">
        <v>455</v>
      </c>
      <c r="AY1454" s="132" t="s">
        <v>539</v>
      </c>
    </row>
    <row r="1455" spans="2:51" s="6" customFormat="1" ht="15.75" customHeight="1">
      <c r="B1455" s="137"/>
      <c r="E1455" s="138"/>
      <c r="F1455" s="204" t="s">
        <v>173</v>
      </c>
      <c r="G1455" s="205"/>
      <c r="H1455" s="205"/>
      <c r="I1455" s="205"/>
      <c r="K1455" s="139">
        <v>11.533</v>
      </c>
      <c r="N1455" s="138"/>
      <c r="R1455" s="140"/>
      <c r="T1455" s="141"/>
      <c r="AA1455" s="142"/>
      <c r="AT1455" s="138" t="s">
        <v>546</v>
      </c>
      <c r="AU1455" s="138" t="s">
        <v>517</v>
      </c>
      <c r="AV1455" s="143" t="s">
        <v>517</v>
      </c>
      <c r="AW1455" s="143" t="s">
        <v>485</v>
      </c>
      <c r="AX1455" s="143" t="s">
        <v>455</v>
      </c>
      <c r="AY1455" s="138" t="s">
        <v>539</v>
      </c>
    </row>
    <row r="1456" spans="2:51" s="6" customFormat="1" ht="15.75" customHeight="1">
      <c r="B1456" s="144"/>
      <c r="E1456" s="145"/>
      <c r="F1456" s="208" t="s">
        <v>548</v>
      </c>
      <c r="G1456" s="209"/>
      <c r="H1456" s="209"/>
      <c r="I1456" s="209"/>
      <c r="K1456" s="146">
        <v>11.533</v>
      </c>
      <c r="N1456" s="145"/>
      <c r="R1456" s="147"/>
      <c r="T1456" s="148"/>
      <c r="AA1456" s="149"/>
      <c r="AT1456" s="145" t="s">
        <v>546</v>
      </c>
      <c r="AU1456" s="145" t="s">
        <v>517</v>
      </c>
      <c r="AV1456" s="150" t="s">
        <v>544</v>
      </c>
      <c r="AW1456" s="150" t="s">
        <v>485</v>
      </c>
      <c r="AX1456" s="150" t="s">
        <v>401</v>
      </c>
      <c r="AY1456" s="145" t="s">
        <v>539</v>
      </c>
    </row>
    <row r="1457" spans="2:64" s="6" customFormat="1" ht="27" customHeight="1">
      <c r="B1457" s="22"/>
      <c r="C1457" s="123" t="s">
        <v>174</v>
      </c>
      <c r="D1457" s="123" t="s">
        <v>540</v>
      </c>
      <c r="E1457" s="124" t="s">
        <v>175</v>
      </c>
      <c r="F1457" s="212" t="s">
        <v>176</v>
      </c>
      <c r="G1457" s="211"/>
      <c r="H1457" s="211"/>
      <c r="I1457" s="211"/>
      <c r="J1457" s="125" t="s">
        <v>177</v>
      </c>
      <c r="K1457" s="126">
        <v>17</v>
      </c>
      <c r="L1457" s="213">
        <v>0</v>
      </c>
      <c r="M1457" s="211"/>
      <c r="N1457" s="210">
        <f>ROUND($L$1457*$K$1457,2)</f>
        <v>0</v>
      </c>
      <c r="O1457" s="211"/>
      <c r="P1457" s="211"/>
      <c r="Q1457" s="211"/>
      <c r="R1457" s="23"/>
      <c r="T1457" s="127"/>
      <c r="U1457" s="128" t="s">
        <v>422</v>
      </c>
      <c r="V1457" s="129">
        <v>0</v>
      </c>
      <c r="W1457" s="129">
        <f>$V$1457*$K$1457</f>
        <v>0</v>
      </c>
      <c r="X1457" s="129">
        <v>0</v>
      </c>
      <c r="Y1457" s="129">
        <f>$X$1457*$K$1457</f>
        <v>0</v>
      </c>
      <c r="Z1457" s="129">
        <v>0</v>
      </c>
      <c r="AA1457" s="130">
        <f>$Z$1457*$K$1457</f>
        <v>0</v>
      </c>
      <c r="AR1457" s="6" t="s">
        <v>607</v>
      </c>
      <c r="AT1457" s="6" t="s">
        <v>540</v>
      </c>
      <c r="AU1457" s="6" t="s">
        <v>517</v>
      </c>
      <c r="AY1457" s="6" t="s">
        <v>539</v>
      </c>
      <c r="BE1457" s="80">
        <f>IF($U$1457="základní",$N$1457,0)</f>
        <v>0</v>
      </c>
      <c r="BF1457" s="80">
        <f>IF($U$1457="snížená",$N$1457,0)</f>
        <v>0</v>
      </c>
      <c r="BG1457" s="80">
        <f>IF($U$1457="zákl. přenesená",$N$1457,0)</f>
        <v>0</v>
      </c>
      <c r="BH1457" s="80">
        <f>IF($U$1457="sníž. přenesená",$N$1457,0)</f>
        <v>0</v>
      </c>
      <c r="BI1457" s="80">
        <f>IF($U$1457="nulová",$N$1457,0)</f>
        <v>0</v>
      </c>
      <c r="BJ1457" s="6" t="s">
        <v>517</v>
      </c>
      <c r="BK1457" s="80">
        <f>ROUND($L$1457*$K$1457,2)</f>
        <v>0</v>
      </c>
      <c r="BL1457" s="6" t="s">
        <v>607</v>
      </c>
    </row>
    <row r="1458" spans="2:51" s="6" customFormat="1" ht="15.75" customHeight="1">
      <c r="B1458" s="131"/>
      <c r="E1458" s="132"/>
      <c r="F1458" s="206" t="s">
        <v>586</v>
      </c>
      <c r="G1458" s="207"/>
      <c r="H1458" s="207"/>
      <c r="I1458" s="207"/>
      <c r="K1458" s="132"/>
      <c r="N1458" s="132"/>
      <c r="R1458" s="133"/>
      <c r="T1458" s="134"/>
      <c r="AA1458" s="135"/>
      <c r="AT1458" s="132" t="s">
        <v>546</v>
      </c>
      <c r="AU1458" s="132" t="s">
        <v>517</v>
      </c>
      <c r="AV1458" s="136" t="s">
        <v>401</v>
      </c>
      <c r="AW1458" s="136" t="s">
        <v>485</v>
      </c>
      <c r="AX1458" s="136" t="s">
        <v>455</v>
      </c>
      <c r="AY1458" s="132" t="s">
        <v>539</v>
      </c>
    </row>
    <row r="1459" spans="2:51" s="6" customFormat="1" ht="15.75" customHeight="1">
      <c r="B1459" s="137"/>
      <c r="E1459" s="138"/>
      <c r="F1459" s="204" t="s">
        <v>568</v>
      </c>
      <c r="G1459" s="205"/>
      <c r="H1459" s="205"/>
      <c r="I1459" s="205"/>
      <c r="K1459" s="139">
        <v>7</v>
      </c>
      <c r="N1459" s="138"/>
      <c r="R1459" s="140"/>
      <c r="T1459" s="141"/>
      <c r="AA1459" s="142"/>
      <c r="AT1459" s="138" t="s">
        <v>546</v>
      </c>
      <c r="AU1459" s="138" t="s">
        <v>517</v>
      </c>
      <c r="AV1459" s="143" t="s">
        <v>517</v>
      </c>
      <c r="AW1459" s="143" t="s">
        <v>485</v>
      </c>
      <c r="AX1459" s="143" t="s">
        <v>455</v>
      </c>
      <c r="AY1459" s="138" t="s">
        <v>539</v>
      </c>
    </row>
    <row r="1460" spans="2:51" s="6" customFormat="1" ht="15.75" customHeight="1">
      <c r="B1460" s="131"/>
      <c r="E1460" s="132"/>
      <c r="F1460" s="206" t="s">
        <v>615</v>
      </c>
      <c r="G1460" s="207"/>
      <c r="H1460" s="207"/>
      <c r="I1460" s="207"/>
      <c r="K1460" s="132"/>
      <c r="N1460" s="132"/>
      <c r="R1460" s="133"/>
      <c r="T1460" s="134"/>
      <c r="AA1460" s="135"/>
      <c r="AT1460" s="132" t="s">
        <v>546</v>
      </c>
      <c r="AU1460" s="132" t="s">
        <v>517</v>
      </c>
      <c r="AV1460" s="136" t="s">
        <v>401</v>
      </c>
      <c r="AW1460" s="136" t="s">
        <v>485</v>
      </c>
      <c r="AX1460" s="136" t="s">
        <v>455</v>
      </c>
      <c r="AY1460" s="132" t="s">
        <v>539</v>
      </c>
    </row>
    <row r="1461" spans="2:51" s="6" customFormat="1" ht="15.75" customHeight="1">
      <c r="B1461" s="137"/>
      <c r="E1461" s="138"/>
      <c r="F1461" s="204" t="s">
        <v>544</v>
      </c>
      <c r="G1461" s="205"/>
      <c r="H1461" s="205"/>
      <c r="I1461" s="205"/>
      <c r="K1461" s="139">
        <v>4</v>
      </c>
      <c r="N1461" s="138"/>
      <c r="R1461" s="140"/>
      <c r="T1461" s="141"/>
      <c r="AA1461" s="142"/>
      <c r="AT1461" s="138" t="s">
        <v>546</v>
      </c>
      <c r="AU1461" s="138" t="s">
        <v>517</v>
      </c>
      <c r="AV1461" s="143" t="s">
        <v>517</v>
      </c>
      <c r="AW1461" s="143" t="s">
        <v>485</v>
      </c>
      <c r="AX1461" s="143" t="s">
        <v>455</v>
      </c>
      <c r="AY1461" s="138" t="s">
        <v>539</v>
      </c>
    </row>
    <row r="1462" spans="2:51" s="6" customFormat="1" ht="15.75" customHeight="1">
      <c r="B1462" s="131"/>
      <c r="E1462" s="132"/>
      <c r="F1462" s="206" t="s">
        <v>618</v>
      </c>
      <c r="G1462" s="207"/>
      <c r="H1462" s="207"/>
      <c r="I1462" s="207"/>
      <c r="K1462" s="132"/>
      <c r="N1462" s="132"/>
      <c r="R1462" s="133"/>
      <c r="T1462" s="134"/>
      <c r="AA1462" s="135"/>
      <c r="AT1462" s="132" t="s">
        <v>546</v>
      </c>
      <c r="AU1462" s="132" t="s">
        <v>517</v>
      </c>
      <c r="AV1462" s="136" t="s">
        <v>401</v>
      </c>
      <c r="AW1462" s="136" t="s">
        <v>485</v>
      </c>
      <c r="AX1462" s="136" t="s">
        <v>455</v>
      </c>
      <c r="AY1462" s="132" t="s">
        <v>539</v>
      </c>
    </row>
    <row r="1463" spans="2:51" s="6" customFormat="1" ht="15.75" customHeight="1">
      <c r="B1463" s="137"/>
      <c r="E1463" s="138"/>
      <c r="F1463" s="204" t="s">
        <v>565</v>
      </c>
      <c r="G1463" s="205"/>
      <c r="H1463" s="205"/>
      <c r="I1463" s="205"/>
      <c r="K1463" s="139">
        <v>6</v>
      </c>
      <c r="N1463" s="138"/>
      <c r="R1463" s="140"/>
      <c r="T1463" s="141"/>
      <c r="AA1463" s="142"/>
      <c r="AT1463" s="138" t="s">
        <v>546</v>
      </c>
      <c r="AU1463" s="138" t="s">
        <v>517</v>
      </c>
      <c r="AV1463" s="143" t="s">
        <v>517</v>
      </c>
      <c r="AW1463" s="143" t="s">
        <v>485</v>
      </c>
      <c r="AX1463" s="143" t="s">
        <v>455</v>
      </c>
      <c r="AY1463" s="138" t="s">
        <v>539</v>
      </c>
    </row>
    <row r="1464" spans="2:51" s="6" customFormat="1" ht="15.75" customHeight="1">
      <c r="B1464" s="144"/>
      <c r="E1464" s="145"/>
      <c r="F1464" s="208" t="s">
        <v>548</v>
      </c>
      <c r="G1464" s="209"/>
      <c r="H1464" s="209"/>
      <c r="I1464" s="209"/>
      <c r="K1464" s="146">
        <v>17</v>
      </c>
      <c r="N1464" s="145"/>
      <c r="R1464" s="147"/>
      <c r="T1464" s="148"/>
      <c r="AA1464" s="149"/>
      <c r="AT1464" s="145" t="s">
        <v>546</v>
      </c>
      <c r="AU1464" s="145" t="s">
        <v>517</v>
      </c>
      <c r="AV1464" s="150" t="s">
        <v>544</v>
      </c>
      <c r="AW1464" s="150" t="s">
        <v>485</v>
      </c>
      <c r="AX1464" s="150" t="s">
        <v>401</v>
      </c>
      <c r="AY1464" s="145" t="s">
        <v>539</v>
      </c>
    </row>
    <row r="1465" spans="2:64" s="6" customFormat="1" ht="27" customHeight="1">
      <c r="B1465" s="22"/>
      <c r="C1465" s="123" t="s">
        <v>178</v>
      </c>
      <c r="D1465" s="123" t="s">
        <v>540</v>
      </c>
      <c r="E1465" s="124" t="s">
        <v>179</v>
      </c>
      <c r="F1465" s="212" t="s">
        <v>180</v>
      </c>
      <c r="G1465" s="211"/>
      <c r="H1465" s="211"/>
      <c r="I1465" s="211"/>
      <c r="J1465" s="125" t="s">
        <v>177</v>
      </c>
      <c r="K1465" s="126">
        <v>1</v>
      </c>
      <c r="L1465" s="213">
        <v>0</v>
      </c>
      <c r="M1465" s="211"/>
      <c r="N1465" s="210">
        <f>ROUND($L$1465*$K$1465,2)</f>
        <v>0</v>
      </c>
      <c r="O1465" s="211"/>
      <c r="P1465" s="211"/>
      <c r="Q1465" s="211"/>
      <c r="R1465" s="23"/>
      <c r="T1465" s="127"/>
      <c r="U1465" s="128" t="s">
        <v>422</v>
      </c>
      <c r="V1465" s="129">
        <v>0</v>
      </c>
      <c r="W1465" s="129">
        <f>$V$1465*$K$1465</f>
        <v>0</v>
      </c>
      <c r="X1465" s="129">
        <v>0</v>
      </c>
      <c r="Y1465" s="129">
        <f>$X$1465*$K$1465</f>
        <v>0</v>
      </c>
      <c r="Z1465" s="129">
        <v>0</v>
      </c>
      <c r="AA1465" s="130">
        <f>$Z$1465*$K$1465</f>
        <v>0</v>
      </c>
      <c r="AR1465" s="6" t="s">
        <v>607</v>
      </c>
      <c r="AT1465" s="6" t="s">
        <v>540</v>
      </c>
      <c r="AU1465" s="6" t="s">
        <v>517</v>
      </c>
      <c r="AY1465" s="6" t="s">
        <v>539</v>
      </c>
      <c r="BE1465" s="80">
        <f>IF($U$1465="základní",$N$1465,0)</f>
        <v>0</v>
      </c>
      <c r="BF1465" s="80">
        <f>IF($U$1465="snížená",$N$1465,0)</f>
        <v>0</v>
      </c>
      <c r="BG1465" s="80">
        <f>IF($U$1465="zákl. přenesená",$N$1465,0)</f>
        <v>0</v>
      </c>
      <c r="BH1465" s="80">
        <f>IF($U$1465="sníž. přenesená",$N$1465,0)</f>
        <v>0</v>
      </c>
      <c r="BI1465" s="80">
        <f>IF($U$1465="nulová",$N$1465,0)</f>
        <v>0</v>
      </c>
      <c r="BJ1465" s="6" t="s">
        <v>517</v>
      </c>
      <c r="BK1465" s="80">
        <f>ROUND($L$1465*$K$1465,2)</f>
        <v>0</v>
      </c>
      <c r="BL1465" s="6" t="s">
        <v>607</v>
      </c>
    </row>
    <row r="1466" spans="2:51" s="6" customFormat="1" ht="15.75" customHeight="1">
      <c r="B1466" s="131"/>
      <c r="E1466" s="132"/>
      <c r="F1466" s="206" t="s">
        <v>615</v>
      </c>
      <c r="G1466" s="207"/>
      <c r="H1466" s="207"/>
      <c r="I1466" s="207"/>
      <c r="K1466" s="132"/>
      <c r="N1466" s="132"/>
      <c r="R1466" s="133"/>
      <c r="T1466" s="134"/>
      <c r="AA1466" s="135"/>
      <c r="AT1466" s="132" t="s">
        <v>546</v>
      </c>
      <c r="AU1466" s="132" t="s">
        <v>517</v>
      </c>
      <c r="AV1466" s="136" t="s">
        <v>401</v>
      </c>
      <c r="AW1466" s="136" t="s">
        <v>485</v>
      </c>
      <c r="AX1466" s="136" t="s">
        <v>455</v>
      </c>
      <c r="AY1466" s="132" t="s">
        <v>539</v>
      </c>
    </row>
    <row r="1467" spans="2:51" s="6" customFormat="1" ht="15.75" customHeight="1">
      <c r="B1467" s="137"/>
      <c r="E1467" s="138"/>
      <c r="F1467" s="204" t="s">
        <v>401</v>
      </c>
      <c r="G1467" s="205"/>
      <c r="H1467" s="205"/>
      <c r="I1467" s="205"/>
      <c r="K1467" s="139">
        <v>1</v>
      </c>
      <c r="N1467" s="138"/>
      <c r="R1467" s="140"/>
      <c r="T1467" s="141"/>
      <c r="AA1467" s="142"/>
      <c r="AT1467" s="138" t="s">
        <v>546</v>
      </c>
      <c r="AU1467" s="138" t="s">
        <v>517</v>
      </c>
      <c r="AV1467" s="143" t="s">
        <v>517</v>
      </c>
      <c r="AW1467" s="143" t="s">
        <v>485</v>
      </c>
      <c r="AX1467" s="143" t="s">
        <v>455</v>
      </c>
      <c r="AY1467" s="138" t="s">
        <v>539</v>
      </c>
    </row>
    <row r="1468" spans="2:51" s="6" customFormat="1" ht="15.75" customHeight="1">
      <c r="B1468" s="144"/>
      <c r="E1468" s="145"/>
      <c r="F1468" s="208" t="s">
        <v>548</v>
      </c>
      <c r="G1468" s="209"/>
      <c r="H1468" s="209"/>
      <c r="I1468" s="209"/>
      <c r="K1468" s="146">
        <v>1</v>
      </c>
      <c r="N1468" s="145"/>
      <c r="R1468" s="147"/>
      <c r="T1468" s="148"/>
      <c r="AA1468" s="149"/>
      <c r="AT1468" s="145" t="s">
        <v>546</v>
      </c>
      <c r="AU1468" s="145" t="s">
        <v>517</v>
      </c>
      <c r="AV1468" s="150" t="s">
        <v>544</v>
      </c>
      <c r="AW1468" s="150" t="s">
        <v>485</v>
      </c>
      <c r="AX1468" s="150" t="s">
        <v>401</v>
      </c>
      <c r="AY1468" s="145" t="s">
        <v>539</v>
      </c>
    </row>
    <row r="1469" spans="2:64" s="6" customFormat="1" ht="15.75" customHeight="1">
      <c r="B1469" s="22"/>
      <c r="C1469" s="123" t="s">
        <v>181</v>
      </c>
      <c r="D1469" s="123" t="s">
        <v>540</v>
      </c>
      <c r="E1469" s="124" t="s">
        <v>182</v>
      </c>
      <c r="F1469" s="212" t="s">
        <v>183</v>
      </c>
      <c r="G1469" s="211"/>
      <c r="H1469" s="211"/>
      <c r="I1469" s="211"/>
      <c r="J1469" s="125" t="s">
        <v>863</v>
      </c>
      <c r="K1469" s="126">
        <v>8</v>
      </c>
      <c r="L1469" s="213">
        <v>0</v>
      </c>
      <c r="M1469" s="211"/>
      <c r="N1469" s="210">
        <f>ROUND($L$1469*$K$1469,2)</f>
        <v>0</v>
      </c>
      <c r="O1469" s="211"/>
      <c r="P1469" s="211"/>
      <c r="Q1469" s="211"/>
      <c r="R1469" s="23"/>
      <c r="T1469" s="127"/>
      <c r="U1469" s="128" t="s">
        <v>422</v>
      </c>
      <c r="V1469" s="129">
        <v>0</v>
      </c>
      <c r="W1469" s="129">
        <f>$V$1469*$K$1469</f>
        <v>0</v>
      </c>
      <c r="X1469" s="129">
        <v>0</v>
      </c>
      <c r="Y1469" s="129">
        <f>$X$1469*$K$1469</f>
        <v>0</v>
      </c>
      <c r="Z1469" s="129">
        <v>0</v>
      </c>
      <c r="AA1469" s="130">
        <f>$Z$1469*$K$1469</f>
        <v>0</v>
      </c>
      <c r="AR1469" s="6" t="s">
        <v>607</v>
      </c>
      <c r="AT1469" s="6" t="s">
        <v>540</v>
      </c>
      <c r="AU1469" s="6" t="s">
        <v>517</v>
      </c>
      <c r="AY1469" s="6" t="s">
        <v>539</v>
      </c>
      <c r="BE1469" s="80">
        <f>IF($U$1469="základní",$N$1469,0)</f>
        <v>0</v>
      </c>
      <c r="BF1469" s="80">
        <f>IF($U$1469="snížená",$N$1469,0)</f>
        <v>0</v>
      </c>
      <c r="BG1469" s="80">
        <f>IF($U$1469="zákl. přenesená",$N$1469,0)</f>
        <v>0</v>
      </c>
      <c r="BH1469" s="80">
        <f>IF($U$1469="sníž. přenesená",$N$1469,0)</f>
        <v>0</v>
      </c>
      <c r="BI1469" s="80">
        <f>IF($U$1469="nulová",$N$1469,0)</f>
        <v>0</v>
      </c>
      <c r="BJ1469" s="6" t="s">
        <v>517</v>
      </c>
      <c r="BK1469" s="80">
        <f>ROUND($L$1469*$K$1469,2)</f>
        <v>0</v>
      </c>
      <c r="BL1469" s="6" t="s">
        <v>607</v>
      </c>
    </row>
    <row r="1470" spans="2:51" s="6" customFormat="1" ht="15.75" customHeight="1">
      <c r="B1470" s="131"/>
      <c r="E1470" s="132"/>
      <c r="F1470" s="206" t="s">
        <v>586</v>
      </c>
      <c r="G1470" s="207"/>
      <c r="H1470" s="207"/>
      <c r="I1470" s="207"/>
      <c r="K1470" s="132"/>
      <c r="N1470" s="132"/>
      <c r="R1470" s="133"/>
      <c r="T1470" s="134"/>
      <c r="AA1470" s="135"/>
      <c r="AT1470" s="132" t="s">
        <v>546</v>
      </c>
      <c r="AU1470" s="132" t="s">
        <v>517</v>
      </c>
      <c r="AV1470" s="136" t="s">
        <v>401</v>
      </c>
      <c r="AW1470" s="136" t="s">
        <v>485</v>
      </c>
      <c r="AX1470" s="136" t="s">
        <v>455</v>
      </c>
      <c r="AY1470" s="132" t="s">
        <v>539</v>
      </c>
    </row>
    <row r="1471" spans="2:51" s="6" customFormat="1" ht="15.75" customHeight="1">
      <c r="B1471" s="137"/>
      <c r="E1471" s="138"/>
      <c r="F1471" s="204" t="s">
        <v>562</v>
      </c>
      <c r="G1471" s="205"/>
      <c r="H1471" s="205"/>
      <c r="I1471" s="205"/>
      <c r="K1471" s="139">
        <v>5</v>
      </c>
      <c r="N1471" s="138"/>
      <c r="R1471" s="140"/>
      <c r="T1471" s="141"/>
      <c r="AA1471" s="142"/>
      <c r="AT1471" s="138" t="s">
        <v>546</v>
      </c>
      <c r="AU1471" s="138" t="s">
        <v>517</v>
      </c>
      <c r="AV1471" s="143" t="s">
        <v>517</v>
      </c>
      <c r="AW1471" s="143" t="s">
        <v>485</v>
      </c>
      <c r="AX1471" s="143" t="s">
        <v>455</v>
      </c>
      <c r="AY1471" s="138" t="s">
        <v>539</v>
      </c>
    </row>
    <row r="1472" spans="2:51" s="6" customFormat="1" ht="15.75" customHeight="1">
      <c r="B1472" s="131"/>
      <c r="E1472" s="132"/>
      <c r="F1472" s="206" t="s">
        <v>615</v>
      </c>
      <c r="G1472" s="207"/>
      <c r="H1472" s="207"/>
      <c r="I1472" s="207"/>
      <c r="K1472" s="132"/>
      <c r="N1472" s="132"/>
      <c r="R1472" s="133"/>
      <c r="T1472" s="134"/>
      <c r="AA1472" s="135"/>
      <c r="AT1472" s="132" t="s">
        <v>546</v>
      </c>
      <c r="AU1472" s="132" t="s">
        <v>517</v>
      </c>
      <c r="AV1472" s="136" t="s">
        <v>401</v>
      </c>
      <c r="AW1472" s="136" t="s">
        <v>485</v>
      </c>
      <c r="AX1472" s="136" t="s">
        <v>455</v>
      </c>
      <c r="AY1472" s="132" t="s">
        <v>539</v>
      </c>
    </row>
    <row r="1473" spans="2:51" s="6" customFormat="1" ht="15.75" customHeight="1">
      <c r="B1473" s="137"/>
      <c r="E1473" s="138"/>
      <c r="F1473" s="204" t="s">
        <v>555</v>
      </c>
      <c r="G1473" s="205"/>
      <c r="H1473" s="205"/>
      <c r="I1473" s="205"/>
      <c r="K1473" s="139">
        <v>3</v>
      </c>
      <c r="N1473" s="138"/>
      <c r="R1473" s="140"/>
      <c r="T1473" s="141"/>
      <c r="AA1473" s="142"/>
      <c r="AT1473" s="138" t="s">
        <v>546</v>
      </c>
      <c r="AU1473" s="138" t="s">
        <v>517</v>
      </c>
      <c r="AV1473" s="143" t="s">
        <v>517</v>
      </c>
      <c r="AW1473" s="143" t="s">
        <v>485</v>
      </c>
      <c r="AX1473" s="143" t="s">
        <v>455</v>
      </c>
      <c r="AY1473" s="138" t="s">
        <v>539</v>
      </c>
    </row>
    <row r="1474" spans="2:51" s="6" customFormat="1" ht="15.75" customHeight="1">
      <c r="B1474" s="144"/>
      <c r="E1474" s="145"/>
      <c r="F1474" s="208" t="s">
        <v>548</v>
      </c>
      <c r="G1474" s="209"/>
      <c r="H1474" s="209"/>
      <c r="I1474" s="209"/>
      <c r="K1474" s="146">
        <v>8</v>
      </c>
      <c r="N1474" s="145"/>
      <c r="R1474" s="147"/>
      <c r="T1474" s="148"/>
      <c r="AA1474" s="149"/>
      <c r="AT1474" s="145" t="s">
        <v>546</v>
      </c>
      <c r="AU1474" s="145" t="s">
        <v>517</v>
      </c>
      <c r="AV1474" s="150" t="s">
        <v>544</v>
      </c>
      <c r="AW1474" s="150" t="s">
        <v>485</v>
      </c>
      <c r="AX1474" s="150" t="s">
        <v>401</v>
      </c>
      <c r="AY1474" s="145" t="s">
        <v>539</v>
      </c>
    </row>
    <row r="1475" spans="2:64" s="6" customFormat="1" ht="15.75" customHeight="1">
      <c r="B1475" s="22"/>
      <c r="C1475" s="123" t="s">
        <v>184</v>
      </c>
      <c r="D1475" s="123" t="s">
        <v>540</v>
      </c>
      <c r="E1475" s="124" t="s">
        <v>185</v>
      </c>
      <c r="F1475" s="212" t="s">
        <v>186</v>
      </c>
      <c r="G1475" s="211"/>
      <c r="H1475" s="211"/>
      <c r="I1475" s="211"/>
      <c r="J1475" s="125" t="s">
        <v>863</v>
      </c>
      <c r="K1475" s="126">
        <v>16.5</v>
      </c>
      <c r="L1475" s="213">
        <v>0</v>
      </c>
      <c r="M1475" s="211"/>
      <c r="N1475" s="210">
        <f>ROUND($L$1475*$K$1475,2)</f>
        <v>0</v>
      </c>
      <c r="O1475" s="211"/>
      <c r="P1475" s="211"/>
      <c r="Q1475" s="211"/>
      <c r="R1475" s="23"/>
      <c r="T1475" s="127"/>
      <c r="U1475" s="128" t="s">
        <v>422</v>
      </c>
      <c r="V1475" s="129">
        <v>0</v>
      </c>
      <c r="W1475" s="129">
        <f>$V$1475*$K$1475</f>
        <v>0</v>
      </c>
      <c r="X1475" s="129">
        <v>0</v>
      </c>
      <c r="Y1475" s="129">
        <f>$X$1475*$K$1475</f>
        <v>0</v>
      </c>
      <c r="Z1475" s="129">
        <v>0</v>
      </c>
      <c r="AA1475" s="130">
        <f>$Z$1475*$K$1475</f>
        <v>0</v>
      </c>
      <c r="AR1475" s="6" t="s">
        <v>607</v>
      </c>
      <c r="AT1475" s="6" t="s">
        <v>540</v>
      </c>
      <c r="AU1475" s="6" t="s">
        <v>517</v>
      </c>
      <c r="AY1475" s="6" t="s">
        <v>539</v>
      </c>
      <c r="BE1475" s="80">
        <f>IF($U$1475="základní",$N$1475,0)</f>
        <v>0</v>
      </c>
      <c r="BF1475" s="80">
        <f>IF($U$1475="snížená",$N$1475,0)</f>
        <v>0</v>
      </c>
      <c r="BG1475" s="80">
        <f>IF($U$1475="zákl. přenesená",$N$1475,0)</f>
        <v>0</v>
      </c>
      <c r="BH1475" s="80">
        <f>IF($U$1475="sníž. přenesená",$N$1475,0)</f>
        <v>0</v>
      </c>
      <c r="BI1475" s="80">
        <f>IF($U$1475="nulová",$N$1475,0)</f>
        <v>0</v>
      </c>
      <c r="BJ1475" s="6" t="s">
        <v>517</v>
      </c>
      <c r="BK1475" s="80">
        <f>ROUND($L$1475*$K$1475,2)</f>
        <v>0</v>
      </c>
      <c r="BL1475" s="6" t="s">
        <v>607</v>
      </c>
    </row>
    <row r="1476" spans="2:51" s="6" customFormat="1" ht="15.75" customHeight="1">
      <c r="B1476" s="131"/>
      <c r="E1476" s="132"/>
      <c r="F1476" s="206" t="s">
        <v>615</v>
      </c>
      <c r="G1476" s="207"/>
      <c r="H1476" s="207"/>
      <c r="I1476" s="207"/>
      <c r="K1476" s="132"/>
      <c r="N1476" s="132"/>
      <c r="R1476" s="133"/>
      <c r="T1476" s="134"/>
      <c r="AA1476" s="135"/>
      <c r="AT1476" s="132" t="s">
        <v>546</v>
      </c>
      <c r="AU1476" s="132" t="s">
        <v>517</v>
      </c>
      <c r="AV1476" s="136" t="s">
        <v>401</v>
      </c>
      <c r="AW1476" s="136" t="s">
        <v>485</v>
      </c>
      <c r="AX1476" s="136" t="s">
        <v>455</v>
      </c>
      <c r="AY1476" s="132" t="s">
        <v>539</v>
      </c>
    </row>
    <row r="1477" spans="2:51" s="6" customFormat="1" ht="15.75" customHeight="1">
      <c r="B1477" s="137"/>
      <c r="E1477" s="138"/>
      <c r="F1477" s="204" t="s">
        <v>187</v>
      </c>
      <c r="G1477" s="205"/>
      <c r="H1477" s="205"/>
      <c r="I1477" s="205"/>
      <c r="K1477" s="139">
        <v>2.5</v>
      </c>
      <c r="N1477" s="138"/>
      <c r="R1477" s="140"/>
      <c r="T1477" s="141"/>
      <c r="AA1477" s="142"/>
      <c r="AT1477" s="138" t="s">
        <v>546</v>
      </c>
      <c r="AU1477" s="138" t="s">
        <v>517</v>
      </c>
      <c r="AV1477" s="143" t="s">
        <v>517</v>
      </c>
      <c r="AW1477" s="143" t="s">
        <v>485</v>
      </c>
      <c r="AX1477" s="143" t="s">
        <v>455</v>
      </c>
      <c r="AY1477" s="138" t="s">
        <v>539</v>
      </c>
    </row>
    <row r="1478" spans="2:51" s="6" customFormat="1" ht="15.75" customHeight="1">
      <c r="B1478" s="131"/>
      <c r="E1478" s="132"/>
      <c r="F1478" s="206" t="s">
        <v>618</v>
      </c>
      <c r="G1478" s="207"/>
      <c r="H1478" s="207"/>
      <c r="I1478" s="207"/>
      <c r="K1478" s="132"/>
      <c r="N1478" s="132"/>
      <c r="R1478" s="133"/>
      <c r="T1478" s="134"/>
      <c r="AA1478" s="135"/>
      <c r="AT1478" s="132" t="s">
        <v>546</v>
      </c>
      <c r="AU1478" s="132" t="s">
        <v>517</v>
      </c>
      <c r="AV1478" s="136" t="s">
        <v>401</v>
      </c>
      <c r="AW1478" s="136" t="s">
        <v>485</v>
      </c>
      <c r="AX1478" s="136" t="s">
        <v>455</v>
      </c>
      <c r="AY1478" s="132" t="s">
        <v>539</v>
      </c>
    </row>
    <row r="1479" spans="2:51" s="6" customFormat="1" ht="15.75" customHeight="1">
      <c r="B1479" s="137"/>
      <c r="E1479" s="138"/>
      <c r="F1479" s="204" t="s">
        <v>188</v>
      </c>
      <c r="G1479" s="205"/>
      <c r="H1479" s="205"/>
      <c r="I1479" s="205"/>
      <c r="K1479" s="139">
        <v>5.5</v>
      </c>
      <c r="N1479" s="138"/>
      <c r="R1479" s="140"/>
      <c r="T1479" s="141"/>
      <c r="AA1479" s="142"/>
      <c r="AT1479" s="138" t="s">
        <v>546</v>
      </c>
      <c r="AU1479" s="138" t="s">
        <v>517</v>
      </c>
      <c r="AV1479" s="143" t="s">
        <v>517</v>
      </c>
      <c r="AW1479" s="143" t="s">
        <v>485</v>
      </c>
      <c r="AX1479" s="143" t="s">
        <v>455</v>
      </c>
      <c r="AY1479" s="138" t="s">
        <v>539</v>
      </c>
    </row>
    <row r="1480" spans="2:51" s="6" customFormat="1" ht="15.75" customHeight="1">
      <c r="B1480" s="131"/>
      <c r="E1480" s="132"/>
      <c r="F1480" s="206" t="s">
        <v>993</v>
      </c>
      <c r="G1480" s="207"/>
      <c r="H1480" s="207"/>
      <c r="I1480" s="207"/>
      <c r="K1480" s="132"/>
      <c r="N1480" s="132"/>
      <c r="R1480" s="133"/>
      <c r="T1480" s="134"/>
      <c r="AA1480" s="135"/>
      <c r="AT1480" s="132" t="s">
        <v>546</v>
      </c>
      <c r="AU1480" s="132" t="s">
        <v>517</v>
      </c>
      <c r="AV1480" s="136" t="s">
        <v>401</v>
      </c>
      <c r="AW1480" s="136" t="s">
        <v>485</v>
      </c>
      <c r="AX1480" s="136" t="s">
        <v>455</v>
      </c>
      <c r="AY1480" s="132" t="s">
        <v>539</v>
      </c>
    </row>
    <row r="1481" spans="2:51" s="6" customFormat="1" ht="15.75" customHeight="1">
      <c r="B1481" s="137"/>
      <c r="E1481" s="138"/>
      <c r="F1481" s="204" t="s">
        <v>189</v>
      </c>
      <c r="G1481" s="205"/>
      <c r="H1481" s="205"/>
      <c r="I1481" s="205"/>
      <c r="K1481" s="139">
        <v>8.5</v>
      </c>
      <c r="N1481" s="138"/>
      <c r="R1481" s="140"/>
      <c r="T1481" s="141"/>
      <c r="AA1481" s="142"/>
      <c r="AT1481" s="138" t="s">
        <v>546</v>
      </c>
      <c r="AU1481" s="138" t="s">
        <v>517</v>
      </c>
      <c r="AV1481" s="143" t="s">
        <v>517</v>
      </c>
      <c r="AW1481" s="143" t="s">
        <v>485</v>
      </c>
      <c r="AX1481" s="143" t="s">
        <v>455</v>
      </c>
      <c r="AY1481" s="138" t="s">
        <v>539</v>
      </c>
    </row>
    <row r="1482" spans="2:51" s="6" customFormat="1" ht="15.75" customHeight="1">
      <c r="B1482" s="144"/>
      <c r="E1482" s="145"/>
      <c r="F1482" s="208" t="s">
        <v>548</v>
      </c>
      <c r="G1482" s="209"/>
      <c r="H1482" s="209"/>
      <c r="I1482" s="209"/>
      <c r="K1482" s="146">
        <v>16.5</v>
      </c>
      <c r="N1482" s="145"/>
      <c r="R1482" s="147"/>
      <c r="T1482" s="148"/>
      <c r="AA1482" s="149"/>
      <c r="AT1482" s="145" t="s">
        <v>546</v>
      </c>
      <c r="AU1482" s="145" t="s">
        <v>517</v>
      </c>
      <c r="AV1482" s="150" t="s">
        <v>544</v>
      </c>
      <c r="AW1482" s="150" t="s">
        <v>485</v>
      </c>
      <c r="AX1482" s="150" t="s">
        <v>401</v>
      </c>
      <c r="AY1482" s="145" t="s">
        <v>539</v>
      </c>
    </row>
    <row r="1483" spans="2:64" s="6" customFormat="1" ht="15.75" customHeight="1">
      <c r="B1483" s="22"/>
      <c r="C1483" s="123" t="s">
        <v>190</v>
      </c>
      <c r="D1483" s="123" t="s">
        <v>540</v>
      </c>
      <c r="E1483" s="124" t="s">
        <v>191</v>
      </c>
      <c r="F1483" s="212" t="s">
        <v>192</v>
      </c>
      <c r="G1483" s="211"/>
      <c r="H1483" s="211"/>
      <c r="I1483" s="211"/>
      <c r="J1483" s="125" t="s">
        <v>918</v>
      </c>
      <c r="K1483" s="126">
        <v>1</v>
      </c>
      <c r="L1483" s="213">
        <v>0</v>
      </c>
      <c r="M1483" s="211"/>
      <c r="N1483" s="210">
        <f>ROUND($L$1483*$K$1483,2)</f>
        <v>0</v>
      </c>
      <c r="O1483" s="211"/>
      <c r="P1483" s="211"/>
      <c r="Q1483" s="211"/>
      <c r="R1483" s="23"/>
      <c r="T1483" s="127"/>
      <c r="U1483" s="128" t="s">
        <v>422</v>
      </c>
      <c r="V1483" s="129">
        <v>0</v>
      </c>
      <c r="W1483" s="129">
        <f>$V$1483*$K$1483</f>
        <v>0</v>
      </c>
      <c r="X1483" s="129">
        <v>0</v>
      </c>
      <c r="Y1483" s="129">
        <f>$X$1483*$K$1483</f>
        <v>0</v>
      </c>
      <c r="Z1483" s="129">
        <v>0</v>
      </c>
      <c r="AA1483" s="130">
        <f>$Z$1483*$K$1483</f>
        <v>0</v>
      </c>
      <c r="AR1483" s="6" t="s">
        <v>607</v>
      </c>
      <c r="AT1483" s="6" t="s">
        <v>540</v>
      </c>
      <c r="AU1483" s="6" t="s">
        <v>517</v>
      </c>
      <c r="AY1483" s="6" t="s">
        <v>539</v>
      </c>
      <c r="BE1483" s="80">
        <f>IF($U$1483="základní",$N$1483,0)</f>
        <v>0</v>
      </c>
      <c r="BF1483" s="80">
        <f>IF($U$1483="snížená",$N$1483,0)</f>
        <v>0</v>
      </c>
      <c r="BG1483" s="80">
        <f>IF($U$1483="zákl. přenesená",$N$1483,0)</f>
        <v>0</v>
      </c>
      <c r="BH1483" s="80">
        <f>IF($U$1483="sníž. přenesená",$N$1483,0)</f>
        <v>0</v>
      </c>
      <c r="BI1483" s="80">
        <f>IF($U$1483="nulová",$N$1483,0)</f>
        <v>0</v>
      </c>
      <c r="BJ1483" s="6" t="s">
        <v>517</v>
      </c>
      <c r="BK1483" s="80">
        <f>ROUND($L$1483*$K$1483,2)</f>
        <v>0</v>
      </c>
      <c r="BL1483" s="6" t="s">
        <v>607</v>
      </c>
    </row>
    <row r="1484" spans="2:64" s="6" customFormat="1" ht="27" customHeight="1">
      <c r="B1484" s="22"/>
      <c r="C1484" s="123" t="s">
        <v>193</v>
      </c>
      <c r="D1484" s="123" t="s">
        <v>540</v>
      </c>
      <c r="E1484" s="124" t="s">
        <v>194</v>
      </c>
      <c r="F1484" s="212" t="s">
        <v>195</v>
      </c>
      <c r="G1484" s="211"/>
      <c r="H1484" s="211"/>
      <c r="I1484" s="211"/>
      <c r="J1484" s="125" t="s">
        <v>826</v>
      </c>
      <c r="K1484" s="126">
        <v>9</v>
      </c>
      <c r="L1484" s="213">
        <v>0</v>
      </c>
      <c r="M1484" s="211"/>
      <c r="N1484" s="210">
        <f>ROUND($L$1484*$K$1484,2)</f>
        <v>0</v>
      </c>
      <c r="O1484" s="211"/>
      <c r="P1484" s="211"/>
      <c r="Q1484" s="211"/>
      <c r="R1484" s="23"/>
      <c r="T1484" s="127"/>
      <c r="U1484" s="128" t="s">
        <v>422</v>
      </c>
      <c r="V1484" s="129">
        <v>0.521</v>
      </c>
      <c r="W1484" s="129">
        <f>$V$1484*$K$1484</f>
        <v>4.689</v>
      </c>
      <c r="X1484" s="129">
        <v>0</v>
      </c>
      <c r="Y1484" s="129">
        <f>$X$1484*$K$1484</f>
        <v>0</v>
      </c>
      <c r="Z1484" s="129">
        <v>0</v>
      </c>
      <c r="AA1484" s="130">
        <f>$Z$1484*$K$1484</f>
        <v>0</v>
      </c>
      <c r="AR1484" s="6" t="s">
        <v>607</v>
      </c>
      <c r="AT1484" s="6" t="s">
        <v>540</v>
      </c>
      <c r="AU1484" s="6" t="s">
        <v>517</v>
      </c>
      <c r="AY1484" s="6" t="s">
        <v>539</v>
      </c>
      <c r="BE1484" s="80">
        <f>IF($U$1484="základní",$N$1484,0)</f>
        <v>0</v>
      </c>
      <c r="BF1484" s="80">
        <f>IF($U$1484="snížená",$N$1484,0)</f>
        <v>0</v>
      </c>
      <c r="BG1484" s="80">
        <f>IF($U$1484="zákl. přenesená",$N$1484,0)</f>
        <v>0</v>
      </c>
      <c r="BH1484" s="80">
        <f>IF($U$1484="sníž. přenesená",$N$1484,0)</f>
        <v>0</v>
      </c>
      <c r="BI1484" s="80">
        <f>IF($U$1484="nulová",$N$1484,0)</f>
        <v>0</v>
      </c>
      <c r="BJ1484" s="6" t="s">
        <v>517</v>
      </c>
      <c r="BK1484" s="80">
        <f>ROUND($L$1484*$K$1484,2)</f>
        <v>0</v>
      </c>
      <c r="BL1484" s="6" t="s">
        <v>607</v>
      </c>
    </row>
    <row r="1485" spans="2:51" s="6" customFormat="1" ht="15.75" customHeight="1">
      <c r="B1485" s="131"/>
      <c r="E1485" s="132"/>
      <c r="F1485" s="206" t="s">
        <v>978</v>
      </c>
      <c r="G1485" s="207"/>
      <c r="H1485" s="207"/>
      <c r="I1485" s="207"/>
      <c r="K1485" s="132"/>
      <c r="N1485" s="132"/>
      <c r="R1485" s="133"/>
      <c r="T1485" s="134"/>
      <c r="AA1485" s="135"/>
      <c r="AT1485" s="132" t="s">
        <v>546</v>
      </c>
      <c r="AU1485" s="132" t="s">
        <v>517</v>
      </c>
      <c r="AV1485" s="136" t="s">
        <v>401</v>
      </c>
      <c r="AW1485" s="136" t="s">
        <v>485</v>
      </c>
      <c r="AX1485" s="136" t="s">
        <v>455</v>
      </c>
      <c r="AY1485" s="132" t="s">
        <v>539</v>
      </c>
    </row>
    <row r="1486" spans="2:51" s="6" customFormat="1" ht="15.75" customHeight="1">
      <c r="B1486" s="131"/>
      <c r="E1486" s="132"/>
      <c r="F1486" s="206" t="s">
        <v>586</v>
      </c>
      <c r="G1486" s="207"/>
      <c r="H1486" s="207"/>
      <c r="I1486" s="207"/>
      <c r="K1486" s="132"/>
      <c r="N1486" s="132"/>
      <c r="R1486" s="133"/>
      <c r="T1486" s="134"/>
      <c r="AA1486" s="135"/>
      <c r="AT1486" s="132" t="s">
        <v>546</v>
      </c>
      <c r="AU1486" s="132" t="s">
        <v>517</v>
      </c>
      <c r="AV1486" s="136" t="s">
        <v>401</v>
      </c>
      <c r="AW1486" s="136" t="s">
        <v>485</v>
      </c>
      <c r="AX1486" s="136" t="s">
        <v>455</v>
      </c>
      <c r="AY1486" s="132" t="s">
        <v>539</v>
      </c>
    </row>
    <row r="1487" spans="2:51" s="6" customFormat="1" ht="15.75" customHeight="1">
      <c r="B1487" s="137"/>
      <c r="E1487" s="138"/>
      <c r="F1487" s="204" t="s">
        <v>568</v>
      </c>
      <c r="G1487" s="205"/>
      <c r="H1487" s="205"/>
      <c r="I1487" s="205"/>
      <c r="K1487" s="139">
        <v>7</v>
      </c>
      <c r="N1487" s="138"/>
      <c r="R1487" s="140"/>
      <c r="T1487" s="141"/>
      <c r="AA1487" s="142"/>
      <c r="AT1487" s="138" t="s">
        <v>546</v>
      </c>
      <c r="AU1487" s="138" t="s">
        <v>517</v>
      </c>
      <c r="AV1487" s="143" t="s">
        <v>517</v>
      </c>
      <c r="AW1487" s="143" t="s">
        <v>485</v>
      </c>
      <c r="AX1487" s="143" t="s">
        <v>455</v>
      </c>
      <c r="AY1487" s="138" t="s">
        <v>539</v>
      </c>
    </row>
    <row r="1488" spans="2:51" s="6" customFormat="1" ht="15.75" customHeight="1">
      <c r="B1488" s="131"/>
      <c r="E1488" s="132"/>
      <c r="F1488" s="206" t="s">
        <v>615</v>
      </c>
      <c r="G1488" s="207"/>
      <c r="H1488" s="207"/>
      <c r="I1488" s="207"/>
      <c r="K1488" s="132"/>
      <c r="N1488" s="132"/>
      <c r="R1488" s="133"/>
      <c r="T1488" s="134"/>
      <c r="AA1488" s="135"/>
      <c r="AT1488" s="132" t="s">
        <v>546</v>
      </c>
      <c r="AU1488" s="132" t="s">
        <v>517</v>
      </c>
      <c r="AV1488" s="136" t="s">
        <v>401</v>
      </c>
      <c r="AW1488" s="136" t="s">
        <v>485</v>
      </c>
      <c r="AX1488" s="136" t="s">
        <v>455</v>
      </c>
      <c r="AY1488" s="132" t="s">
        <v>539</v>
      </c>
    </row>
    <row r="1489" spans="2:51" s="6" customFormat="1" ht="15.75" customHeight="1">
      <c r="B1489" s="137"/>
      <c r="E1489" s="138"/>
      <c r="F1489" s="204" t="s">
        <v>401</v>
      </c>
      <c r="G1489" s="205"/>
      <c r="H1489" s="205"/>
      <c r="I1489" s="205"/>
      <c r="K1489" s="139">
        <v>1</v>
      </c>
      <c r="N1489" s="138"/>
      <c r="R1489" s="140"/>
      <c r="T1489" s="141"/>
      <c r="AA1489" s="142"/>
      <c r="AT1489" s="138" t="s">
        <v>546</v>
      </c>
      <c r="AU1489" s="138" t="s">
        <v>517</v>
      </c>
      <c r="AV1489" s="143" t="s">
        <v>517</v>
      </c>
      <c r="AW1489" s="143" t="s">
        <v>485</v>
      </c>
      <c r="AX1489" s="143" t="s">
        <v>455</v>
      </c>
      <c r="AY1489" s="138" t="s">
        <v>539</v>
      </c>
    </row>
    <row r="1490" spans="2:51" s="6" customFormat="1" ht="15.75" customHeight="1">
      <c r="B1490" s="131"/>
      <c r="E1490" s="132"/>
      <c r="F1490" s="206" t="s">
        <v>618</v>
      </c>
      <c r="G1490" s="207"/>
      <c r="H1490" s="207"/>
      <c r="I1490" s="207"/>
      <c r="K1490" s="132"/>
      <c r="N1490" s="132"/>
      <c r="R1490" s="133"/>
      <c r="T1490" s="134"/>
      <c r="AA1490" s="135"/>
      <c r="AT1490" s="132" t="s">
        <v>546</v>
      </c>
      <c r="AU1490" s="132" t="s">
        <v>517</v>
      </c>
      <c r="AV1490" s="136" t="s">
        <v>401</v>
      </c>
      <c r="AW1490" s="136" t="s">
        <v>485</v>
      </c>
      <c r="AX1490" s="136" t="s">
        <v>455</v>
      </c>
      <c r="AY1490" s="132" t="s">
        <v>539</v>
      </c>
    </row>
    <row r="1491" spans="2:51" s="6" customFormat="1" ht="15.75" customHeight="1">
      <c r="B1491" s="137"/>
      <c r="E1491" s="138"/>
      <c r="F1491" s="204" t="s">
        <v>401</v>
      </c>
      <c r="G1491" s="205"/>
      <c r="H1491" s="205"/>
      <c r="I1491" s="205"/>
      <c r="K1491" s="139">
        <v>1</v>
      </c>
      <c r="N1491" s="138"/>
      <c r="R1491" s="140"/>
      <c r="T1491" s="141"/>
      <c r="AA1491" s="142"/>
      <c r="AT1491" s="138" t="s">
        <v>546</v>
      </c>
      <c r="AU1491" s="138" t="s">
        <v>517</v>
      </c>
      <c r="AV1491" s="143" t="s">
        <v>517</v>
      </c>
      <c r="AW1491" s="143" t="s">
        <v>485</v>
      </c>
      <c r="AX1491" s="143" t="s">
        <v>455</v>
      </c>
      <c r="AY1491" s="138" t="s">
        <v>539</v>
      </c>
    </row>
    <row r="1492" spans="2:51" s="6" customFormat="1" ht="15.75" customHeight="1">
      <c r="B1492" s="144"/>
      <c r="E1492" s="145"/>
      <c r="F1492" s="208" t="s">
        <v>548</v>
      </c>
      <c r="G1492" s="209"/>
      <c r="H1492" s="209"/>
      <c r="I1492" s="209"/>
      <c r="K1492" s="146">
        <v>9</v>
      </c>
      <c r="N1492" s="145"/>
      <c r="R1492" s="147"/>
      <c r="T1492" s="148"/>
      <c r="AA1492" s="149"/>
      <c r="AT1492" s="145" t="s">
        <v>546</v>
      </c>
      <c r="AU1492" s="145" t="s">
        <v>517</v>
      </c>
      <c r="AV1492" s="150" t="s">
        <v>544</v>
      </c>
      <c r="AW1492" s="150" t="s">
        <v>485</v>
      </c>
      <c r="AX1492" s="150" t="s">
        <v>401</v>
      </c>
      <c r="AY1492" s="145" t="s">
        <v>539</v>
      </c>
    </row>
    <row r="1493" spans="2:64" s="6" customFormat="1" ht="27" customHeight="1">
      <c r="B1493" s="22"/>
      <c r="C1493" s="151" t="s">
        <v>196</v>
      </c>
      <c r="D1493" s="151" t="s">
        <v>722</v>
      </c>
      <c r="E1493" s="152" t="s">
        <v>197</v>
      </c>
      <c r="F1493" s="217" t="s">
        <v>198</v>
      </c>
      <c r="G1493" s="215"/>
      <c r="H1493" s="215"/>
      <c r="I1493" s="215"/>
      <c r="J1493" s="153" t="s">
        <v>863</v>
      </c>
      <c r="K1493" s="154">
        <v>1</v>
      </c>
      <c r="L1493" s="214">
        <v>0</v>
      </c>
      <c r="M1493" s="215"/>
      <c r="N1493" s="216">
        <f>ROUND($L$1493*$K$1493,2)</f>
        <v>0</v>
      </c>
      <c r="O1493" s="211"/>
      <c r="P1493" s="211"/>
      <c r="Q1493" s="211"/>
      <c r="R1493" s="23"/>
      <c r="T1493" s="127"/>
      <c r="U1493" s="128" t="s">
        <v>422</v>
      </c>
      <c r="V1493" s="129">
        <v>0</v>
      </c>
      <c r="W1493" s="129">
        <f>$V$1493*$K$1493</f>
        <v>0</v>
      </c>
      <c r="X1493" s="129">
        <v>0.003</v>
      </c>
      <c r="Y1493" s="129">
        <f>$X$1493*$K$1493</f>
        <v>0.003</v>
      </c>
      <c r="Z1493" s="129">
        <v>0</v>
      </c>
      <c r="AA1493" s="130">
        <f>$Z$1493*$K$1493</f>
        <v>0</v>
      </c>
      <c r="AR1493" s="6" t="s">
        <v>742</v>
      </c>
      <c r="AT1493" s="6" t="s">
        <v>722</v>
      </c>
      <c r="AU1493" s="6" t="s">
        <v>517</v>
      </c>
      <c r="AY1493" s="6" t="s">
        <v>539</v>
      </c>
      <c r="BE1493" s="80">
        <f>IF($U$1493="základní",$N$1493,0)</f>
        <v>0</v>
      </c>
      <c r="BF1493" s="80">
        <f>IF($U$1493="snížená",$N$1493,0)</f>
        <v>0</v>
      </c>
      <c r="BG1493" s="80">
        <f>IF($U$1493="zákl. přenesená",$N$1493,0)</f>
        <v>0</v>
      </c>
      <c r="BH1493" s="80">
        <f>IF($U$1493="sníž. přenesená",$N$1493,0)</f>
        <v>0</v>
      </c>
      <c r="BI1493" s="80">
        <f>IF($U$1493="nulová",$N$1493,0)</f>
        <v>0</v>
      </c>
      <c r="BJ1493" s="6" t="s">
        <v>517</v>
      </c>
      <c r="BK1493" s="80">
        <f>ROUND($L$1493*$K$1493,2)</f>
        <v>0</v>
      </c>
      <c r="BL1493" s="6" t="s">
        <v>607</v>
      </c>
    </row>
    <row r="1494" spans="2:51" s="6" customFormat="1" ht="15.75" customHeight="1">
      <c r="B1494" s="131"/>
      <c r="E1494" s="132"/>
      <c r="F1494" s="206" t="s">
        <v>978</v>
      </c>
      <c r="G1494" s="207"/>
      <c r="H1494" s="207"/>
      <c r="I1494" s="207"/>
      <c r="K1494" s="132"/>
      <c r="N1494" s="132"/>
      <c r="R1494" s="133"/>
      <c r="T1494" s="134"/>
      <c r="AA1494" s="135"/>
      <c r="AT1494" s="132" t="s">
        <v>546</v>
      </c>
      <c r="AU1494" s="132" t="s">
        <v>517</v>
      </c>
      <c r="AV1494" s="136" t="s">
        <v>401</v>
      </c>
      <c r="AW1494" s="136" t="s">
        <v>485</v>
      </c>
      <c r="AX1494" s="136" t="s">
        <v>455</v>
      </c>
      <c r="AY1494" s="132" t="s">
        <v>539</v>
      </c>
    </row>
    <row r="1495" spans="2:51" s="6" customFormat="1" ht="15.75" customHeight="1">
      <c r="B1495" s="131"/>
      <c r="E1495" s="132"/>
      <c r="F1495" s="206" t="s">
        <v>615</v>
      </c>
      <c r="G1495" s="207"/>
      <c r="H1495" s="207"/>
      <c r="I1495" s="207"/>
      <c r="K1495" s="132"/>
      <c r="N1495" s="132"/>
      <c r="R1495" s="133"/>
      <c r="T1495" s="134"/>
      <c r="AA1495" s="135"/>
      <c r="AT1495" s="132" t="s">
        <v>546</v>
      </c>
      <c r="AU1495" s="132" t="s">
        <v>517</v>
      </c>
      <c r="AV1495" s="136" t="s">
        <v>401</v>
      </c>
      <c r="AW1495" s="136" t="s">
        <v>485</v>
      </c>
      <c r="AX1495" s="136" t="s">
        <v>455</v>
      </c>
      <c r="AY1495" s="132" t="s">
        <v>539</v>
      </c>
    </row>
    <row r="1496" spans="2:51" s="6" customFormat="1" ht="15.75" customHeight="1">
      <c r="B1496" s="137"/>
      <c r="E1496" s="138"/>
      <c r="F1496" s="204" t="s">
        <v>199</v>
      </c>
      <c r="G1496" s="205"/>
      <c r="H1496" s="205"/>
      <c r="I1496" s="205"/>
      <c r="K1496" s="139">
        <v>0.5</v>
      </c>
      <c r="N1496" s="138"/>
      <c r="R1496" s="140"/>
      <c r="T1496" s="141"/>
      <c r="AA1496" s="142"/>
      <c r="AT1496" s="138" t="s">
        <v>546</v>
      </c>
      <c r="AU1496" s="138" t="s">
        <v>517</v>
      </c>
      <c r="AV1496" s="143" t="s">
        <v>517</v>
      </c>
      <c r="AW1496" s="143" t="s">
        <v>485</v>
      </c>
      <c r="AX1496" s="143" t="s">
        <v>455</v>
      </c>
      <c r="AY1496" s="138" t="s">
        <v>539</v>
      </c>
    </row>
    <row r="1497" spans="2:51" s="6" customFormat="1" ht="15.75" customHeight="1">
      <c r="B1497" s="131"/>
      <c r="E1497" s="132"/>
      <c r="F1497" s="206" t="s">
        <v>618</v>
      </c>
      <c r="G1497" s="207"/>
      <c r="H1497" s="207"/>
      <c r="I1497" s="207"/>
      <c r="K1497" s="132"/>
      <c r="N1497" s="132"/>
      <c r="R1497" s="133"/>
      <c r="T1497" s="134"/>
      <c r="AA1497" s="135"/>
      <c r="AT1497" s="132" t="s">
        <v>546</v>
      </c>
      <c r="AU1497" s="132" t="s">
        <v>517</v>
      </c>
      <c r="AV1497" s="136" t="s">
        <v>401</v>
      </c>
      <c r="AW1497" s="136" t="s">
        <v>485</v>
      </c>
      <c r="AX1497" s="136" t="s">
        <v>455</v>
      </c>
      <c r="AY1497" s="132" t="s">
        <v>539</v>
      </c>
    </row>
    <row r="1498" spans="2:51" s="6" customFormat="1" ht="15.75" customHeight="1">
      <c r="B1498" s="137"/>
      <c r="E1498" s="138"/>
      <c r="F1498" s="204" t="s">
        <v>199</v>
      </c>
      <c r="G1498" s="205"/>
      <c r="H1498" s="205"/>
      <c r="I1498" s="205"/>
      <c r="K1498" s="139">
        <v>0.5</v>
      </c>
      <c r="N1498" s="138"/>
      <c r="R1498" s="140"/>
      <c r="T1498" s="141"/>
      <c r="AA1498" s="142"/>
      <c r="AT1498" s="138" t="s">
        <v>546</v>
      </c>
      <c r="AU1498" s="138" t="s">
        <v>517</v>
      </c>
      <c r="AV1498" s="143" t="s">
        <v>517</v>
      </c>
      <c r="AW1498" s="143" t="s">
        <v>485</v>
      </c>
      <c r="AX1498" s="143" t="s">
        <v>455</v>
      </c>
      <c r="AY1498" s="138" t="s">
        <v>539</v>
      </c>
    </row>
    <row r="1499" spans="2:51" s="6" customFormat="1" ht="15.75" customHeight="1">
      <c r="B1499" s="144"/>
      <c r="E1499" s="145"/>
      <c r="F1499" s="208" t="s">
        <v>548</v>
      </c>
      <c r="G1499" s="209"/>
      <c r="H1499" s="209"/>
      <c r="I1499" s="209"/>
      <c r="K1499" s="146">
        <v>1</v>
      </c>
      <c r="N1499" s="145"/>
      <c r="R1499" s="147"/>
      <c r="T1499" s="148"/>
      <c r="AA1499" s="149"/>
      <c r="AT1499" s="145" t="s">
        <v>546</v>
      </c>
      <c r="AU1499" s="145" t="s">
        <v>517</v>
      </c>
      <c r="AV1499" s="150" t="s">
        <v>544</v>
      </c>
      <c r="AW1499" s="150" t="s">
        <v>485</v>
      </c>
      <c r="AX1499" s="150" t="s">
        <v>401</v>
      </c>
      <c r="AY1499" s="145" t="s">
        <v>539</v>
      </c>
    </row>
    <row r="1500" spans="2:64" s="6" customFormat="1" ht="27" customHeight="1">
      <c r="B1500" s="22"/>
      <c r="C1500" s="151" t="s">
        <v>200</v>
      </c>
      <c r="D1500" s="151" t="s">
        <v>722</v>
      </c>
      <c r="E1500" s="152" t="s">
        <v>201</v>
      </c>
      <c r="F1500" s="217" t="s">
        <v>202</v>
      </c>
      <c r="G1500" s="215"/>
      <c r="H1500" s="215"/>
      <c r="I1500" s="215"/>
      <c r="J1500" s="153" t="s">
        <v>826</v>
      </c>
      <c r="K1500" s="154">
        <v>9</v>
      </c>
      <c r="L1500" s="214">
        <v>0</v>
      </c>
      <c r="M1500" s="215"/>
      <c r="N1500" s="216">
        <f>ROUND($L$1500*$K$1500,2)</f>
        <v>0</v>
      </c>
      <c r="O1500" s="211"/>
      <c r="P1500" s="211"/>
      <c r="Q1500" s="211"/>
      <c r="R1500" s="23"/>
      <c r="T1500" s="127"/>
      <c r="U1500" s="128" t="s">
        <v>422</v>
      </c>
      <c r="V1500" s="129">
        <v>0</v>
      </c>
      <c r="W1500" s="129">
        <f>$V$1500*$K$1500</f>
        <v>0</v>
      </c>
      <c r="X1500" s="129">
        <v>0.0002</v>
      </c>
      <c r="Y1500" s="129">
        <f>$X$1500*$K$1500</f>
        <v>0.0018000000000000002</v>
      </c>
      <c r="Z1500" s="129">
        <v>0</v>
      </c>
      <c r="AA1500" s="130">
        <f>$Z$1500*$K$1500</f>
        <v>0</v>
      </c>
      <c r="AR1500" s="6" t="s">
        <v>742</v>
      </c>
      <c r="AT1500" s="6" t="s">
        <v>722</v>
      </c>
      <c r="AU1500" s="6" t="s">
        <v>517</v>
      </c>
      <c r="AY1500" s="6" t="s">
        <v>539</v>
      </c>
      <c r="BE1500" s="80">
        <f>IF($U$1500="základní",$N$1500,0)</f>
        <v>0</v>
      </c>
      <c r="BF1500" s="80">
        <f>IF($U$1500="snížená",$N$1500,0)</f>
        <v>0</v>
      </c>
      <c r="BG1500" s="80">
        <f>IF($U$1500="zákl. přenesená",$N$1500,0)</f>
        <v>0</v>
      </c>
      <c r="BH1500" s="80">
        <f>IF($U$1500="sníž. přenesená",$N$1500,0)</f>
        <v>0</v>
      </c>
      <c r="BI1500" s="80">
        <f>IF($U$1500="nulová",$N$1500,0)</f>
        <v>0</v>
      </c>
      <c r="BJ1500" s="6" t="s">
        <v>517</v>
      </c>
      <c r="BK1500" s="80">
        <f>ROUND($L$1500*$K$1500,2)</f>
        <v>0</v>
      </c>
      <c r="BL1500" s="6" t="s">
        <v>607</v>
      </c>
    </row>
    <row r="1501" spans="2:51" s="6" customFormat="1" ht="15.75" customHeight="1">
      <c r="B1501" s="131"/>
      <c r="E1501" s="132"/>
      <c r="F1501" s="206" t="s">
        <v>978</v>
      </c>
      <c r="G1501" s="207"/>
      <c r="H1501" s="207"/>
      <c r="I1501" s="207"/>
      <c r="K1501" s="132"/>
      <c r="N1501" s="132"/>
      <c r="R1501" s="133"/>
      <c r="T1501" s="134"/>
      <c r="AA1501" s="135"/>
      <c r="AT1501" s="132" t="s">
        <v>546</v>
      </c>
      <c r="AU1501" s="132" t="s">
        <v>517</v>
      </c>
      <c r="AV1501" s="136" t="s">
        <v>401</v>
      </c>
      <c r="AW1501" s="136" t="s">
        <v>485</v>
      </c>
      <c r="AX1501" s="136" t="s">
        <v>455</v>
      </c>
      <c r="AY1501" s="132" t="s">
        <v>539</v>
      </c>
    </row>
    <row r="1502" spans="2:51" s="6" customFormat="1" ht="15.75" customHeight="1">
      <c r="B1502" s="131"/>
      <c r="E1502" s="132"/>
      <c r="F1502" s="206" t="s">
        <v>586</v>
      </c>
      <c r="G1502" s="207"/>
      <c r="H1502" s="207"/>
      <c r="I1502" s="207"/>
      <c r="K1502" s="132"/>
      <c r="N1502" s="132"/>
      <c r="R1502" s="133"/>
      <c r="T1502" s="134"/>
      <c r="AA1502" s="135"/>
      <c r="AT1502" s="132" t="s">
        <v>546</v>
      </c>
      <c r="AU1502" s="132" t="s">
        <v>517</v>
      </c>
      <c r="AV1502" s="136" t="s">
        <v>401</v>
      </c>
      <c r="AW1502" s="136" t="s">
        <v>485</v>
      </c>
      <c r="AX1502" s="136" t="s">
        <v>455</v>
      </c>
      <c r="AY1502" s="132" t="s">
        <v>539</v>
      </c>
    </row>
    <row r="1503" spans="2:51" s="6" customFormat="1" ht="15.75" customHeight="1">
      <c r="B1503" s="137"/>
      <c r="E1503" s="138"/>
      <c r="F1503" s="204" t="s">
        <v>568</v>
      </c>
      <c r="G1503" s="205"/>
      <c r="H1503" s="205"/>
      <c r="I1503" s="205"/>
      <c r="K1503" s="139">
        <v>7</v>
      </c>
      <c r="N1503" s="138"/>
      <c r="R1503" s="140"/>
      <c r="T1503" s="141"/>
      <c r="AA1503" s="142"/>
      <c r="AT1503" s="138" t="s">
        <v>546</v>
      </c>
      <c r="AU1503" s="138" t="s">
        <v>517</v>
      </c>
      <c r="AV1503" s="143" t="s">
        <v>517</v>
      </c>
      <c r="AW1503" s="143" t="s">
        <v>485</v>
      </c>
      <c r="AX1503" s="143" t="s">
        <v>455</v>
      </c>
      <c r="AY1503" s="138" t="s">
        <v>539</v>
      </c>
    </row>
    <row r="1504" spans="2:51" s="6" customFormat="1" ht="15.75" customHeight="1">
      <c r="B1504" s="131"/>
      <c r="E1504" s="132"/>
      <c r="F1504" s="206" t="s">
        <v>615</v>
      </c>
      <c r="G1504" s="207"/>
      <c r="H1504" s="207"/>
      <c r="I1504" s="207"/>
      <c r="K1504" s="132"/>
      <c r="N1504" s="132"/>
      <c r="R1504" s="133"/>
      <c r="T1504" s="134"/>
      <c r="AA1504" s="135"/>
      <c r="AT1504" s="132" t="s">
        <v>546</v>
      </c>
      <c r="AU1504" s="132" t="s">
        <v>517</v>
      </c>
      <c r="AV1504" s="136" t="s">
        <v>401</v>
      </c>
      <c r="AW1504" s="136" t="s">
        <v>485</v>
      </c>
      <c r="AX1504" s="136" t="s">
        <v>455</v>
      </c>
      <c r="AY1504" s="132" t="s">
        <v>539</v>
      </c>
    </row>
    <row r="1505" spans="2:51" s="6" customFormat="1" ht="15.75" customHeight="1">
      <c r="B1505" s="137"/>
      <c r="E1505" s="138"/>
      <c r="F1505" s="204" t="s">
        <v>401</v>
      </c>
      <c r="G1505" s="205"/>
      <c r="H1505" s="205"/>
      <c r="I1505" s="205"/>
      <c r="K1505" s="139">
        <v>1</v>
      </c>
      <c r="N1505" s="138"/>
      <c r="R1505" s="140"/>
      <c r="T1505" s="141"/>
      <c r="AA1505" s="142"/>
      <c r="AT1505" s="138" t="s">
        <v>546</v>
      </c>
      <c r="AU1505" s="138" t="s">
        <v>517</v>
      </c>
      <c r="AV1505" s="143" t="s">
        <v>517</v>
      </c>
      <c r="AW1505" s="143" t="s">
        <v>485</v>
      </c>
      <c r="AX1505" s="143" t="s">
        <v>455</v>
      </c>
      <c r="AY1505" s="138" t="s">
        <v>539</v>
      </c>
    </row>
    <row r="1506" spans="2:51" s="6" customFormat="1" ht="15.75" customHeight="1">
      <c r="B1506" s="131"/>
      <c r="E1506" s="132"/>
      <c r="F1506" s="206" t="s">
        <v>618</v>
      </c>
      <c r="G1506" s="207"/>
      <c r="H1506" s="207"/>
      <c r="I1506" s="207"/>
      <c r="K1506" s="132"/>
      <c r="N1506" s="132"/>
      <c r="R1506" s="133"/>
      <c r="T1506" s="134"/>
      <c r="AA1506" s="135"/>
      <c r="AT1506" s="132" t="s">
        <v>546</v>
      </c>
      <c r="AU1506" s="132" t="s">
        <v>517</v>
      </c>
      <c r="AV1506" s="136" t="s">
        <v>401</v>
      </c>
      <c r="AW1506" s="136" t="s">
        <v>485</v>
      </c>
      <c r="AX1506" s="136" t="s">
        <v>455</v>
      </c>
      <c r="AY1506" s="132" t="s">
        <v>539</v>
      </c>
    </row>
    <row r="1507" spans="2:51" s="6" customFormat="1" ht="15.75" customHeight="1">
      <c r="B1507" s="137"/>
      <c r="E1507" s="138"/>
      <c r="F1507" s="204" t="s">
        <v>401</v>
      </c>
      <c r="G1507" s="205"/>
      <c r="H1507" s="205"/>
      <c r="I1507" s="205"/>
      <c r="K1507" s="139">
        <v>1</v>
      </c>
      <c r="N1507" s="138"/>
      <c r="R1507" s="140"/>
      <c r="T1507" s="141"/>
      <c r="AA1507" s="142"/>
      <c r="AT1507" s="138" t="s">
        <v>546</v>
      </c>
      <c r="AU1507" s="138" t="s">
        <v>517</v>
      </c>
      <c r="AV1507" s="143" t="s">
        <v>517</v>
      </c>
      <c r="AW1507" s="143" t="s">
        <v>485</v>
      </c>
      <c r="AX1507" s="143" t="s">
        <v>455</v>
      </c>
      <c r="AY1507" s="138" t="s">
        <v>539</v>
      </c>
    </row>
    <row r="1508" spans="2:51" s="6" customFormat="1" ht="15.75" customHeight="1">
      <c r="B1508" s="144"/>
      <c r="E1508" s="145"/>
      <c r="F1508" s="208" t="s">
        <v>548</v>
      </c>
      <c r="G1508" s="209"/>
      <c r="H1508" s="209"/>
      <c r="I1508" s="209"/>
      <c r="K1508" s="146">
        <v>9</v>
      </c>
      <c r="N1508" s="145"/>
      <c r="R1508" s="147"/>
      <c r="T1508" s="148"/>
      <c r="AA1508" s="149"/>
      <c r="AT1508" s="145" t="s">
        <v>546</v>
      </c>
      <c r="AU1508" s="145" t="s">
        <v>517</v>
      </c>
      <c r="AV1508" s="150" t="s">
        <v>544</v>
      </c>
      <c r="AW1508" s="150" t="s">
        <v>485</v>
      </c>
      <c r="AX1508" s="150" t="s">
        <v>401</v>
      </c>
      <c r="AY1508" s="145" t="s">
        <v>539</v>
      </c>
    </row>
    <row r="1509" spans="2:64" s="6" customFormat="1" ht="27" customHeight="1">
      <c r="B1509" s="22"/>
      <c r="C1509" s="151" t="s">
        <v>203</v>
      </c>
      <c r="D1509" s="151" t="s">
        <v>722</v>
      </c>
      <c r="E1509" s="152" t="s">
        <v>204</v>
      </c>
      <c r="F1509" s="217" t="s">
        <v>205</v>
      </c>
      <c r="G1509" s="215"/>
      <c r="H1509" s="215"/>
      <c r="I1509" s="215"/>
      <c r="J1509" s="153" t="s">
        <v>863</v>
      </c>
      <c r="K1509" s="154">
        <v>5.4</v>
      </c>
      <c r="L1509" s="214">
        <v>0</v>
      </c>
      <c r="M1509" s="215"/>
      <c r="N1509" s="216">
        <f>ROUND($L$1509*$K$1509,2)</f>
        <v>0</v>
      </c>
      <c r="O1509" s="211"/>
      <c r="P1509" s="211"/>
      <c r="Q1509" s="211"/>
      <c r="R1509" s="23"/>
      <c r="T1509" s="127"/>
      <c r="U1509" s="128" t="s">
        <v>422</v>
      </c>
      <c r="V1509" s="129">
        <v>0</v>
      </c>
      <c r="W1509" s="129">
        <f>$V$1509*$K$1509</f>
        <v>0</v>
      </c>
      <c r="X1509" s="129">
        <v>0.0036</v>
      </c>
      <c r="Y1509" s="129">
        <f>$X$1509*$K$1509</f>
        <v>0.019440000000000002</v>
      </c>
      <c r="Z1509" s="129">
        <v>0</v>
      </c>
      <c r="AA1509" s="130">
        <f>$Z$1509*$K$1509</f>
        <v>0</v>
      </c>
      <c r="AR1509" s="6" t="s">
        <v>742</v>
      </c>
      <c r="AT1509" s="6" t="s">
        <v>722</v>
      </c>
      <c r="AU1509" s="6" t="s">
        <v>517</v>
      </c>
      <c r="AY1509" s="6" t="s">
        <v>539</v>
      </c>
      <c r="BE1509" s="80">
        <f>IF($U$1509="základní",$N$1509,0)</f>
        <v>0</v>
      </c>
      <c r="BF1509" s="80">
        <f>IF($U$1509="snížená",$N$1509,0)</f>
        <v>0</v>
      </c>
      <c r="BG1509" s="80">
        <f>IF($U$1509="zákl. přenesená",$N$1509,0)</f>
        <v>0</v>
      </c>
      <c r="BH1509" s="80">
        <f>IF($U$1509="sníž. přenesená",$N$1509,0)</f>
        <v>0</v>
      </c>
      <c r="BI1509" s="80">
        <f>IF($U$1509="nulová",$N$1509,0)</f>
        <v>0</v>
      </c>
      <c r="BJ1509" s="6" t="s">
        <v>517</v>
      </c>
      <c r="BK1509" s="80">
        <f>ROUND($L$1509*$K$1509,2)</f>
        <v>0</v>
      </c>
      <c r="BL1509" s="6" t="s">
        <v>607</v>
      </c>
    </row>
    <row r="1510" spans="2:51" s="6" customFormat="1" ht="15.75" customHeight="1">
      <c r="B1510" s="131"/>
      <c r="E1510" s="132"/>
      <c r="F1510" s="206" t="s">
        <v>978</v>
      </c>
      <c r="G1510" s="207"/>
      <c r="H1510" s="207"/>
      <c r="I1510" s="207"/>
      <c r="K1510" s="132"/>
      <c r="N1510" s="132"/>
      <c r="R1510" s="133"/>
      <c r="T1510" s="134"/>
      <c r="AA1510" s="135"/>
      <c r="AT1510" s="132" t="s">
        <v>546</v>
      </c>
      <c r="AU1510" s="132" t="s">
        <v>517</v>
      </c>
      <c r="AV1510" s="136" t="s">
        <v>401</v>
      </c>
      <c r="AW1510" s="136" t="s">
        <v>485</v>
      </c>
      <c r="AX1510" s="136" t="s">
        <v>455</v>
      </c>
      <c r="AY1510" s="132" t="s">
        <v>539</v>
      </c>
    </row>
    <row r="1511" spans="2:51" s="6" customFormat="1" ht="15.75" customHeight="1">
      <c r="B1511" s="131"/>
      <c r="E1511" s="132"/>
      <c r="F1511" s="206" t="s">
        <v>586</v>
      </c>
      <c r="G1511" s="207"/>
      <c r="H1511" s="207"/>
      <c r="I1511" s="207"/>
      <c r="K1511" s="132"/>
      <c r="N1511" s="132"/>
      <c r="R1511" s="133"/>
      <c r="T1511" s="134"/>
      <c r="AA1511" s="135"/>
      <c r="AT1511" s="132" t="s">
        <v>546</v>
      </c>
      <c r="AU1511" s="132" t="s">
        <v>517</v>
      </c>
      <c r="AV1511" s="136" t="s">
        <v>401</v>
      </c>
      <c r="AW1511" s="136" t="s">
        <v>485</v>
      </c>
      <c r="AX1511" s="136" t="s">
        <v>455</v>
      </c>
      <c r="AY1511" s="132" t="s">
        <v>539</v>
      </c>
    </row>
    <row r="1512" spans="2:51" s="6" customFormat="1" ht="15.75" customHeight="1">
      <c r="B1512" s="137"/>
      <c r="E1512" s="138"/>
      <c r="F1512" s="204" t="s">
        <v>206</v>
      </c>
      <c r="G1512" s="205"/>
      <c r="H1512" s="205"/>
      <c r="I1512" s="205"/>
      <c r="K1512" s="139">
        <v>5.4</v>
      </c>
      <c r="N1512" s="138"/>
      <c r="R1512" s="140"/>
      <c r="T1512" s="141"/>
      <c r="AA1512" s="142"/>
      <c r="AT1512" s="138" t="s">
        <v>546</v>
      </c>
      <c r="AU1512" s="138" t="s">
        <v>517</v>
      </c>
      <c r="AV1512" s="143" t="s">
        <v>517</v>
      </c>
      <c r="AW1512" s="143" t="s">
        <v>485</v>
      </c>
      <c r="AX1512" s="143" t="s">
        <v>455</v>
      </c>
      <c r="AY1512" s="138" t="s">
        <v>539</v>
      </c>
    </row>
    <row r="1513" spans="2:51" s="6" customFormat="1" ht="15.75" customHeight="1">
      <c r="B1513" s="144"/>
      <c r="E1513" s="145"/>
      <c r="F1513" s="208" t="s">
        <v>548</v>
      </c>
      <c r="G1513" s="209"/>
      <c r="H1513" s="209"/>
      <c r="I1513" s="209"/>
      <c r="K1513" s="146">
        <v>5.4</v>
      </c>
      <c r="N1513" s="145"/>
      <c r="R1513" s="147"/>
      <c r="T1513" s="148"/>
      <c r="AA1513" s="149"/>
      <c r="AT1513" s="145" t="s">
        <v>546</v>
      </c>
      <c r="AU1513" s="145" t="s">
        <v>517</v>
      </c>
      <c r="AV1513" s="150" t="s">
        <v>544</v>
      </c>
      <c r="AW1513" s="150" t="s">
        <v>485</v>
      </c>
      <c r="AX1513" s="150" t="s">
        <v>401</v>
      </c>
      <c r="AY1513" s="145" t="s">
        <v>539</v>
      </c>
    </row>
    <row r="1514" spans="2:64" s="6" customFormat="1" ht="27" customHeight="1">
      <c r="B1514" s="22"/>
      <c r="C1514" s="123" t="s">
        <v>207</v>
      </c>
      <c r="D1514" s="123" t="s">
        <v>540</v>
      </c>
      <c r="E1514" s="124" t="s">
        <v>208</v>
      </c>
      <c r="F1514" s="212" t="s">
        <v>209</v>
      </c>
      <c r="G1514" s="211"/>
      <c r="H1514" s="211"/>
      <c r="I1514" s="211"/>
      <c r="J1514" s="125" t="s">
        <v>826</v>
      </c>
      <c r="K1514" s="126">
        <v>6</v>
      </c>
      <c r="L1514" s="213">
        <v>0</v>
      </c>
      <c r="M1514" s="211"/>
      <c r="N1514" s="210">
        <f>ROUND($L$1514*$K$1514,2)</f>
        <v>0</v>
      </c>
      <c r="O1514" s="211"/>
      <c r="P1514" s="211"/>
      <c r="Q1514" s="211"/>
      <c r="R1514" s="23"/>
      <c r="T1514" s="127"/>
      <c r="U1514" s="128" t="s">
        <v>422</v>
      </c>
      <c r="V1514" s="129">
        <v>0.718</v>
      </c>
      <c r="W1514" s="129">
        <f>$V$1514*$K$1514</f>
        <v>4.308</v>
      </c>
      <c r="X1514" s="129">
        <v>0</v>
      </c>
      <c r="Y1514" s="129">
        <f>$X$1514*$K$1514</f>
        <v>0</v>
      </c>
      <c r="Z1514" s="129">
        <v>0</v>
      </c>
      <c r="AA1514" s="130">
        <f>$Z$1514*$K$1514</f>
        <v>0</v>
      </c>
      <c r="AR1514" s="6" t="s">
        <v>607</v>
      </c>
      <c r="AT1514" s="6" t="s">
        <v>540</v>
      </c>
      <c r="AU1514" s="6" t="s">
        <v>517</v>
      </c>
      <c r="AY1514" s="6" t="s">
        <v>539</v>
      </c>
      <c r="BE1514" s="80">
        <f>IF($U$1514="základní",$N$1514,0)</f>
        <v>0</v>
      </c>
      <c r="BF1514" s="80">
        <f>IF($U$1514="snížená",$N$1514,0)</f>
        <v>0</v>
      </c>
      <c r="BG1514" s="80">
        <f>IF($U$1514="zákl. přenesená",$N$1514,0)</f>
        <v>0</v>
      </c>
      <c r="BH1514" s="80">
        <f>IF($U$1514="sníž. přenesená",$N$1514,0)</f>
        <v>0</v>
      </c>
      <c r="BI1514" s="80">
        <f>IF($U$1514="nulová",$N$1514,0)</f>
        <v>0</v>
      </c>
      <c r="BJ1514" s="6" t="s">
        <v>517</v>
      </c>
      <c r="BK1514" s="80">
        <f>ROUND($L$1514*$K$1514,2)</f>
        <v>0</v>
      </c>
      <c r="BL1514" s="6" t="s">
        <v>607</v>
      </c>
    </row>
    <row r="1515" spans="2:51" s="6" customFormat="1" ht="15.75" customHeight="1">
      <c r="B1515" s="131"/>
      <c r="E1515" s="132"/>
      <c r="F1515" s="206" t="s">
        <v>615</v>
      </c>
      <c r="G1515" s="207"/>
      <c r="H1515" s="207"/>
      <c r="I1515" s="207"/>
      <c r="K1515" s="132"/>
      <c r="N1515" s="132"/>
      <c r="R1515" s="133"/>
      <c r="T1515" s="134"/>
      <c r="AA1515" s="135"/>
      <c r="AT1515" s="132" t="s">
        <v>546</v>
      </c>
      <c r="AU1515" s="132" t="s">
        <v>517</v>
      </c>
      <c r="AV1515" s="136" t="s">
        <v>401</v>
      </c>
      <c r="AW1515" s="136" t="s">
        <v>485</v>
      </c>
      <c r="AX1515" s="136" t="s">
        <v>455</v>
      </c>
      <c r="AY1515" s="132" t="s">
        <v>539</v>
      </c>
    </row>
    <row r="1516" spans="2:51" s="6" customFormat="1" ht="15.75" customHeight="1">
      <c r="B1516" s="137"/>
      <c r="E1516" s="138"/>
      <c r="F1516" s="204" t="s">
        <v>555</v>
      </c>
      <c r="G1516" s="205"/>
      <c r="H1516" s="205"/>
      <c r="I1516" s="205"/>
      <c r="K1516" s="139">
        <v>3</v>
      </c>
      <c r="N1516" s="138"/>
      <c r="R1516" s="140"/>
      <c r="T1516" s="141"/>
      <c r="AA1516" s="142"/>
      <c r="AT1516" s="138" t="s">
        <v>546</v>
      </c>
      <c r="AU1516" s="138" t="s">
        <v>517</v>
      </c>
      <c r="AV1516" s="143" t="s">
        <v>517</v>
      </c>
      <c r="AW1516" s="143" t="s">
        <v>485</v>
      </c>
      <c r="AX1516" s="143" t="s">
        <v>455</v>
      </c>
      <c r="AY1516" s="138" t="s">
        <v>539</v>
      </c>
    </row>
    <row r="1517" spans="2:51" s="6" customFormat="1" ht="15.75" customHeight="1">
      <c r="B1517" s="131"/>
      <c r="E1517" s="132"/>
      <c r="F1517" s="206" t="s">
        <v>618</v>
      </c>
      <c r="G1517" s="207"/>
      <c r="H1517" s="207"/>
      <c r="I1517" s="207"/>
      <c r="K1517" s="132"/>
      <c r="N1517" s="132"/>
      <c r="R1517" s="133"/>
      <c r="T1517" s="134"/>
      <c r="AA1517" s="135"/>
      <c r="AT1517" s="132" t="s">
        <v>546</v>
      </c>
      <c r="AU1517" s="132" t="s">
        <v>517</v>
      </c>
      <c r="AV1517" s="136" t="s">
        <v>401</v>
      </c>
      <c r="AW1517" s="136" t="s">
        <v>485</v>
      </c>
      <c r="AX1517" s="136" t="s">
        <v>455</v>
      </c>
      <c r="AY1517" s="132" t="s">
        <v>539</v>
      </c>
    </row>
    <row r="1518" spans="2:51" s="6" customFormat="1" ht="15.75" customHeight="1">
      <c r="B1518" s="137"/>
      <c r="E1518" s="138"/>
      <c r="F1518" s="204" t="s">
        <v>555</v>
      </c>
      <c r="G1518" s="205"/>
      <c r="H1518" s="205"/>
      <c r="I1518" s="205"/>
      <c r="K1518" s="139">
        <v>3</v>
      </c>
      <c r="N1518" s="138"/>
      <c r="R1518" s="140"/>
      <c r="T1518" s="141"/>
      <c r="AA1518" s="142"/>
      <c r="AT1518" s="138" t="s">
        <v>546</v>
      </c>
      <c r="AU1518" s="138" t="s">
        <v>517</v>
      </c>
      <c r="AV1518" s="143" t="s">
        <v>517</v>
      </c>
      <c r="AW1518" s="143" t="s">
        <v>485</v>
      </c>
      <c r="AX1518" s="143" t="s">
        <v>455</v>
      </c>
      <c r="AY1518" s="138" t="s">
        <v>539</v>
      </c>
    </row>
    <row r="1519" spans="2:51" s="6" customFormat="1" ht="15.75" customHeight="1">
      <c r="B1519" s="144"/>
      <c r="E1519" s="145"/>
      <c r="F1519" s="208" t="s">
        <v>548</v>
      </c>
      <c r="G1519" s="209"/>
      <c r="H1519" s="209"/>
      <c r="I1519" s="209"/>
      <c r="K1519" s="146">
        <v>6</v>
      </c>
      <c r="N1519" s="145"/>
      <c r="R1519" s="147"/>
      <c r="T1519" s="148"/>
      <c r="AA1519" s="149"/>
      <c r="AT1519" s="145" t="s">
        <v>546</v>
      </c>
      <c r="AU1519" s="145" t="s">
        <v>517</v>
      </c>
      <c r="AV1519" s="150" t="s">
        <v>544</v>
      </c>
      <c r="AW1519" s="150" t="s">
        <v>485</v>
      </c>
      <c r="AX1519" s="150" t="s">
        <v>401</v>
      </c>
      <c r="AY1519" s="145" t="s">
        <v>539</v>
      </c>
    </row>
    <row r="1520" spans="2:64" s="6" customFormat="1" ht="27" customHeight="1">
      <c r="B1520" s="22"/>
      <c r="C1520" s="151" t="s">
        <v>210</v>
      </c>
      <c r="D1520" s="151" t="s">
        <v>722</v>
      </c>
      <c r="E1520" s="152" t="s">
        <v>197</v>
      </c>
      <c r="F1520" s="217" t="s">
        <v>198</v>
      </c>
      <c r="G1520" s="215"/>
      <c r="H1520" s="215"/>
      <c r="I1520" s="215"/>
      <c r="J1520" s="153" t="s">
        <v>863</v>
      </c>
      <c r="K1520" s="154">
        <v>6.9</v>
      </c>
      <c r="L1520" s="214">
        <v>0</v>
      </c>
      <c r="M1520" s="215"/>
      <c r="N1520" s="216">
        <f>ROUND($L$1520*$K$1520,2)</f>
        <v>0</v>
      </c>
      <c r="O1520" s="211"/>
      <c r="P1520" s="211"/>
      <c r="Q1520" s="211"/>
      <c r="R1520" s="23"/>
      <c r="T1520" s="127"/>
      <c r="U1520" s="128" t="s">
        <v>422</v>
      </c>
      <c r="V1520" s="129">
        <v>0</v>
      </c>
      <c r="W1520" s="129">
        <f>$V$1520*$K$1520</f>
        <v>0</v>
      </c>
      <c r="X1520" s="129">
        <v>0.003</v>
      </c>
      <c r="Y1520" s="129">
        <f>$X$1520*$K$1520</f>
        <v>0.020700000000000003</v>
      </c>
      <c r="Z1520" s="129">
        <v>0</v>
      </c>
      <c r="AA1520" s="130">
        <f>$Z$1520*$K$1520</f>
        <v>0</v>
      </c>
      <c r="AR1520" s="6" t="s">
        <v>742</v>
      </c>
      <c r="AT1520" s="6" t="s">
        <v>722</v>
      </c>
      <c r="AU1520" s="6" t="s">
        <v>517</v>
      </c>
      <c r="AY1520" s="6" t="s">
        <v>539</v>
      </c>
      <c r="BE1520" s="80">
        <f>IF($U$1520="základní",$N$1520,0)</f>
        <v>0</v>
      </c>
      <c r="BF1520" s="80">
        <f>IF($U$1520="snížená",$N$1520,0)</f>
        <v>0</v>
      </c>
      <c r="BG1520" s="80">
        <f>IF($U$1520="zákl. přenesená",$N$1520,0)</f>
        <v>0</v>
      </c>
      <c r="BH1520" s="80">
        <f>IF($U$1520="sníž. přenesená",$N$1520,0)</f>
        <v>0</v>
      </c>
      <c r="BI1520" s="80">
        <f>IF($U$1520="nulová",$N$1520,0)</f>
        <v>0</v>
      </c>
      <c r="BJ1520" s="6" t="s">
        <v>517</v>
      </c>
      <c r="BK1520" s="80">
        <f>ROUND($L$1520*$K$1520,2)</f>
        <v>0</v>
      </c>
      <c r="BL1520" s="6" t="s">
        <v>607</v>
      </c>
    </row>
    <row r="1521" spans="2:51" s="6" customFormat="1" ht="15.75" customHeight="1">
      <c r="B1521" s="131"/>
      <c r="E1521" s="132"/>
      <c r="F1521" s="206" t="s">
        <v>615</v>
      </c>
      <c r="G1521" s="207"/>
      <c r="H1521" s="207"/>
      <c r="I1521" s="207"/>
      <c r="K1521" s="132"/>
      <c r="N1521" s="132"/>
      <c r="R1521" s="133"/>
      <c r="T1521" s="134"/>
      <c r="AA1521" s="135"/>
      <c r="AT1521" s="132" t="s">
        <v>546</v>
      </c>
      <c r="AU1521" s="132" t="s">
        <v>517</v>
      </c>
      <c r="AV1521" s="136" t="s">
        <v>401</v>
      </c>
      <c r="AW1521" s="136" t="s">
        <v>485</v>
      </c>
      <c r="AX1521" s="136" t="s">
        <v>455</v>
      </c>
      <c r="AY1521" s="132" t="s">
        <v>539</v>
      </c>
    </row>
    <row r="1522" spans="2:51" s="6" customFormat="1" ht="15.75" customHeight="1">
      <c r="B1522" s="137"/>
      <c r="E1522" s="138"/>
      <c r="F1522" s="204" t="s">
        <v>211</v>
      </c>
      <c r="G1522" s="205"/>
      <c r="H1522" s="205"/>
      <c r="I1522" s="205"/>
      <c r="K1522" s="139">
        <v>3.4</v>
      </c>
      <c r="N1522" s="138"/>
      <c r="R1522" s="140"/>
      <c r="T1522" s="141"/>
      <c r="AA1522" s="142"/>
      <c r="AT1522" s="138" t="s">
        <v>546</v>
      </c>
      <c r="AU1522" s="138" t="s">
        <v>517</v>
      </c>
      <c r="AV1522" s="143" t="s">
        <v>517</v>
      </c>
      <c r="AW1522" s="143" t="s">
        <v>485</v>
      </c>
      <c r="AX1522" s="143" t="s">
        <v>455</v>
      </c>
      <c r="AY1522" s="138" t="s">
        <v>539</v>
      </c>
    </row>
    <row r="1523" spans="2:51" s="6" customFormat="1" ht="15.75" customHeight="1">
      <c r="B1523" s="131"/>
      <c r="E1523" s="132"/>
      <c r="F1523" s="206" t="s">
        <v>618</v>
      </c>
      <c r="G1523" s="207"/>
      <c r="H1523" s="207"/>
      <c r="I1523" s="207"/>
      <c r="K1523" s="132"/>
      <c r="N1523" s="132"/>
      <c r="R1523" s="133"/>
      <c r="T1523" s="134"/>
      <c r="AA1523" s="135"/>
      <c r="AT1523" s="132" t="s">
        <v>546</v>
      </c>
      <c r="AU1523" s="132" t="s">
        <v>517</v>
      </c>
      <c r="AV1523" s="136" t="s">
        <v>401</v>
      </c>
      <c r="AW1523" s="136" t="s">
        <v>485</v>
      </c>
      <c r="AX1523" s="136" t="s">
        <v>455</v>
      </c>
      <c r="AY1523" s="132" t="s">
        <v>539</v>
      </c>
    </row>
    <row r="1524" spans="2:51" s="6" customFormat="1" ht="15.75" customHeight="1">
      <c r="B1524" s="137"/>
      <c r="E1524" s="138"/>
      <c r="F1524" s="204" t="s">
        <v>212</v>
      </c>
      <c r="G1524" s="205"/>
      <c r="H1524" s="205"/>
      <c r="I1524" s="205"/>
      <c r="K1524" s="139">
        <v>3.5</v>
      </c>
      <c r="N1524" s="138"/>
      <c r="R1524" s="140"/>
      <c r="T1524" s="141"/>
      <c r="AA1524" s="142"/>
      <c r="AT1524" s="138" t="s">
        <v>546</v>
      </c>
      <c r="AU1524" s="138" t="s">
        <v>517</v>
      </c>
      <c r="AV1524" s="143" t="s">
        <v>517</v>
      </c>
      <c r="AW1524" s="143" t="s">
        <v>485</v>
      </c>
      <c r="AX1524" s="143" t="s">
        <v>455</v>
      </c>
      <c r="AY1524" s="138" t="s">
        <v>539</v>
      </c>
    </row>
    <row r="1525" spans="2:51" s="6" customFormat="1" ht="15.75" customHeight="1">
      <c r="B1525" s="144"/>
      <c r="E1525" s="145"/>
      <c r="F1525" s="208" t="s">
        <v>548</v>
      </c>
      <c r="G1525" s="209"/>
      <c r="H1525" s="209"/>
      <c r="I1525" s="209"/>
      <c r="K1525" s="146">
        <v>6.9</v>
      </c>
      <c r="N1525" s="145"/>
      <c r="R1525" s="147"/>
      <c r="T1525" s="148"/>
      <c r="AA1525" s="149"/>
      <c r="AT1525" s="145" t="s">
        <v>546</v>
      </c>
      <c r="AU1525" s="145" t="s">
        <v>517</v>
      </c>
      <c r="AV1525" s="150" t="s">
        <v>544</v>
      </c>
      <c r="AW1525" s="150" t="s">
        <v>485</v>
      </c>
      <c r="AX1525" s="150" t="s">
        <v>401</v>
      </c>
      <c r="AY1525" s="145" t="s">
        <v>539</v>
      </c>
    </row>
    <row r="1526" spans="2:64" s="6" customFormat="1" ht="27" customHeight="1">
      <c r="B1526" s="22"/>
      <c r="C1526" s="151" t="s">
        <v>213</v>
      </c>
      <c r="D1526" s="151" t="s">
        <v>722</v>
      </c>
      <c r="E1526" s="152" t="s">
        <v>201</v>
      </c>
      <c r="F1526" s="217" t="s">
        <v>202</v>
      </c>
      <c r="G1526" s="215"/>
      <c r="H1526" s="215"/>
      <c r="I1526" s="215"/>
      <c r="J1526" s="153" t="s">
        <v>826</v>
      </c>
      <c r="K1526" s="154">
        <v>6</v>
      </c>
      <c r="L1526" s="214">
        <v>0</v>
      </c>
      <c r="M1526" s="215"/>
      <c r="N1526" s="216">
        <f>ROUND($L$1526*$K$1526,2)</f>
        <v>0</v>
      </c>
      <c r="O1526" s="211"/>
      <c r="P1526" s="211"/>
      <c r="Q1526" s="211"/>
      <c r="R1526" s="23"/>
      <c r="T1526" s="127"/>
      <c r="U1526" s="128" t="s">
        <v>422</v>
      </c>
      <c r="V1526" s="129">
        <v>0</v>
      </c>
      <c r="W1526" s="129">
        <f>$V$1526*$K$1526</f>
        <v>0</v>
      </c>
      <c r="X1526" s="129">
        <v>0.0002</v>
      </c>
      <c r="Y1526" s="129">
        <f>$X$1526*$K$1526</f>
        <v>0.0012000000000000001</v>
      </c>
      <c r="Z1526" s="129">
        <v>0</v>
      </c>
      <c r="AA1526" s="130">
        <f>$Z$1526*$K$1526</f>
        <v>0</v>
      </c>
      <c r="AR1526" s="6" t="s">
        <v>742</v>
      </c>
      <c r="AT1526" s="6" t="s">
        <v>722</v>
      </c>
      <c r="AU1526" s="6" t="s">
        <v>517</v>
      </c>
      <c r="AY1526" s="6" t="s">
        <v>539</v>
      </c>
      <c r="BE1526" s="80">
        <f>IF($U$1526="základní",$N$1526,0)</f>
        <v>0</v>
      </c>
      <c r="BF1526" s="80">
        <f>IF($U$1526="snížená",$N$1526,0)</f>
        <v>0</v>
      </c>
      <c r="BG1526" s="80">
        <f>IF($U$1526="zákl. přenesená",$N$1526,0)</f>
        <v>0</v>
      </c>
      <c r="BH1526" s="80">
        <f>IF($U$1526="sníž. přenesená",$N$1526,0)</f>
        <v>0</v>
      </c>
      <c r="BI1526" s="80">
        <f>IF($U$1526="nulová",$N$1526,0)</f>
        <v>0</v>
      </c>
      <c r="BJ1526" s="6" t="s">
        <v>517</v>
      </c>
      <c r="BK1526" s="80">
        <f>ROUND($L$1526*$K$1526,2)</f>
        <v>0</v>
      </c>
      <c r="BL1526" s="6" t="s">
        <v>607</v>
      </c>
    </row>
    <row r="1527" spans="2:51" s="6" customFormat="1" ht="15.75" customHeight="1">
      <c r="B1527" s="131"/>
      <c r="E1527" s="132"/>
      <c r="F1527" s="206" t="s">
        <v>615</v>
      </c>
      <c r="G1527" s="207"/>
      <c r="H1527" s="207"/>
      <c r="I1527" s="207"/>
      <c r="K1527" s="132"/>
      <c r="N1527" s="132"/>
      <c r="R1527" s="133"/>
      <c r="T1527" s="134"/>
      <c r="AA1527" s="135"/>
      <c r="AT1527" s="132" t="s">
        <v>546</v>
      </c>
      <c r="AU1527" s="132" t="s">
        <v>517</v>
      </c>
      <c r="AV1527" s="136" t="s">
        <v>401</v>
      </c>
      <c r="AW1527" s="136" t="s">
        <v>485</v>
      </c>
      <c r="AX1527" s="136" t="s">
        <v>455</v>
      </c>
      <c r="AY1527" s="132" t="s">
        <v>539</v>
      </c>
    </row>
    <row r="1528" spans="2:51" s="6" customFormat="1" ht="15.75" customHeight="1">
      <c r="B1528" s="137"/>
      <c r="E1528" s="138"/>
      <c r="F1528" s="204" t="s">
        <v>555</v>
      </c>
      <c r="G1528" s="205"/>
      <c r="H1528" s="205"/>
      <c r="I1528" s="205"/>
      <c r="K1528" s="139">
        <v>3</v>
      </c>
      <c r="N1528" s="138"/>
      <c r="R1528" s="140"/>
      <c r="T1528" s="141"/>
      <c r="AA1528" s="142"/>
      <c r="AT1528" s="138" t="s">
        <v>546</v>
      </c>
      <c r="AU1528" s="138" t="s">
        <v>517</v>
      </c>
      <c r="AV1528" s="143" t="s">
        <v>517</v>
      </c>
      <c r="AW1528" s="143" t="s">
        <v>485</v>
      </c>
      <c r="AX1528" s="143" t="s">
        <v>455</v>
      </c>
      <c r="AY1528" s="138" t="s">
        <v>539</v>
      </c>
    </row>
    <row r="1529" spans="2:51" s="6" customFormat="1" ht="15.75" customHeight="1">
      <c r="B1529" s="131"/>
      <c r="E1529" s="132"/>
      <c r="F1529" s="206" t="s">
        <v>618</v>
      </c>
      <c r="G1529" s="207"/>
      <c r="H1529" s="207"/>
      <c r="I1529" s="207"/>
      <c r="K1529" s="132"/>
      <c r="N1529" s="132"/>
      <c r="R1529" s="133"/>
      <c r="T1529" s="134"/>
      <c r="AA1529" s="135"/>
      <c r="AT1529" s="132" t="s">
        <v>546</v>
      </c>
      <c r="AU1529" s="132" t="s">
        <v>517</v>
      </c>
      <c r="AV1529" s="136" t="s">
        <v>401</v>
      </c>
      <c r="AW1529" s="136" t="s">
        <v>485</v>
      </c>
      <c r="AX1529" s="136" t="s">
        <v>455</v>
      </c>
      <c r="AY1529" s="132" t="s">
        <v>539</v>
      </c>
    </row>
    <row r="1530" spans="2:51" s="6" customFormat="1" ht="15.75" customHeight="1">
      <c r="B1530" s="137"/>
      <c r="E1530" s="138"/>
      <c r="F1530" s="204" t="s">
        <v>555</v>
      </c>
      <c r="G1530" s="205"/>
      <c r="H1530" s="205"/>
      <c r="I1530" s="205"/>
      <c r="K1530" s="139">
        <v>3</v>
      </c>
      <c r="N1530" s="138"/>
      <c r="R1530" s="140"/>
      <c r="T1530" s="141"/>
      <c r="AA1530" s="142"/>
      <c r="AT1530" s="138" t="s">
        <v>546</v>
      </c>
      <c r="AU1530" s="138" t="s">
        <v>517</v>
      </c>
      <c r="AV1530" s="143" t="s">
        <v>517</v>
      </c>
      <c r="AW1530" s="143" t="s">
        <v>485</v>
      </c>
      <c r="AX1530" s="143" t="s">
        <v>455</v>
      </c>
      <c r="AY1530" s="138" t="s">
        <v>539</v>
      </c>
    </row>
    <row r="1531" spans="2:51" s="6" customFormat="1" ht="15.75" customHeight="1">
      <c r="B1531" s="144"/>
      <c r="E1531" s="145"/>
      <c r="F1531" s="208" t="s">
        <v>548</v>
      </c>
      <c r="G1531" s="209"/>
      <c r="H1531" s="209"/>
      <c r="I1531" s="209"/>
      <c r="K1531" s="146">
        <v>6</v>
      </c>
      <c r="N1531" s="145"/>
      <c r="R1531" s="147"/>
      <c r="T1531" s="148"/>
      <c r="AA1531" s="149"/>
      <c r="AT1531" s="145" t="s">
        <v>546</v>
      </c>
      <c r="AU1531" s="145" t="s">
        <v>517</v>
      </c>
      <c r="AV1531" s="150" t="s">
        <v>544</v>
      </c>
      <c r="AW1531" s="150" t="s">
        <v>485</v>
      </c>
      <c r="AX1531" s="150" t="s">
        <v>401</v>
      </c>
      <c r="AY1531" s="145" t="s">
        <v>539</v>
      </c>
    </row>
    <row r="1532" spans="2:64" s="6" customFormat="1" ht="27" customHeight="1">
      <c r="B1532" s="22"/>
      <c r="C1532" s="123" t="s">
        <v>214</v>
      </c>
      <c r="D1532" s="123" t="s">
        <v>540</v>
      </c>
      <c r="E1532" s="124" t="s">
        <v>215</v>
      </c>
      <c r="F1532" s="212" t="s">
        <v>216</v>
      </c>
      <c r="G1532" s="211"/>
      <c r="H1532" s="211"/>
      <c r="I1532" s="211"/>
      <c r="J1532" s="125" t="s">
        <v>826</v>
      </c>
      <c r="K1532" s="126">
        <v>7</v>
      </c>
      <c r="L1532" s="213">
        <v>0</v>
      </c>
      <c r="M1532" s="211"/>
      <c r="N1532" s="210">
        <f>ROUND($L$1532*$K$1532,2)</f>
        <v>0</v>
      </c>
      <c r="O1532" s="211"/>
      <c r="P1532" s="211"/>
      <c r="Q1532" s="211"/>
      <c r="R1532" s="23"/>
      <c r="T1532" s="127"/>
      <c r="U1532" s="128" t="s">
        <v>422</v>
      </c>
      <c r="V1532" s="129">
        <v>0.967</v>
      </c>
      <c r="W1532" s="129">
        <f>$V$1532*$K$1532</f>
        <v>6.769</v>
      </c>
      <c r="X1532" s="129">
        <v>0</v>
      </c>
      <c r="Y1532" s="129">
        <f>$X$1532*$K$1532</f>
        <v>0</v>
      </c>
      <c r="Z1532" s="129">
        <v>0</v>
      </c>
      <c r="AA1532" s="130">
        <f>$Z$1532*$K$1532</f>
        <v>0</v>
      </c>
      <c r="AR1532" s="6" t="s">
        <v>607</v>
      </c>
      <c r="AT1532" s="6" t="s">
        <v>540</v>
      </c>
      <c r="AU1532" s="6" t="s">
        <v>517</v>
      </c>
      <c r="AY1532" s="6" t="s">
        <v>539</v>
      </c>
      <c r="BE1532" s="80">
        <f>IF($U$1532="základní",$N$1532,0)</f>
        <v>0</v>
      </c>
      <c r="BF1532" s="80">
        <f>IF($U$1532="snížená",$N$1532,0)</f>
        <v>0</v>
      </c>
      <c r="BG1532" s="80">
        <f>IF($U$1532="zákl. přenesená",$N$1532,0)</f>
        <v>0</v>
      </c>
      <c r="BH1532" s="80">
        <f>IF($U$1532="sníž. přenesená",$N$1532,0)</f>
        <v>0</v>
      </c>
      <c r="BI1532" s="80">
        <f>IF($U$1532="nulová",$N$1532,0)</f>
        <v>0</v>
      </c>
      <c r="BJ1532" s="6" t="s">
        <v>517</v>
      </c>
      <c r="BK1532" s="80">
        <f>ROUND($L$1532*$K$1532,2)</f>
        <v>0</v>
      </c>
      <c r="BL1532" s="6" t="s">
        <v>607</v>
      </c>
    </row>
    <row r="1533" spans="2:51" s="6" customFormat="1" ht="15.75" customHeight="1">
      <c r="B1533" s="131"/>
      <c r="E1533" s="132"/>
      <c r="F1533" s="206" t="s">
        <v>586</v>
      </c>
      <c r="G1533" s="207"/>
      <c r="H1533" s="207"/>
      <c r="I1533" s="207"/>
      <c r="K1533" s="132"/>
      <c r="N1533" s="132"/>
      <c r="R1533" s="133"/>
      <c r="T1533" s="134"/>
      <c r="AA1533" s="135"/>
      <c r="AT1533" s="132" t="s">
        <v>546</v>
      </c>
      <c r="AU1533" s="132" t="s">
        <v>517</v>
      </c>
      <c r="AV1533" s="136" t="s">
        <v>401</v>
      </c>
      <c r="AW1533" s="136" t="s">
        <v>485</v>
      </c>
      <c r="AX1533" s="136" t="s">
        <v>455</v>
      </c>
      <c r="AY1533" s="132" t="s">
        <v>539</v>
      </c>
    </row>
    <row r="1534" spans="2:51" s="6" customFormat="1" ht="15.75" customHeight="1">
      <c r="B1534" s="137"/>
      <c r="E1534" s="138"/>
      <c r="F1534" s="204" t="s">
        <v>555</v>
      </c>
      <c r="G1534" s="205"/>
      <c r="H1534" s="205"/>
      <c r="I1534" s="205"/>
      <c r="K1534" s="139">
        <v>3</v>
      </c>
      <c r="N1534" s="138"/>
      <c r="R1534" s="140"/>
      <c r="T1534" s="141"/>
      <c r="AA1534" s="142"/>
      <c r="AT1534" s="138" t="s">
        <v>546</v>
      </c>
      <c r="AU1534" s="138" t="s">
        <v>517</v>
      </c>
      <c r="AV1534" s="143" t="s">
        <v>517</v>
      </c>
      <c r="AW1534" s="143" t="s">
        <v>485</v>
      </c>
      <c r="AX1534" s="143" t="s">
        <v>455</v>
      </c>
      <c r="AY1534" s="138" t="s">
        <v>539</v>
      </c>
    </row>
    <row r="1535" spans="2:51" s="6" customFormat="1" ht="15.75" customHeight="1">
      <c r="B1535" s="131"/>
      <c r="E1535" s="132"/>
      <c r="F1535" s="206" t="s">
        <v>615</v>
      </c>
      <c r="G1535" s="207"/>
      <c r="H1535" s="207"/>
      <c r="I1535" s="207"/>
      <c r="K1535" s="132"/>
      <c r="N1535" s="132"/>
      <c r="R1535" s="133"/>
      <c r="T1535" s="134"/>
      <c r="AA1535" s="135"/>
      <c r="AT1535" s="132" t="s">
        <v>546</v>
      </c>
      <c r="AU1535" s="132" t="s">
        <v>517</v>
      </c>
      <c r="AV1535" s="136" t="s">
        <v>401</v>
      </c>
      <c r="AW1535" s="136" t="s">
        <v>485</v>
      </c>
      <c r="AX1535" s="136" t="s">
        <v>455</v>
      </c>
      <c r="AY1535" s="132" t="s">
        <v>539</v>
      </c>
    </row>
    <row r="1536" spans="2:51" s="6" customFormat="1" ht="15.75" customHeight="1">
      <c r="B1536" s="137"/>
      <c r="E1536" s="138"/>
      <c r="F1536" s="204" t="s">
        <v>517</v>
      </c>
      <c r="G1536" s="205"/>
      <c r="H1536" s="205"/>
      <c r="I1536" s="205"/>
      <c r="K1536" s="139">
        <v>2</v>
      </c>
      <c r="N1536" s="138"/>
      <c r="R1536" s="140"/>
      <c r="T1536" s="141"/>
      <c r="AA1536" s="142"/>
      <c r="AT1536" s="138" t="s">
        <v>546</v>
      </c>
      <c r="AU1536" s="138" t="s">
        <v>517</v>
      </c>
      <c r="AV1536" s="143" t="s">
        <v>517</v>
      </c>
      <c r="AW1536" s="143" t="s">
        <v>485</v>
      </c>
      <c r="AX1536" s="143" t="s">
        <v>455</v>
      </c>
      <c r="AY1536" s="138" t="s">
        <v>539</v>
      </c>
    </row>
    <row r="1537" spans="2:51" s="6" customFormat="1" ht="15.75" customHeight="1">
      <c r="B1537" s="131"/>
      <c r="E1537" s="132"/>
      <c r="F1537" s="206" t="s">
        <v>618</v>
      </c>
      <c r="G1537" s="207"/>
      <c r="H1537" s="207"/>
      <c r="I1537" s="207"/>
      <c r="K1537" s="132"/>
      <c r="N1537" s="132"/>
      <c r="R1537" s="133"/>
      <c r="T1537" s="134"/>
      <c r="AA1537" s="135"/>
      <c r="AT1537" s="132" t="s">
        <v>546</v>
      </c>
      <c r="AU1537" s="132" t="s">
        <v>517</v>
      </c>
      <c r="AV1537" s="136" t="s">
        <v>401</v>
      </c>
      <c r="AW1537" s="136" t="s">
        <v>485</v>
      </c>
      <c r="AX1537" s="136" t="s">
        <v>455</v>
      </c>
      <c r="AY1537" s="132" t="s">
        <v>539</v>
      </c>
    </row>
    <row r="1538" spans="2:51" s="6" customFormat="1" ht="15.75" customHeight="1">
      <c r="B1538" s="137"/>
      <c r="E1538" s="138"/>
      <c r="F1538" s="204" t="s">
        <v>517</v>
      </c>
      <c r="G1538" s="205"/>
      <c r="H1538" s="205"/>
      <c r="I1538" s="205"/>
      <c r="K1538" s="139">
        <v>2</v>
      </c>
      <c r="N1538" s="138"/>
      <c r="R1538" s="140"/>
      <c r="T1538" s="141"/>
      <c r="AA1538" s="142"/>
      <c r="AT1538" s="138" t="s">
        <v>546</v>
      </c>
      <c r="AU1538" s="138" t="s">
        <v>517</v>
      </c>
      <c r="AV1538" s="143" t="s">
        <v>517</v>
      </c>
      <c r="AW1538" s="143" t="s">
        <v>485</v>
      </c>
      <c r="AX1538" s="143" t="s">
        <v>455</v>
      </c>
      <c r="AY1538" s="138" t="s">
        <v>539</v>
      </c>
    </row>
    <row r="1539" spans="2:51" s="6" customFormat="1" ht="15.75" customHeight="1">
      <c r="B1539" s="144"/>
      <c r="E1539" s="145"/>
      <c r="F1539" s="208" t="s">
        <v>548</v>
      </c>
      <c r="G1539" s="209"/>
      <c r="H1539" s="209"/>
      <c r="I1539" s="209"/>
      <c r="K1539" s="146">
        <v>7</v>
      </c>
      <c r="N1539" s="145"/>
      <c r="R1539" s="147"/>
      <c r="T1539" s="148"/>
      <c r="AA1539" s="149"/>
      <c r="AT1539" s="145" t="s">
        <v>546</v>
      </c>
      <c r="AU1539" s="145" t="s">
        <v>517</v>
      </c>
      <c r="AV1539" s="150" t="s">
        <v>544</v>
      </c>
      <c r="AW1539" s="150" t="s">
        <v>485</v>
      </c>
      <c r="AX1539" s="150" t="s">
        <v>401</v>
      </c>
      <c r="AY1539" s="145" t="s">
        <v>539</v>
      </c>
    </row>
    <row r="1540" spans="2:64" s="6" customFormat="1" ht="27" customHeight="1">
      <c r="B1540" s="22"/>
      <c r="C1540" s="151" t="s">
        <v>217</v>
      </c>
      <c r="D1540" s="151" t="s">
        <v>722</v>
      </c>
      <c r="E1540" s="152" t="s">
        <v>204</v>
      </c>
      <c r="F1540" s="217" t="s">
        <v>205</v>
      </c>
      <c r="G1540" s="215"/>
      <c r="H1540" s="215"/>
      <c r="I1540" s="215"/>
      <c r="J1540" s="153" t="s">
        <v>863</v>
      </c>
      <c r="K1540" s="154">
        <v>6</v>
      </c>
      <c r="L1540" s="214">
        <v>0</v>
      </c>
      <c r="M1540" s="215"/>
      <c r="N1540" s="216">
        <f>ROUND($L$1540*$K$1540,2)</f>
        <v>0</v>
      </c>
      <c r="O1540" s="211"/>
      <c r="P1540" s="211"/>
      <c r="Q1540" s="211"/>
      <c r="R1540" s="23"/>
      <c r="T1540" s="127"/>
      <c r="U1540" s="128" t="s">
        <v>422</v>
      </c>
      <c r="V1540" s="129">
        <v>0</v>
      </c>
      <c r="W1540" s="129">
        <f>$V$1540*$K$1540</f>
        <v>0</v>
      </c>
      <c r="X1540" s="129">
        <v>0.0036</v>
      </c>
      <c r="Y1540" s="129">
        <f>$X$1540*$K$1540</f>
        <v>0.0216</v>
      </c>
      <c r="Z1540" s="129">
        <v>0</v>
      </c>
      <c r="AA1540" s="130">
        <f>$Z$1540*$K$1540</f>
        <v>0</v>
      </c>
      <c r="AR1540" s="6" t="s">
        <v>742</v>
      </c>
      <c r="AT1540" s="6" t="s">
        <v>722</v>
      </c>
      <c r="AU1540" s="6" t="s">
        <v>517</v>
      </c>
      <c r="AY1540" s="6" t="s">
        <v>539</v>
      </c>
      <c r="BE1540" s="80">
        <f>IF($U$1540="základní",$N$1540,0)</f>
        <v>0</v>
      </c>
      <c r="BF1540" s="80">
        <f>IF($U$1540="snížená",$N$1540,0)</f>
        <v>0</v>
      </c>
      <c r="BG1540" s="80">
        <f>IF($U$1540="zákl. přenesená",$N$1540,0)</f>
        <v>0</v>
      </c>
      <c r="BH1540" s="80">
        <f>IF($U$1540="sníž. přenesená",$N$1540,0)</f>
        <v>0</v>
      </c>
      <c r="BI1540" s="80">
        <f>IF($U$1540="nulová",$N$1540,0)</f>
        <v>0</v>
      </c>
      <c r="BJ1540" s="6" t="s">
        <v>517</v>
      </c>
      <c r="BK1540" s="80">
        <f>ROUND($L$1540*$K$1540,2)</f>
        <v>0</v>
      </c>
      <c r="BL1540" s="6" t="s">
        <v>607</v>
      </c>
    </row>
    <row r="1541" spans="2:51" s="6" customFormat="1" ht="15.75" customHeight="1">
      <c r="B1541" s="131"/>
      <c r="E1541" s="132"/>
      <c r="F1541" s="206" t="s">
        <v>586</v>
      </c>
      <c r="G1541" s="207"/>
      <c r="H1541" s="207"/>
      <c r="I1541" s="207"/>
      <c r="K1541" s="132"/>
      <c r="N1541" s="132"/>
      <c r="R1541" s="133"/>
      <c r="T1541" s="134"/>
      <c r="AA1541" s="135"/>
      <c r="AT1541" s="132" t="s">
        <v>546</v>
      </c>
      <c r="AU1541" s="132" t="s">
        <v>517</v>
      </c>
      <c r="AV1541" s="136" t="s">
        <v>401</v>
      </c>
      <c r="AW1541" s="136" t="s">
        <v>485</v>
      </c>
      <c r="AX1541" s="136" t="s">
        <v>455</v>
      </c>
      <c r="AY1541" s="132" t="s">
        <v>539</v>
      </c>
    </row>
    <row r="1542" spans="2:51" s="6" customFormat="1" ht="15.75" customHeight="1">
      <c r="B1542" s="137"/>
      <c r="E1542" s="138"/>
      <c r="F1542" s="204" t="s">
        <v>218</v>
      </c>
      <c r="G1542" s="205"/>
      <c r="H1542" s="205"/>
      <c r="I1542" s="205"/>
      <c r="K1542" s="139">
        <v>6</v>
      </c>
      <c r="N1542" s="138"/>
      <c r="R1542" s="140"/>
      <c r="T1542" s="141"/>
      <c r="AA1542" s="142"/>
      <c r="AT1542" s="138" t="s">
        <v>546</v>
      </c>
      <c r="AU1542" s="138" t="s">
        <v>517</v>
      </c>
      <c r="AV1542" s="143" t="s">
        <v>517</v>
      </c>
      <c r="AW1542" s="143" t="s">
        <v>485</v>
      </c>
      <c r="AX1542" s="143" t="s">
        <v>455</v>
      </c>
      <c r="AY1542" s="138" t="s">
        <v>539</v>
      </c>
    </row>
    <row r="1543" spans="2:51" s="6" customFormat="1" ht="15.75" customHeight="1">
      <c r="B1543" s="144"/>
      <c r="E1543" s="145"/>
      <c r="F1543" s="208" t="s">
        <v>548</v>
      </c>
      <c r="G1543" s="209"/>
      <c r="H1543" s="209"/>
      <c r="I1543" s="209"/>
      <c r="K1543" s="146">
        <v>6</v>
      </c>
      <c r="N1543" s="145"/>
      <c r="R1543" s="147"/>
      <c r="T1543" s="148"/>
      <c r="AA1543" s="149"/>
      <c r="AT1543" s="145" t="s">
        <v>546</v>
      </c>
      <c r="AU1543" s="145" t="s">
        <v>517</v>
      </c>
      <c r="AV1543" s="150" t="s">
        <v>544</v>
      </c>
      <c r="AW1543" s="150" t="s">
        <v>485</v>
      </c>
      <c r="AX1543" s="150" t="s">
        <v>401</v>
      </c>
      <c r="AY1543" s="145" t="s">
        <v>539</v>
      </c>
    </row>
    <row r="1544" spans="2:64" s="6" customFormat="1" ht="27" customHeight="1">
      <c r="B1544" s="22"/>
      <c r="C1544" s="151" t="s">
        <v>219</v>
      </c>
      <c r="D1544" s="151" t="s">
        <v>722</v>
      </c>
      <c r="E1544" s="152" t="s">
        <v>197</v>
      </c>
      <c r="F1544" s="217" t="s">
        <v>198</v>
      </c>
      <c r="G1544" s="215"/>
      <c r="H1544" s="215"/>
      <c r="I1544" s="215"/>
      <c r="J1544" s="153" t="s">
        <v>863</v>
      </c>
      <c r="K1544" s="154">
        <v>9</v>
      </c>
      <c r="L1544" s="214">
        <v>0</v>
      </c>
      <c r="M1544" s="215"/>
      <c r="N1544" s="216">
        <f>ROUND($L$1544*$K$1544,2)</f>
        <v>0</v>
      </c>
      <c r="O1544" s="211"/>
      <c r="P1544" s="211"/>
      <c r="Q1544" s="211"/>
      <c r="R1544" s="23"/>
      <c r="T1544" s="127"/>
      <c r="U1544" s="128" t="s">
        <v>422</v>
      </c>
      <c r="V1544" s="129">
        <v>0</v>
      </c>
      <c r="W1544" s="129">
        <f>$V$1544*$K$1544</f>
        <v>0</v>
      </c>
      <c r="X1544" s="129">
        <v>0.003</v>
      </c>
      <c r="Y1544" s="129">
        <f>$X$1544*$K$1544</f>
        <v>0.027</v>
      </c>
      <c r="Z1544" s="129">
        <v>0</v>
      </c>
      <c r="AA1544" s="130">
        <f>$Z$1544*$K$1544</f>
        <v>0</v>
      </c>
      <c r="AR1544" s="6" t="s">
        <v>742</v>
      </c>
      <c r="AT1544" s="6" t="s">
        <v>722</v>
      </c>
      <c r="AU1544" s="6" t="s">
        <v>517</v>
      </c>
      <c r="AY1544" s="6" t="s">
        <v>539</v>
      </c>
      <c r="BE1544" s="80">
        <f>IF($U$1544="základní",$N$1544,0)</f>
        <v>0</v>
      </c>
      <c r="BF1544" s="80">
        <f>IF($U$1544="snížená",$N$1544,0)</f>
        <v>0</v>
      </c>
      <c r="BG1544" s="80">
        <f>IF($U$1544="zákl. přenesená",$N$1544,0)</f>
        <v>0</v>
      </c>
      <c r="BH1544" s="80">
        <f>IF($U$1544="sníž. přenesená",$N$1544,0)</f>
        <v>0</v>
      </c>
      <c r="BI1544" s="80">
        <f>IF($U$1544="nulová",$N$1544,0)</f>
        <v>0</v>
      </c>
      <c r="BJ1544" s="6" t="s">
        <v>517</v>
      </c>
      <c r="BK1544" s="80">
        <f>ROUND($L$1544*$K$1544,2)</f>
        <v>0</v>
      </c>
      <c r="BL1544" s="6" t="s">
        <v>607</v>
      </c>
    </row>
    <row r="1545" spans="2:51" s="6" customFormat="1" ht="15.75" customHeight="1">
      <c r="B1545" s="131"/>
      <c r="E1545" s="132"/>
      <c r="F1545" s="206" t="s">
        <v>615</v>
      </c>
      <c r="G1545" s="207"/>
      <c r="H1545" s="207"/>
      <c r="I1545" s="207"/>
      <c r="K1545" s="132"/>
      <c r="N1545" s="132"/>
      <c r="R1545" s="133"/>
      <c r="T1545" s="134"/>
      <c r="AA1545" s="135"/>
      <c r="AT1545" s="132" t="s">
        <v>546</v>
      </c>
      <c r="AU1545" s="132" t="s">
        <v>517</v>
      </c>
      <c r="AV1545" s="136" t="s">
        <v>401</v>
      </c>
      <c r="AW1545" s="136" t="s">
        <v>485</v>
      </c>
      <c r="AX1545" s="136" t="s">
        <v>455</v>
      </c>
      <c r="AY1545" s="132" t="s">
        <v>539</v>
      </c>
    </row>
    <row r="1546" spans="2:51" s="6" customFormat="1" ht="15.75" customHeight="1">
      <c r="B1546" s="137"/>
      <c r="E1546" s="138"/>
      <c r="F1546" s="204" t="s">
        <v>220</v>
      </c>
      <c r="G1546" s="205"/>
      <c r="H1546" s="205"/>
      <c r="I1546" s="205"/>
      <c r="K1546" s="139">
        <v>4.5</v>
      </c>
      <c r="N1546" s="138"/>
      <c r="R1546" s="140"/>
      <c r="T1546" s="141"/>
      <c r="AA1546" s="142"/>
      <c r="AT1546" s="138" t="s">
        <v>546</v>
      </c>
      <c r="AU1546" s="138" t="s">
        <v>517</v>
      </c>
      <c r="AV1546" s="143" t="s">
        <v>517</v>
      </c>
      <c r="AW1546" s="143" t="s">
        <v>485</v>
      </c>
      <c r="AX1546" s="143" t="s">
        <v>455</v>
      </c>
      <c r="AY1546" s="138" t="s">
        <v>539</v>
      </c>
    </row>
    <row r="1547" spans="2:51" s="6" customFormat="1" ht="15.75" customHeight="1">
      <c r="B1547" s="131"/>
      <c r="E1547" s="132"/>
      <c r="F1547" s="206" t="s">
        <v>618</v>
      </c>
      <c r="G1547" s="207"/>
      <c r="H1547" s="207"/>
      <c r="I1547" s="207"/>
      <c r="K1547" s="132"/>
      <c r="N1547" s="132"/>
      <c r="R1547" s="133"/>
      <c r="T1547" s="134"/>
      <c r="AA1547" s="135"/>
      <c r="AT1547" s="132" t="s">
        <v>546</v>
      </c>
      <c r="AU1547" s="132" t="s">
        <v>517</v>
      </c>
      <c r="AV1547" s="136" t="s">
        <v>401</v>
      </c>
      <c r="AW1547" s="136" t="s">
        <v>485</v>
      </c>
      <c r="AX1547" s="136" t="s">
        <v>455</v>
      </c>
      <c r="AY1547" s="132" t="s">
        <v>539</v>
      </c>
    </row>
    <row r="1548" spans="2:51" s="6" customFormat="1" ht="15.75" customHeight="1">
      <c r="B1548" s="137"/>
      <c r="E1548" s="138"/>
      <c r="F1548" s="204" t="s">
        <v>220</v>
      </c>
      <c r="G1548" s="205"/>
      <c r="H1548" s="205"/>
      <c r="I1548" s="205"/>
      <c r="K1548" s="139">
        <v>4.5</v>
      </c>
      <c r="N1548" s="138"/>
      <c r="R1548" s="140"/>
      <c r="T1548" s="141"/>
      <c r="AA1548" s="142"/>
      <c r="AT1548" s="138" t="s">
        <v>546</v>
      </c>
      <c r="AU1548" s="138" t="s">
        <v>517</v>
      </c>
      <c r="AV1548" s="143" t="s">
        <v>517</v>
      </c>
      <c r="AW1548" s="143" t="s">
        <v>485</v>
      </c>
      <c r="AX1548" s="143" t="s">
        <v>455</v>
      </c>
      <c r="AY1548" s="138" t="s">
        <v>539</v>
      </c>
    </row>
    <row r="1549" spans="2:51" s="6" customFormat="1" ht="15.75" customHeight="1">
      <c r="B1549" s="144"/>
      <c r="E1549" s="145"/>
      <c r="F1549" s="208" t="s">
        <v>548</v>
      </c>
      <c r="G1549" s="209"/>
      <c r="H1549" s="209"/>
      <c r="I1549" s="209"/>
      <c r="K1549" s="146">
        <v>9</v>
      </c>
      <c r="N1549" s="145"/>
      <c r="R1549" s="147"/>
      <c r="T1549" s="148"/>
      <c r="AA1549" s="149"/>
      <c r="AT1549" s="145" t="s">
        <v>546</v>
      </c>
      <c r="AU1549" s="145" t="s">
        <v>517</v>
      </c>
      <c r="AV1549" s="150" t="s">
        <v>544</v>
      </c>
      <c r="AW1549" s="150" t="s">
        <v>485</v>
      </c>
      <c r="AX1549" s="150" t="s">
        <v>401</v>
      </c>
      <c r="AY1549" s="145" t="s">
        <v>539</v>
      </c>
    </row>
    <row r="1550" spans="2:64" s="6" customFormat="1" ht="27" customHeight="1">
      <c r="B1550" s="22"/>
      <c r="C1550" s="151" t="s">
        <v>221</v>
      </c>
      <c r="D1550" s="151" t="s">
        <v>722</v>
      </c>
      <c r="E1550" s="152" t="s">
        <v>201</v>
      </c>
      <c r="F1550" s="217" t="s">
        <v>202</v>
      </c>
      <c r="G1550" s="215"/>
      <c r="H1550" s="215"/>
      <c r="I1550" s="215"/>
      <c r="J1550" s="153" t="s">
        <v>826</v>
      </c>
      <c r="K1550" s="154">
        <v>7</v>
      </c>
      <c r="L1550" s="214">
        <v>0</v>
      </c>
      <c r="M1550" s="215"/>
      <c r="N1550" s="216">
        <f>ROUND($L$1550*$K$1550,2)</f>
        <v>0</v>
      </c>
      <c r="O1550" s="211"/>
      <c r="P1550" s="211"/>
      <c r="Q1550" s="211"/>
      <c r="R1550" s="23"/>
      <c r="T1550" s="127"/>
      <c r="U1550" s="128" t="s">
        <v>422</v>
      </c>
      <c r="V1550" s="129">
        <v>0</v>
      </c>
      <c r="W1550" s="129">
        <f>$V$1550*$K$1550</f>
        <v>0</v>
      </c>
      <c r="X1550" s="129">
        <v>0.0002</v>
      </c>
      <c r="Y1550" s="129">
        <f>$X$1550*$K$1550</f>
        <v>0.0014</v>
      </c>
      <c r="Z1550" s="129">
        <v>0</v>
      </c>
      <c r="AA1550" s="130">
        <f>$Z$1550*$K$1550</f>
        <v>0</v>
      </c>
      <c r="AR1550" s="6" t="s">
        <v>742</v>
      </c>
      <c r="AT1550" s="6" t="s">
        <v>722</v>
      </c>
      <c r="AU1550" s="6" t="s">
        <v>517</v>
      </c>
      <c r="AY1550" s="6" t="s">
        <v>539</v>
      </c>
      <c r="BE1550" s="80">
        <f>IF($U$1550="základní",$N$1550,0)</f>
        <v>0</v>
      </c>
      <c r="BF1550" s="80">
        <f>IF($U$1550="snížená",$N$1550,0)</f>
        <v>0</v>
      </c>
      <c r="BG1550" s="80">
        <f>IF($U$1550="zákl. přenesená",$N$1550,0)</f>
        <v>0</v>
      </c>
      <c r="BH1550" s="80">
        <f>IF($U$1550="sníž. přenesená",$N$1550,0)</f>
        <v>0</v>
      </c>
      <c r="BI1550" s="80">
        <f>IF($U$1550="nulová",$N$1550,0)</f>
        <v>0</v>
      </c>
      <c r="BJ1550" s="6" t="s">
        <v>517</v>
      </c>
      <c r="BK1550" s="80">
        <f>ROUND($L$1550*$K$1550,2)</f>
        <v>0</v>
      </c>
      <c r="BL1550" s="6" t="s">
        <v>607</v>
      </c>
    </row>
    <row r="1551" spans="2:51" s="6" customFormat="1" ht="15.75" customHeight="1">
      <c r="B1551" s="131"/>
      <c r="E1551" s="132"/>
      <c r="F1551" s="206" t="s">
        <v>586</v>
      </c>
      <c r="G1551" s="207"/>
      <c r="H1551" s="207"/>
      <c r="I1551" s="207"/>
      <c r="K1551" s="132"/>
      <c r="N1551" s="132"/>
      <c r="R1551" s="133"/>
      <c r="T1551" s="134"/>
      <c r="AA1551" s="135"/>
      <c r="AT1551" s="132" t="s">
        <v>546</v>
      </c>
      <c r="AU1551" s="132" t="s">
        <v>517</v>
      </c>
      <c r="AV1551" s="136" t="s">
        <v>401</v>
      </c>
      <c r="AW1551" s="136" t="s">
        <v>485</v>
      </c>
      <c r="AX1551" s="136" t="s">
        <v>455</v>
      </c>
      <c r="AY1551" s="132" t="s">
        <v>539</v>
      </c>
    </row>
    <row r="1552" spans="2:51" s="6" customFormat="1" ht="15.75" customHeight="1">
      <c r="B1552" s="137"/>
      <c r="E1552" s="138"/>
      <c r="F1552" s="204" t="s">
        <v>555</v>
      </c>
      <c r="G1552" s="205"/>
      <c r="H1552" s="205"/>
      <c r="I1552" s="205"/>
      <c r="K1552" s="139">
        <v>3</v>
      </c>
      <c r="N1552" s="138"/>
      <c r="R1552" s="140"/>
      <c r="T1552" s="141"/>
      <c r="AA1552" s="142"/>
      <c r="AT1552" s="138" t="s">
        <v>546</v>
      </c>
      <c r="AU1552" s="138" t="s">
        <v>517</v>
      </c>
      <c r="AV1552" s="143" t="s">
        <v>517</v>
      </c>
      <c r="AW1552" s="143" t="s">
        <v>485</v>
      </c>
      <c r="AX1552" s="143" t="s">
        <v>455</v>
      </c>
      <c r="AY1552" s="138" t="s">
        <v>539</v>
      </c>
    </row>
    <row r="1553" spans="2:51" s="6" customFormat="1" ht="15.75" customHeight="1">
      <c r="B1553" s="131"/>
      <c r="E1553" s="132"/>
      <c r="F1553" s="206" t="s">
        <v>615</v>
      </c>
      <c r="G1553" s="207"/>
      <c r="H1553" s="207"/>
      <c r="I1553" s="207"/>
      <c r="K1553" s="132"/>
      <c r="N1553" s="132"/>
      <c r="R1553" s="133"/>
      <c r="T1553" s="134"/>
      <c r="AA1553" s="135"/>
      <c r="AT1553" s="132" t="s">
        <v>546</v>
      </c>
      <c r="AU1553" s="132" t="s">
        <v>517</v>
      </c>
      <c r="AV1553" s="136" t="s">
        <v>401</v>
      </c>
      <c r="AW1553" s="136" t="s">
        <v>485</v>
      </c>
      <c r="AX1553" s="136" t="s">
        <v>455</v>
      </c>
      <c r="AY1553" s="132" t="s">
        <v>539</v>
      </c>
    </row>
    <row r="1554" spans="2:51" s="6" customFormat="1" ht="15.75" customHeight="1">
      <c r="B1554" s="137"/>
      <c r="E1554" s="138"/>
      <c r="F1554" s="204" t="s">
        <v>517</v>
      </c>
      <c r="G1554" s="205"/>
      <c r="H1554" s="205"/>
      <c r="I1554" s="205"/>
      <c r="K1554" s="139">
        <v>2</v>
      </c>
      <c r="N1554" s="138"/>
      <c r="R1554" s="140"/>
      <c r="T1554" s="141"/>
      <c r="AA1554" s="142"/>
      <c r="AT1554" s="138" t="s">
        <v>546</v>
      </c>
      <c r="AU1554" s="138" t="s">
        <v>517</v>
      </c>
      <c r="AV1554" s="143" t="s">
        <v>517</v>
      </c>
      <c r="AW1554" s="143" t="s">
        <v>485</v>
      </c>
      <c r="AX1554" s="143" t="s">
        <v>455</v>
      </c>
      <c r="AY1554" s="138" t="s">
        <v>539</v>
      </c>
    </row>
    <row r="1555" spans="2:51" s="6" customFormat="1" ht="15.75" customHeight="1">
      <c r="B1555" s="131"/>
      <c r="E1555" s="132"/>
      <c r="F1555" s="206" t="s">
        <v>618</v>
      </c>
      <c r="G1555" s="207"/>
      <c r="H1555" s="207"/>
      <c r="I1555" s="207"/>
      <c r="K1555" s="132"/>
      <c r="N1555" s="132"/>
      <c r="R1555" s="133"/>
      <c r="T1555" s="134"/>
      <c r="AA1555" s="135"/>
      <c r="AT1555" s="132" t="s">
        <v>546</v>
      </c>
      <c r="AU1555" s="132" t="s">
        <v>517</v>
      </c>
      <c r="AV1555" s="136" t="s">
        <v>401</v>
      </c>
      <c r="AW1555" s="136" t="s">
        <v>485</v>
      </c>
      <c r="AX1555" s="136" t="s">
        <v>455</v>
      </c>
      <c r="AY1555" s="132" t="s">
        <v>539</v>
      </c>
    </row>
    <row r="1556" spans="2:51" s="6" customFormat="1" ht="15.75" customHeight="1">
      <c r="B1556" s="137"/>
      <c r="E1556" s="138"/>
      <c r="F1556" s="204" t="s">
        <v>517</v>
      </c>
      <c r="G1556" s="205"/>
      <c r="H1556" s="205"/>
      <c r="I1556" s="205"/>
      <c r="K1556" s="139">
        <v>2</v>
      </c>
      <c r="N1556" s="138"/>
      <c r="R1556" s="140"/>
      <c r="T1556" s="141"/>
      <c r="AA1556" s="142"/>
      <c r="AT1556" s="138" t="s">
        <v>546</v>
      </c>
      <c r="AU1556" s="138" t="s">
        <v>517</v>
      </c>
      <c r="AV1556" s="143" t="s">
        <v>517</v>
      </c>
      <c r="AW1556" s="143" t="s">
        <v>485</v>
      </c>
      <c r="AX1556" s="143" t="s">
        <v>455</v>
      </c>
      <c r="AY1556" s="138" t="s">
        <v>539</v>
      </c>
    </row>
    <row r="1557" spans="2:51" s="6" customFormat="1" ht="15.75" customHeight="1">
      <c r="B1557" s="144"/>
      <c r="E1557" s="145"/>
      <c r="F1557" s="208" t="s">
        <v>548</v>
      </c>
      <c r="G1557" s="209"/>
      <c r="H1557" s="209"/>
      <c r="I1557" s="209"/>
      <c r="K1557" s="146">
        <v>7</v>
      </c>
      <c r="N1557" s="145"/>
      <c r="R1557" s="147"/>
      <c r="T1557" s="148"/>
      <c r="AA1557" s="149"/>
      <c r="AT1557" s="145" t="s">
        <v>546</v>
      </c>
      <c r="AU1557" s="145" t="s">
        <v>517</v>
      </c>
      <c r="AV1557" s="150" t="s">
        <v>544</v>
      </c>
      <c r="AW1557" s="150" t="s">
        <v>485</v>
      </c>
      <c r="AX1557" s="150" t="s">
        <v>401</v>
      </c>
      <c r="AY1557" s="145" t="s">
        <v>539</v>
      </c>
    </row>
    <row r="1558" spans="2:64" s="6" customFormat="1" ht="27" customHeight="1">
      <c r="B1558" s="22"/>
      <c r="C1558" s="123" t="s">
        <v>222</v>
      </c>
      <c r="D1558" s="123" t="s">
        <v>540</v>
      </c>
      <c r="E1558" s="124" t="s">
        <v>223</v>
      </c>
      <c r="F1558" s="212" t="s">
        <v>224</v>
      </c>
      <c r="G1558" s="211"/>
      <c r="H1558" s="211"/>
      <c r="I1558" s="211"/>
      <c r="J1558" s="125" t="s">
        <v>826</v>
      </c>
      <c r="K1558" s="126">
        <v>6</v>
      </c>
      <c r="L1558" s="213">
        <v>0</v>
      </c>
      <c r="M1558" s="211"/>
      <c r="N1558" s="210">
        <f>ROUND($L$1558*$K$1558,2)</f>
        <v>0</v>
      </c>
      <c r="O1558" s="211"/>
      <c r="P1558" s="211"/>
      <c r="Q1558" s="211"/>
      <c r="R1558" s="23"/>
      <c r="T1558" s="127"/>
      <c r="U1558" s="128" t="s">
        <v>422</v>
      </c>
      <c r="V1558" s="129">
        <v>1.048</v>
      </c>
      <c r="W1558" s="129">
        <f>$V$1558*$K$1558</f>
        <v>6.288</v>
      </c>
      <c r="X1558" s="129">
        <v>0</v>
      </c>
      <c r="Y1558" s="129">
        <f>$X$1558*$K$1558</f>
        <v>0</v>
      </c>
      <c r="Z1558" s="129">
        <v>0</v>
      </c>
      <c r="AA1558" s="130">
        <f>$Z$1558*$K$1558</f>
        <v>0</v>
      </c>
      <c r="AR1558" s="6" t="s">
        <v>607</v>
      </c>
      <c r="AT1558" s="6" t="s">
        <v>540</v>
      </c>
      <c r="AU1558" s="6" t="s">
        <v>517</v>
      </c>
      <c r="AY1558" s="6" t="s">
        <v>539</v>
      </c>
      <c r="BE1558" s="80">
        <f>IF($U$1558="základní",$N$1558,0)</f>
        <v>0</v>
      </c>
      <c r="BF1558" s="80">
        <f>IF($U$1558="snížená",$N$1558,0)</f>
        <v>0</v>
      </c>
      <c r="BG1558" s="80">
        <f>IF($U$1558="zákl. přenesená",$N$1558,0)</f>
        <v>0</v>
      </c>
      <c r="BH1558" s="80">
        <f>IF($U$1558="sníž. přenesená",$N$1558,0)</f>
        <v>0</v>
      </c>
      <c r="BI1558" s="80">
        <f>IF($U$1558="nulová",$N$1558,0)</f>
        <v>0</v>
      </c>
      <c r="BJ1558" s="6" t="s">
        <v>517</v>
      </c>
      <c r="BK1558" s="80">
        <f>ROUND($L$1558*$K$1558,2)</f>
        <v>0</v>
      </c>
      <c r="BL1558" s="6" t="s">
        <v>607</v>
      </c>
    </row>
    <row r="1559" spans="2:51" s="6" customFormat="1" ht="15.75" customHeight="1">
      <c r="B1559" s="131"/>
      <c r="E1559" s="132"/>
      <c r="F1559" s="206" t="s">
        <v>615</v>
      </c>
      <c r="G1559" s="207"/>
      <c r="H1559" s="207"/>
      <c r="I1559" s="207"/>
      <c r="K1559" s="132"/>
      <c r="N1559" s="132"/>
      <c r="R1559" s="133"/>
      <c r="T1559" s="134"/>
      <c r="AA1559" s="135"/>
      <c r="AT1559" s="132" t="s">
        <v>546</v>
      </c>
      <c r="AU1559" s="132" t="s">
        <v>517</v>
      </c>
      <c r="AV1559" s="136" t="s">
        <v>401</v>
      </c>
      <c r="AW1559" s="136" t="s">
        <v>485</v>
      </c>
      <c r="AX1559" s="136" t="s">
        <v>455</v>
      </c>
      <c r="AY1559" s="132" t="s">
        <v>539</v>
      </c>
    </row>
    <row r="1560" spans="2:51" s="6" customFormat="1" ht="15.75" customHeight="1">
      <c r="B1560" s="137"/>
      <c r="E1560" s="138"/>
      <c r="F1560" s="204" t="s">
        <v>555</v>
      </c>
      <c r="G1560" s="205"/>
      <c r="H1560" s="205"/>
      <c r="I1560" s="205"/>
      <c r="K1560" s="139">
        <v>3</v>
      </c>
      <c r="N1560" s="138"/>
      <c r="R1560" s="140"/>
      <c r="T1560" s="141"/>
      <c r="AA1560" s="142"/>
      <c r="AT1560" s="138" t="s">
        <v>546</v>
      </c>
      <c r="AU1560" s="138" t="s">
        <v>517</v>
      </c>
      <c r="AV1560" s="143" t="s">
        <v>517</v>
      </c>
      <c r="AW1560" s="143" t="s">
        <v>485</v>
      </c>
      <c r="AX1560" s="143" t="s">
        <v>455</v>
      </c>
      <c r="AY1560" s="138" t="s">
        <v>539</v>
      </c>
    </row>
    <row r="1561" spans="2:51" s="6" customFormat="1" ht="15.75" customHeight="1">
      <c r="B1561" s="131"/>
      <c r="E1561" s="132"/>
      <c r="F1561" s="206" t="s">
        <v>618</v>
      </c>
      <c r="G1561" s="207"/>
      <c r="H1561" s="207"/>
      <c r="I1561" s="207"/>
      <c r="K1561" s="132"/>
      <c r="N1561" s="132"/>
      <c r="R1561" s="133"/>
      <c r="T1561" s="134"/>
      <c r="AA1561" s="135"/>
      <c r="AT1561" s="132" t="s">
        <v>546</v>
      </c>
      <c r="AU1561" s="132" t="s">
        <v>517</v>
      </c>
      <c r="AV1561" s="136" t="s">
        <v>401</v>
      </c>
      <c r="AW1561" s="136" t="s">
        <v>485</v>
      </c>
      <c r="AX1561" s="136" t="s">
        <v>455</v>
      </c>
      <c r="AY1561" s="132" t="s">
        <v>539</v>
      </c>
    </row>
    <row r="1562" spans="2:51" s="6" customFormat="1" ht="15.75" customHeight="1">
      <c r="B1562" s="137"/>
      <c r="E1562" s="138"/>
      <c r="F1562" s="204" t="s">
        <v>555</v>
      </c>
      <c r="G1562" s="205"/>
      <c r="H1562" s="205"/>
      <c r="I1562" s="205"/>
      <c r="K1562" s="139">
        <v>3</v>
      </c>
      <c r="N1562" s="138"/>
      <c r="R1562" s="140"/>
      <c r="T1562" s="141"/>
      <c r="AA1562" s="142"/>
      <c r="AT1562" s="138" t="s">
        <v>546</v>
      </c>
      <c r="AU1562" s="138" t="s">
        <v>517</v>
      </c>
      <c r="AV1562" s="143" t="s">
        <v>517</v>
      </c>
      <c r="AW1562" s="143" t="s">
        <v>485</v>
      </c>
      <c r="AX1562" s="143" t="s">
        <v>455</v>
      </c>
      <c r="AY1562" s="138" t="s">
        <v>539</v>
      </c>
    </row>
    <row r="1563" spans="2:51" s="6" customFormat="1" ht="15.75" customHeight="1">
      <c r="B1563" s="144"/>
      <c r="E1563" s="145"/>
      <c r="F1563" s="208" t="s">
        <v>548</v>
      </c>
      <c r="G1563" s="209"/>
      <c r="H1563" s="209"/>
      <c r="I1563" s="209"/>
      <c r="K1563" s="146">
        <v>6</v>
      </c>
      <c r="N1563" s="145"/>
      <c r="R1563" s="147"/>
      <c r="T1563" s="148"/>
      <c r="AA1563" s="149"/>
      <c r="AT1563" s="145" t="s">
        <v>546</v>
      </c>
      <c r="AU1563" s="145" t="s">
        <v>517</v>
      </c>
      <c r="AV1563" s="150" t="s">
        <v>544</v>
      </c>
      <c r="AW1563" s="150" t="s">
        <v>485</v>
      </c>
      <c r="AX1563" s="150" t="s">
        <v>401</v>
      </c>
      <c r="AY1563" s="145" t="s">
        <v>539</v>
      </c>
    </row>
    <row r="1564" spans="2:64" s="6" customFormat="1" ht="27" customHeight="1">
      <c r="B1564" s="22"/>
      <c r="C1564" s="151" t="s">
        <v>225</v>
      </c>
      <c r="D1564" s="151" t="s">
        <v>722</v>
      </c>
      <c r="E1564" s="152" t="s">
        <v>197</v>
      </c>
      <c r="F1564" s="217" t="s">
        <v>198</v>
      </c>
      <c r="G1564" s="215"/>
      <c r="H1564" s="215"/>
      <c r="I1564" s="215"/>
      <c r="J1564" s="153" t="s">
        <v>863</v>
      </c>
      <c r="K1564" s="154">
        <v>18.09</v>
      </c>
      <c r="L1564" s="214">
        <v>0</v>
      </c>
      <c r="M1564" s="215"/>
      <c r="N1564" s="216">
        <f>ROUND($L$1564*$K$1564,2)</f>
        <v>0</v>
      </c>
      <c r="O1564" s="211"/>
      <c r="P1564" s="211"/>
      <c r="Q1564" s="211"/>
      <c r="R1564" s="23"/>
      <c r="T1564" s="127"/>
      <c r="U1564" s="128" t="s">
        <v>422</v>
      </c>
      <c r="V1564" s="129">
        <v>0</v>
      </c>
      <c r="W1564" s="129">
        <f>$V$1564*$K$1564</f>
        <v>0</v>
      </c>
      <c r="X1564" s="129">
        <v>0.003</v>
      </c>
      <c r="Y1564" s="129">
        <f>$X$1564*$K$1564</f>
        <v>0.05427</v>
      </c>
      <c r="Z1564" s="129">
        <v>0</v>
      </c>
      <c r="AA1564" s="130">
        <f>$Z$1564*$K$1564</f>
        <v>0</v>
      </c>
      <c r="AR1564" s="6" t="s">
        <v>742</v>
      </c>
      <c r="AT1564" s="6" t="s">
        <v>722</v>
      </c>
      <c r="AU1564" s="6" t="s">
        <v>517</v>
      </c>
      <c r="AY1564" s="6" t="s">
        <v>539</v>
      </c>
      <c r="BE1564" s="80">
        <f>IF($U$1564="základní",$N$1564,0)</f>
        <v>0</v>
      </c>
      <c r="BF1564" s="80">
        <f>IF($U$1564="snížená",$N$1564,0)</f>
        <v>0</v>
      </c>
      <c r="BG1564" s="80">
        <f>IF($U$1564="zákl. přenesená",$N$1564,0)</f>
        <v>0</v>
      </c>
      <c r="BH1564" s="80">
        <f>IF($U$1564="sníž. přenesená",$N$1564,0)</f>
        <v>0</v>
      </c>
      <c r="BI1564" s="80">
        <f>IF($U$1564="nulová",$N$1564,0)</f>
        <v>0</v>
      </c>
      <c r="BJ1564" s="6" t="s">
        <v>517</v>
      </c>
      <c r="BK1564" s="80">
        <f>ROUND($L$1564*$K$1564,2)</f>
        <v>0</v>
      </c>
      <c r="BL1564" s="6" t="s">
        <v>607</v>
      </c>
    </row>
    <row r="1565" spans="2:51" s="6" customFormat="1" ht="15.75" customHeight="1">
      <c r="B1565" s="131"/>
      <c r="E1565" s="132"/>
      <c r="F1565" s="206" t="s">
        <v>615</v>
      </c>
      <c r="G1565" s="207"/>
      <c r="H1565" s="207"/>
      <c r="I1565" s="207"/>
      <c r="K1565" s="132"/>
      <c r="N1565" s="132"/>
      <c r="R1565" s="133"/>
      <c r="T1565" s="134"/>
      <c r="AA1565" s="135"/>
      <c r="AT1565" s="132" t="s">
        <v>546</v>
      </c>
      <c r="AU1565" s="132" t="s">
        <v>517</v>
      </c>
      <c r="AV1565" s="136" t="s">
        <v>401</v>
      </c>
      <c r="AW1565" s="136" t="s">
        <v>485</v>
      </c>
      <c r="AX1565" s="136" t="s">
        <v>455</v>
      </c>
      <c r="AY1565" s="132" t="s">
        <v>539</v>
      </c>
    </row>
    <row r="1566" spans="2:51" s="6" customFormat="1" ht="15.75" customHeight="1">
      <c r="B1566" s="137"/>
      <c r="E1566" s="138"/>
      <c r="F1566" s="204" t="s">
        <v>226</v>
      </c>
      <c r="G1566" s="205"/>
      <c r="H1566" s="205"/>
      <c r="I1566" s="205"/>
      <c r="K1566" s="139">
        <v>9.09</v>
      </c>
      <c r="N1566" s="138"/>
      <c r="R1566" s="140"/>
      <c r="T1566" s="141"/>
      <c r="AA1566" s="142"/>
      <c r="AT1566" s="138" t="s">
        <v>546</v>
      </c>
      <c r="AU1566" s="138" t="s">
        <v>517</v>
      </c>
      <c r="AV1566" s="143" t="s">
        <v>517</v>
      </c>
      <c r="AW1566" s="143" t="s">
        <v>485</v>
      </c>
      <c r="AX1566" s="143" t="s">
        <v>455</v>
      </c>
      <c r="AY1566" s="138" t="s">
        <v>539</v>
      </c>
    </row>
    <row r="1567" spans="2:51" s="6" customFormat="1" ht="15.75" customHeight="1">
      <c r="B1567" s="131"/>
      <c r="E1567" s="132"/>
      <c r="F1567" s="206" t="s">
        <v>618</v>
      </c>
      <c r="G1567" s="207"/>
      <c r="H1567" s="207"/>
      <c r="I1567" s="207"/>
      <c r="K1567" s="132"/>
      <c r="N1567" s="132"/>
      <c r="R1567" s="133"/>
      <c r="T1567" s="134"/>
      <c r="AA1567" s="135"/>
      <c r="AT1567" s="132" t="s">
        <v>546</v>
      </c>
      <c r="AU1567" s="132" t="s">
        <v>517</v>
      </c>
      <c r="AV1567" s="136" t="s">
        <v>401</v>
      </c>
      <c r="AW1567" s="136" t="s">
        <v>485</v>
      </c>
      <c r="AX1567" s="136" t="s">
        <v>455</v>
      </c>
      <c r="AY1567" s="132" t="s">
        <v>539</v>
      </c>
    </row>
    <row r="1568" spans="2:51" s="6" customFormat="1" ht="15.75" customHeight="1">
      <c r="B1568" s="137"/>
      <c r="E1568" s="138"/>
      <c r="F1568" s="204" t="s">
        <v>227</v>
      </c>
      <c r="G1568" s="205"/>
      <c r="H1568" s="205"/>
      <c r="I1568" s="205"/>
      <c r="K1568" s="139">
        <v>9</v>
      </c>
      <c r="N1568" s="138"/>
      <c r="R1568" s="140"/>
      <c r="T1568" s="141"/>
      <c r="AA1568" s="142"/>
      <c r="AT1568" s="138" t="s">
        <v>546</v>
      </c>
      <c r="AU1568" s="138" t="s">
        <v>517</v>
      </c>
      <c r="AV1568" s="143" t="s">
        <v>517</v>
      </c>
      <c r="AW1568" s="143" t="s">
        <v>485</v>
      </c>
      <c r="AX1568" s="143" t="s">
        <v>455</v>
      </c>
      <c r="AY1568" s="138" t="s">
        <v>539</v>
      </c>
    </row>
    <row r="1569" spans="2:51" s="6" customFormat="1" ht="15.75" customHeight="1">
      <c r="B1569" s="144"/>
      <c r="E1569" s="145"/>
      <c r="F1569" s="208" t="s">
        <v>548</v>
      </c>
      <c r="G1569" s="209"/>
      <c r="H1569" s="209"/>
      <c r="I1569" s="209"/>
      <c r="K1569" s="146">
        <v>18.09</v>
      </c>
      <c r="N1569" s="145"/>
      <c r="R1569" s="147"/>
      <c r="T1569" s="148"/>
      <c r="AA1569" s="149"/>
      <c r="AT1569" s="145" t="s">
        <v>546</v>
      </c>
      <c r="AU1569" s="145" t="s">
        <v>517</v>
      </c>
      <c r="AV1569" s="150" t="s">
        <v>544</v>
      </c>
      <c r="AW1569" s="150" t="s">
        <v>485</v>
      </c>
      <c r="AX1569" s="150" t="s">
        <v>401</v>
      </c>
      <c r="AY1569" s="145" t="s">
        <v>539</v>
      </c>
    </row>
    <row r="1570" spans="2:64" s="6" customFormat="1" ht="27" customHeight="1">
      <c r="B1570" s="22"/>
      <c r="C1570" s="151" t="s">
        <v>228</v>
      </c>
      <c r="D1570" s="151" t="s">
        <v>722</v>
      </c>
      <c r="E1570" s="152" t="s">
        <v>201</v>
      </c>
      <c r="F1570" s="217" t="s">
        <v>202</v>
      </c>
      <c r="G1570" s="215"/>
      <c r="H1570" s="215"/>
      <c r="I1570" s="215"/>
      <c r="J1570" s="153" t="s">
        <v>826</v>
      </c>
      <c r="K1570" s="154">
        <v>6</v>
      </c>
      <c r="L1570" s="214">
        <v>0</v>
      </c>
      <c r="M1570" s="215"/>
      <c r="N1570" s="216">
        <f>ROUND($L$1570*$K$1570,2)</f>
        <v>0</v>
      </c>
      <c r="O1570" s="211"/>
      <c r="P1570" s="211"/>
      <c r="Q1570" s="211"/>
      <c r="R1570" s="23"/>
      <c r="T1570" s="127"/>
      <c r="U1570" s="128" t="s">
        <v>422</v>
      </c>
      <c r="V1570" s="129">
        <v>0</v>
      </c>
      <c r="W1570" s="129">
        <f>$V$1570*$K$1570</f>
        <v>0</v>
      </c>
      <c r="X1570" s="129">
        <v>0.0002</v>
      </c>
      <c r="Y1570" s="129">
        <f>$X$1570*$K$1570</f>
        <v>0.0012000000000000001</v>
      </c>
      <c r="Z1570" s="129">
        <v>0</v>
      </c>
      <c r="AA1570" s="130">
        <f>$Z$1570*$K$1570</f>
        <v>0</v>
      </c>
      <c r="AR1570" s="6" t="s">
        <v>742</v>
      </c>
      <c r="AT1570" s="6" t="s">
        <v>722</v>
      </c>
      <c r="AU1570" s="6" t="s">
        <v>517</v>
      </c>
      <c r="AY1570" s="6" t="s">
        <v>539</v>
      </c>
      <c r="BE1570" s="80">
        <f>IF($U$1570="základní",$N$1570,0)</f>
        <v>0</v>
      </c>
      <c r="BF1570" s="80">
        <f>IF($U$1570="snížená",$N$1570,0)</f>
        <v>0</v>
      </c>
      <c r="BG1570" s="80">
        <f>IF($U$1570="zákl. přenesená",$N$1570,0)</f>
        <v>0</v>
      </c>
      <c r="BH1570" s="80">
        <f>IF($U$1570="sníž. přenesená",$N$1570,0)</f>
        <v>0</v>
      </c>
      <c r="BI1570" s="80">
        <f>IF($U$1570="nulová",$N$1570,0)</f>
        <v>0</v>
      </c>
      <c r="BJ1570" s="6" t="s">
        <v>517</v>
      </c>
      <c r="BK1570" s="80">
        <f>ROUND($L$1570*$K$1570,2)</f>
        <v>0</v>
      </c>
      <c r="BL1570" s="6" t="s">
        <v>607</v>
      </c>
    </row>
    <row r="1571" spans="2:51" s="6" customFormat="1" ht="15.75" customHeight="1">
      <c r="B1571" s="131"/>
      <c r="E1571" s="132"/>
      <c r="F1571" s="206" t="s">
        <v>615</v>
      </c>
      <c r="G1571" s="207"/>
      <c r="H1571" s="207"/>
      <c r="I1571" s="207"/>
      <c r="K1571" s="132"/>
      <c r="N1571" s="132"/>
      <c r="R1571" s="133"/>
      <c r="T1571" s="134"/>
      <c r="AA1571" s="135"/>
      <c r="AT1571" s="132" t="s">
        <v>546</v>
      </c>
      <c r="AU1571" s="132" t="s">
        <v>517</v>
      </c>
      <c r="AV1571" s="136" t="s">
        <v>401</v>
      </c>
      <c r="AW1571" s="136" t="s">
        <v>485</v>
      </c>
      <c r="AX1571" s="136" t="s">
        <v>455</v>
      </c>
      <c r="AY1571" s="132" t="s">
        <v>539</v>
      </c>
    </row>
    <row r="1572" spans="2:51" s="6" customFormat="1" ht="15.75" customHeight="1">
      <c r="B1572" s="137"/>
      <c r="E1572" s="138"/>
      <c r="F1572" s="204" t="s">
        <v>555</v>
      </c>
      <c r="G1572" s="205"/>
      <c r="H1572" s="205"/>
      <c r="I1572" s="205"/>
      <c r="K1572" s="139">
        <v>3</v>
      </c>
      <c r="N1572" s="138"/>
      <c r="R1572" s="140"/>
      <c r="T1572" s="141"/>
      <c r="AA1572" s="142"/>
      <c r="AT1572" s="138" t="s">
        <v>546</v>
      </c>
      <c r="AU1572" s="138" t="s">
        <v>517</v>
      </c>
      <c r="AV1572" s="143" t="s">
        <v>517</v>
      </c>
      <c r="AW1572" s="143" t="s">
        <v>485</v>
      </c>
      <c r="AX1572" s="143" t="s">
        <v>455</v>
      </c>
      <c r="AY1572" s="138" t="s">
        <v>539</v>
      </c>
    </row>
    <row r="1573" spans="2:51" s="6" customFormat="1" ht="15.75" customHeight="1">
      <c r="B1573" s="131"/>
      <c r="E1573" s="132"/>
      <c r="F1573" s="206" t="s">
        <v>618</v>
      </c>
      <c r="G1573" s="207"/>
      <c r="H1573" s="207"/>
      <c r="I1573" s="207"/>
      <c r="K1573" s="132"/>
      <c r="N1573" s="132"/>
      <c r="R1573" s="133"/>
      <c r="T1573" s="134"/>
      <c r="AA1573" s="135"/>
      <c r="AT1573" s="132" t="s">
        <v>546</v>
      </c>
      <c r="AU1573" s="132" t="s">
        <v>517</v>
      </c>
      <c r="AV1573" s="136" t="s">
        <v>401</v>
      </c>
      <c r="AW1573" s="136" t="s">
        <v>485</v>
      </c>
      <c r="AX1573" s="136" t="s">
        <v>455</v>
      </c>
      <c r="AY1573" s="132" t="s">
        <v>539</v>
      </c>
    </row>
    <row r="1574" spans="2:51" s="6" customFormat="1" ht="15.75" customHeight="1">
      <c r="B1574" s="137"/>
      <c r="E1574" s="138"/>
      <c r="F1574" s="204" t="s">
        <v>555</v>
      </c>
      <c r="G1574" s="205"/>
      <c r="H1574" s="205"/>
      <c r="I1574" s="205"/>
      <c r="K1574" s="139">
        <v>3</v>
      </c>
      <c r="N1574" s="138"/>
      <c r="R1574" s="140"/>
      <c r="T1574" s="141"/>
      <c r="AA1574" s="142"/>
      <c r="AT1574" s="138" t="s">
        <v>546</v>
      </c>
      <c r="AU1574" s="138" t="s">
        <v>517</v>
      </c>
      <c r="AV1574" s="143" t="s">
        <v>517</v>
      </c>
      <c r="AW1574" s="143" t="s">
        <v>485</v>
      </c>
      <c r="AX1574" s="143" t="s">
        <v>455</v>
      </c>
      <c r="AY1574" s="138" t="s">
        <v>539</v>
      </c>
    </row>
    <row r="1575" spans="2:51" s="6" customFormat="1" ht="15.75" customHeight="1">
      <c r="B1575" s="144"/>
      <c r="E1575" s="145"/>
      <c r="F1575" s="208" t="s">
        <v>548</v>
      </c>
      <c r="G1575" s="209"/>
      <c r="H1575" s="209"/>
      <c r="I1575" s="209"/>
      <c r="K1575" s="146">
        <v>6</v>
      </c>
      <c r="N1575" s="145"/>
      <c r="R1575" s="147"/>
      <c r="T1575" s="148"/>
      <c r="AA1575" s="149"/>
      <c r="AT1575" s="145" t="s">
        <v>546</v>
      </c>
      <c r="AU1575" s="145" t="s">
        <v>517</v>
      </c>
      <c r="AV1575" s="150" t="s">
        <v>544</v>
      </c>
      <c r="AW1575" s="150" t="s">
        <v>485</v>
      </c>
      <c r="AX1575" s="150" t="s">
        <v>401</v>
      </c>
      <c r="AY1575" s="145" t="s">
        <v>539</v>
      </c>
    </row>
    <row r="1576" spans="2:64" s="6" customFormat="1" ht="27" customHeight="1">
      <c r="B1576" s="22"/>
      <c r="C1576" s="123" t="s">
        <v>229</v>
      </c>
      <c r="D1576" s="123" t="s">
        <v>540</v>
      </c>
      <c r="E1576" s="124" t="s">
        <v>230</v>
      </c>
      <c r="F1576" s="212" t="s">
        <v>231</v>
      </c>
      <c r="G1576" s="211"/>
      <c r="H1576" s="211"/>
      <c r="I1576" s="211"/>
      <c r="J1576" s="125" t="s">
        <v>232</v>
      </c>
      <c r="K1576" s="155">
        <v>0</v>
      </c>
      <c r="L1576" s="213">
        <v>0</v>
      </c>
      <c r="M1576" s="211"/>
      <c r="N1576" s="210">
        <f>ROUND($L$1576*$K$1576,2)</f>
        <v>0</v>
      </c>
      <c r="O1576" s="211"/>
      <c r="P1576" s="211"/>
      <c r="Q1576" s="211"/>
      <c r="R1576" s="23"/>
      <c r="T1576" s="127"/>
      <c r="U1576" s="128" t="s">
        <v>422</v>
      </c>
      <c r="V1576" s="129">
        <v>0</v>
      </c>
      <c r="W1576" s="129">
        <f>$V$1576*$K$1576</f>
        <v>0</v>
      </c>
      <c r="X1576" s="129">
        <v>0</v>
      </c>
      <c r="Y1576" s="129">
        <f>$X$1576*$K$1576</f>
        <v>0</v>
      </c>
      <c r="Z1576" s="129">
        <v>0</v>
      </c>
      <c r="AA1576" s="130">
        <f>$Z$1576*$K$1576</f>
        <v>0</v>
      </c>
      <c r="AR1576" s="6" t="s">
        <v>607</v>
      </c>
      <c r="AT1576" s="6" t="s">
        <v>540</v>
      </c>
      <c r="AU1576" s="6" t="s">
        <v>517</v>
      </c>
      <c r="AY1576" s="6" t="s">
        <v>539</v>
      </c>
      <c r="BE1576" s="80">
        <f>IF($U$1576="základní",$N$1576,0)</f>
        <v>0</v>
      </c>
      <c r="BF1576" s="80">
        <f>IF($U$1576="snížená",$N$1576,0)</f>
        <v>0</v>
      </c>
      <c r="BG1576" s="80">
        <f>IF($U$1576="zákl. přenesená",$N$1576,0)</f>
        <v>0</v>
      </c>
      <c r="BH1576" s="80">
        <f>IF($U$1576="sníž. přenesená",$N$1576,0)</f>
        <v>0</v>
      </c>
      <c r="BI1576" s="80">
        <f>IF($U$1576="nulová",$N$1576,0)</f>
        <v>0</v>
      </c>
      <c r="BJ1576" s="6" t="s">
        <v>517</v>
      </c>
      <c r="BK1576" s="80">
        <f>ROUND($L$1576*$K$1576,2)</f>
        <v>0</v>
      </c>
      <c r="BL1576" s="6" t="s">
        <v>607</v>
      </c>
    </row>
    <row r="1577" spans="2:63" s="113" customFormat="1" ht="30.75" customHeight="1">
      <c r="B1577" s="114"/>
      <c r="D1577" s="122" t="s">
        <v>508</v>
      </c>
      <c r="N1577" s="200">
        <f>$BK$1577</f>
        <v>0</v>
      </c>
      <c r="O1577" s="201"/>
      <c r="P1577" s="201"/>
      <c r="Q1577" s="201"/>
      <c r="R1577" s="117"/>
      <c r="T1577" s="118"/>
      <c r="W1577" s="119">
        <f>SUM($W$1578:$W$1742)</f>
        <v>119.588755</v>
      </c>
      <c r="Y1577" s="119">
        <f>SUM($Y$1578:$Y$1742)</f>
        <v>3.0393745500000002</v>
      </c>
      <c r="AA1577" s="120">
        <f>SUM($AA$1578:$AA$1742)</f>
        <v>0</v>
      </c>
      <c r="AR1577" s="116" t="s">
        <v>517</v>
      </c>
      <c r="AT1577" s="116" t="s">
        <v>454</v>
      </c>
      <c r="AU1577" s="116" t="s">
        <v>401</v>
      </c>
      <c r="AY1577" s="116" t="s">
        <v>539</v>
      </c>
      <c r="BK1577" s="121">
        <f>SUM($BK$1578:$BK$1742)</f>
        <v>0</v>
      </c>
    </row>
    <row r="1578" spans="2:64" s="6" customFormat="1" ht="27" customHeight="1">
      <c r="B1578" s="22"/>
      <c r="C1578" s="123" t="s">
        <v>233</v>
      </c>
      <c r="D1578" s="123" t="s">
        <v>540</v>
      </c>
      <c r="E1578" s="124" t="s">
        <v>234</v>
      </c>
      <c r="F1578" s="212" t="s">
        <v>235</v>
      </c>
      <c r="G1578" s="211"/>
      <c r="H1578" s="211"/>
      <c r="I1578" s="211"/>
      <c r="J1578" s="125" t="s">
        <v>863</v>
      </c>
      <c r="K1578" s="126">
        <v>14.91</v>
      </c>
      <c r="L1578" s="213">
        <v>0</v>
      </c>
      <c r="M1578" s="211"/>
      <c r="N1578" s="210">
        <f>ROUND($L$1578*$K$1578,2)</f>
        <v>0</v>
      </c>
      <c r="O1578" s="211"/>
      <c r="P1578" s="211"/>
      <c r="Q1578" s="211"/>
      <c r="R1578" s="23"/>
      <c r="T1578" s="127"/>
      <c r="U1578" s="128" t="s">
        <v>422</v>
      </c>
      <c r="V1578" s="129">
        <v>0.594</v>
      </c>
      <c r="W1578" s="129">
        <f>$V$1578*$K$1578</f>
        <v>8.856539999999999</v>
      </c>
      <c r="X1578" s="129">
        <v>0.00147</v>
      </c>
      <c r="Y1578" s="129">
        <f>$X$1578*$K$1578</f>
        <v>0.0219177</v>
      </c>
      <c r="Z1578" s="129">
        <v>0</v>
      </c>
      <c r="AA1578" s="130">
        <f>$Z$1578*$K$1578</f>
        <v>0</v>
      </c>
      <c r="AR1578" s="6" t="s">
        <v>607</v>
      </c>
      <c r="AT1578" s="6" t="s">
        <v>540</v>
      </c>
      <c r="AU1578" s="6" t="s">
        <v>517</v>
      </c>
      <c r="AY1578" s="6" t="s">
        <v>539</v>
      </c>
      <c r="BE1578" s="80">
        <f>IF($U$1578="základní",$N$1578,0)</f>
        <v>0</v>
      </c>
      <c r="BF1578" s="80">
        <f>IF($U$1578="snížená",$N$1578,0)</f>
        <v>0</v>
      </c>
      <c r="BG1578" s="80">
        <f>IF($U$1578="zákl. přenesená",$N$1578,0)</f>
        <v>0</v>
      </c>
      <c r="BH1578" s="80">
        <f>IF($U$1578="sníž. přenesená",$N$1578,0)</f>
        <v>0</v>
      </c>
      <c r="BI1578" s="80">
        <f>IF($U$1578="nulová",$N$1578,0)</f>
        <v>0</v>
      </c>
      <c r="BJ1578" s="6" t="s">
        <v>517</v>
      </c>
      <c r="BK1578" s="80">
        <f>ROUND($L$1578*$K$1578,2)</f>
        <v>0</v>
      </c>
      <c r="BL1578" s="6" t="s">
        <v>607</v>
      </c>
    </row>
    <row r="1579" spans="2:51" s="6" customFormat="1" ht="15.75" customHeight="1">
      <c r="B1579" s="131"/>
      <c r="E1579" s="132"/>
      <c r="F1579" s="206" t="s">
        <v>975</v>
      </c>
      <c r="G1579" s="207"/>
      <c r="H1579" s="207"/>
      <c r="I1579" s="207"/>
      <c r="K1579" s="132"/>
      <c r="N1579" s="132"/>
      <c r="R1579" s="133"/>
      <c r="T1579" s="134"/>
      <c r="AA1579" s="135"/>
      <c r="AT1579" s="132" t="s">
        <v>546</v>
      </c>
      <c r="AU1579" s="132" t="s">
        <v>517</v>
      </c>
      <c r="AV1579" s="136" t="s">
        <v>401</v>
      </c>
      <c r="AW1579" s="136" t="s">
        <v>485</v>
      </c>
      <c r="AX1579" s="136" t="s">
        <v>455</v>
      </c>
      <c r="AY1579" s="132" t="s">
        <v>539</v>
      </c>
    </row>
    <row r="1580" spans="2:51" s="6" customFormat="1" ht="15.75" customHeight="1">
      <c r="B1580" s="137"/>
      <c r="E1580" s="138"/>
      <c r="F1580" s="204" t="s">
        <v>236</v>
      </c>
      <c r="G1580" s="205"/>
      <c r="H1580" s="205"/>
      <c r="I1580" s="205"/>
      <c r="K1580" s="139">
        <v>7.77</v>
      </c>
      <c r="N1580" s="138"/>
      <c r="R1580" s="140"/>
      <c r="T1580" s="141"/>
      <c r="AA1580" s="142"/>
      <c r="AT1580" s="138" t="s">
        <v>546</v>
      </c>
      <c r="AU1580" s="138" t="s">
        <v>517</v>
      </c>
      <c r="AV1580" s="143" t="s">
        <v>517</v>
      </c>
      <c r="AW1580" s="143" t="s">
        <v>485</v>
      </c>
      <c r="AX1580" s="143" t="s">
        <v>455</v>
      </c>
      <c r="AY1580" s="138" t="s">
        <v>539</v>
      </c>
    </row>
    <row r="1581" spans="2:51" s="6" customFormat="1" ht="15.75" customHeight="1">
      <c r="B1581" s="131"/>
      <c r="E1581" s="132"/>
      <c r="F1581" s="206" t="s">
        <v>977</v>
      </c>
      <c r="G1581" s="207"/>
      <c r="H1581" s="207"/>
      <c r="I1581" s="207"/>
      <c r="K1581" s="132"/>
      <c r="N1581" s="132"/>
      <c r="R1581" s="133"/>
      <c r="T1581" s="134"/>
      <c r="AA1581" s="135"/>
      <c r="AT1581" s="132" t="s">
        <v>546</v>
      </c>
      <c r="AU1581" s="132" t="s">
        <v>517</v>
      </c>
      <c r="AV1581" s="136" t="s">
        <v>401</v>
      </c>
      <c r="AW1581" s="136" t="s">
        <v>485</v>
      </c>
      <c r="AX1581" s="136" t="s">
        <v>455</v>
      </c>
      <c r="AY1581" s="132" t="s">
        <v>539</v>
      </c>
    </row>
    <row r="1582" spans="2:51" s="6" customFormat="1" ht="15.75" customHeight="1">
      <c r="B1582" s="137"/>
      <c r="E1582" s="138"/>
      <c r="F1582" s="204" t="s">
        <v>237</v>
      </c>
      <c r="G1582" s="205"/>
      <c r="H1582" s="205"/>
      <c r="I1582" s="205"/>
      <c r="K1582" s="139">
        <v>7.14</v>
      </c>
      <c r="N1582" s="138"/>
      <c r="R1582" s="140"/>
      <c r="T1582" s="141"/>
      <c r="AA1582" s="142"/>
      <c r="AT1582" s="138" t="s">
        <v>546</v>
      </c>
      <c r="AU1582" s="138" t="s">
        <v>517</v>
      </c>
      <c r="AV1582" s="143" t="s">
        <v>517</v>
      </c>
      <c r="AW1582" s="143" t="s">
        <v>485</v>
      </c>
      <c r="AX1582" s="143" t="s">
        <v>455</v>
      </c>
      <c r="AY1582" s="138" t="s">
        <v>539</v>
      </c>
    </row>
    <row r="1583" spans="2:51" s="6" customFormat="1" ht="15.75" customHeight="1">
      <c r="B1583" s="144"/>
      <c r="E1583" s="145"/>
      <c r="F1583" s="208" t="s">
        <v>548</v>
      </c>
      <c r="G1583" s="209"/>
      <c r="H1583" s="209"/>
      <c r="I1583" s="209"/>
      <c r="K1583" s="146">
        <v>14.91</v>
      </c>
      <c r="N1583" s="145"/>
      <c r="R1583" s="147"/>
      <c r="T1583" s="148"/>
      <c r="AA1583" s="149"/>
      <c r="AT1583" s="145" t="s">
        <v>546</v>
      </c>
      <c r="AU1583" s="145" t="s">
        <v>517</v>
      </c>
      <c r="AV1583" s="150" t="s">
        <v>544</v>
      </c>
      <c r="AW1583" s="150" t="s">
        <v>485</v>
      </c>
      <c r="AX1583" s="150" t="s">
        <v>401</v>
      </c>
      <c r="AY1583" s="145" t="s">
        <v>539</v>
      </c>
    </row>
    <row r="1584" spans="2:64" s="6" customFormat="1" ht="27" customHeight="1">
      <c r="B1584" s="22"/>
      <c r="C1584" s="151" t="s">
        <v>238</v>
      </c>
      <c r="D1584" s="151" t="s">
        <v>722</v>
      </c>
      <c r="E1584" s="152" t="s">
        <v>239</v>
      </c>
      <c r="F1584" s="217" t="s">
        <v>240</v>
      </c>
      <c r="G1584" s="215"/>
      <c r="H1584" s="215"/>
      <c r="I1584" s="215"/>
      <c r="J1584" s="153" t="s">
        <v>597</v>
      </c>
      <c r="K1584" s="154">
        <v>4.697</v>
      </c>
      <c r="L1584" s="214">
        <v>0</v>
      </c>
      <c r="M1584" s="215"/>
      <c r="N1584" s="216">
        <f>ROUND($L$1584*$K$1584,2)</f>
        <v>0</v>
      </c>
      <c r="O1584" s="211"/>
      <c r="P1584" s="211"/>
      <c r="Q1584" s="211"/>
      <c r="R1584" s="23"/>
      <c r="T1584" s="127"/>
      <c r="U1584" s="128" t="s">
        <v>422</v>
      </c>
      <c r="V1584" s="129">
        <v>0</v>
      </c>
      <c r="W1584" s="129">
        <f>$V$1584*$K$1584</f>
        <v>0</v>
      </c>
      <c r="X1584" s="129">
        <v>0.0192</v>
      </c>
      <c r="Y1584" s="129">
        <f>$X$1584*$K$1584</f>
        <v>0.0901824</v>
      </c>
      <c r="Z1584" s="129">
        <v>0</v>
      </c>
      <c r="AA1584" s="130">
        <f>$Z$1584*$K$1584</f>
        <v>0</v>
      </c>
      <c r="AR1584" s="6" t="s">
        <v>742</v>
      </c>
      <c r="AT1584" s="6" t="s">
        <v>722</v>
      </c>
      <c r="AU1584" s="6" t="s">
        <v>517</v>
      </c>
      <c r="AY1584" s="6" t="s">
        <v>539</v>
      </c>
      <c r="BE1584" s="80">
        <f>IF($U$1584="základní",$N$1584,0)</f>
        <v>0</v>
      </c>
      <c r="BF1584" s="80">
        <f>IF($U$1584="snížená",$N$1584,0)</f>
        <v>0</v>
      </c>
      <c r="BG1584" s="80">
        <f>IF($U$1584="zákl. přenesená",$N$1584,0)</f>
        <v>0</v>
      </c>
      <c r="BH1584" s="80">
        <f>IF($U$1584="sníž. přenesená",$N$1584,0)</f>
        <v>0</v>
      </c>
      <c r="BI1584" s="80">
        <f>IF($U$1584="nulová",$N$1584,0)</f>
        <v>0</v>
      </c>
      <c r="BJ1584" s="6" t="s">
        <v>517</v>
      </c>
      <c r="BK1584" s="80">
        <f>ROUND($L$1584*$K$1584,2)</f>
        <v>0</v>
      </c>
      <c r="BL1584" s="6" t="s">
        <v>607</v>
      </c>
    </row>
    <row r="1585" spans="2:51" s="6" customFormat="1" ht="15.75" customHeight="1">
      <c r="B1585" s="131"/>
      <c r="E1585" s="132"/>
      <c r="F1585" s="206" t="s">
        <v>975</v>
      </c>
      <c r="G1585" s="207"/>
      <c r="H1585" s="207"/>
      <c r="I1585" s="207"/>
      <c r="K1585" s="132"/>
      <c r="N1585" s="132"/>
      <c r="R1585" s="133"/>
      <c r="T1585" s="134"/>
      <c r="AA1585" s="135"/>
      <c r="AT1585" s="132" t="s">
        <v>546</v>
      </c>
      <c r="AU1585" s="132" t="s">
        <v>517</v>
      </c>
      <c r="AV1585" s="136" t="s">
        <v>401</v>
      </c>
      <c r="AW1585" s="136" t="s">
        <v>485</v>
      </c>
      <c r="AX1585" s="136" t="s">
        <v>455</v>
      </c>
      <c r="AY1585" s="132" t="s">
        <v>539</v>
      </c>
    </row>
    <row r="1586" spans="2:51" s="6" customFormat="1" ht="15.75" customHeight="1">
      <c r="B1586" s="137"/>
      <c r="E1586" s="138"/>
      <c r="F1586" s="204" t="s">
        <v>241</v>
      </c>
      <c r="G1586" s="205"/>
      <c r="H1586" s="205"/>
      <c r="I1586" s="205"/>
      <c r="K1586" s="139">
        <v>2.448</v>
      </c>
      <c r="N1586" s="138"/>
      <c r="R1586" s="140"/>
      <c r="T1586" s="141"/>
      <c r="AA1586" s="142"/>
      <c r="AT1586" s="138" t="s">
        <v>546</v>
      </c>
      <c r="AU1586" s="138" t="s">
        <v>517</v>
      </c>
      <c r="AV1586" s="143" t="s">
        <v>517</v>
      </c>
      <c r="AW1586" s="143" t="s">
        <v>485</v>
      </c>
      <c r="AX1586" s="143" t="s">
        <v>455</v>
      </c>
      <c r="AY1586" s="138" t="s">
        <v>539</v>
      </c>
    </row>
    <row r="1587" spans="2:51" s="6" customFormat="1" ht="15.75" customHeight="1">
      <c r="B1587" s="131"/>
      <c r="E1587" s="132"/>
      <c r="F1587" s="206" t="s">
        <v>977</v>
      </c>
      <c r="G1587" s="207"/>
      <c r="H1587" s="207"/>
      <c r="I1587" s="207"/>
      <c r="K1587" s="132"/>
      <c r="N1587" s="132"/>
      <c r="R1587" s="133"/>
      <c r="T1587" s="134"/>
      <c r="AA1587" s="135"/>
      <c r="AT1587" s="132" t="s">
        <v>546</v>
      </c>
      <c r="AU1587" s="132" t="s">
        <v>517</v>
      </c>
      <c r="AV1587" s="136" t="s">
        <v>401</v>
      </c>
      <c r="AW1587" s="136" t="s">
        <v>485</v>
      </c>
      <c r="AX1587" s="136" t="s">
        <v>455</v>
      </c>
      <c r="AY1587" s="132" t="s">
        <v>539</v>
      </c>
    </row>
    <row r="1588" spans="2:51" s="6" customFormat="1" ht="15.75" customHeight="1">
      <c r="B1588" s="137"/>
      <c r="E1588" s="138"/>
      <c r="F1588" s="204" t="s">
        <v>242</v>
      </c>
      <c r="G1588" s="205"/>
      <c r="H1588" s="205"/>
      <c r="I1588" s="205"/>
      <c r="K1588" s="139">
        <v>2.249</v>
      </c>
      <c r="N1588" s="138"/>
      <c r="R1588" s="140"/>
      <c r="T1588" s="141"/>
      <c r="AA1588" s="142"/>
      <c r="AT1588" s="138" t="s">
        <v>546</v>
      </c>
      <c r="AU1588" s="138" t="s">
        <v>517</v>
      </c>
      <c r="AV1588" s="143" t="s">
        <v>517</v>
      </c>
      <c r="AW1588" s="143" t="s">
        <v>485</v>
      </c>
      <c r="AX1588" s="143" t="s">
        <v>455</v>
      </c>
      <c r="AY1588" s="138" t="s">
        <v>539</v>
      </c>
    </row>
    <row r="1589" spans="2:51" s="6" customFormat="1" ht="15.75" customHeight="1">
      <c r="B1589" s="144"/>
      <c r="E1589" s="145"/>
      <c r="F1589" s="208" t="s">
        <v>548</v>
      </c>
      <c r="G1589" s="209"/>
      <c r="H1589" s="209"/>
      <c r="I1589" s="209"/>
      <c r="K1589" s="146">
        <v>4.697</v>
      </c>
      <c r="N1589" s="145"/>
      <c r="R1589" s="147"/>
      <c r="T1589" s="148"/>
      <c r="AA1589" s="149"/>
      <c r="AT1589" s="145" t="s">
        <v>546</v>
      </c>
      <c r="AU1589" s="145" t="s">
        <v>517</v>
      </c>
      <c r="AV1589" s="150" t="s">
        <v>544</v>
      </c>
      <c r="AW1589" s="150" t="s">
        <v>485</v>
      </c>
      <c r="AX1589" s="150" t="s">
        <v>401</v>
      </c>
      <c r="AY1589" s="145" t="s">
        <v>539</v>
      </c>
    </row>
    <row r="1590" spans="2:64" s="6" customFormat="1" ht="39" customHeight="1">
      <c r="B1590" s="22"/>
      <c r="C1590" s="123" t="s">
        <v>243</v>
      </c>
      <c r="D1590" s="123" t="s">
        <v>540</v>
      </c>
      <c r="E1590" s="124" t="s">
        <v>244</v>
      </c>
      <c r="F1590" s="212" t="s">
        <v>245</v>
      </c>
      <c r="G1590" s="211"/>
      <c r="H1590" s="211"/>
      <c r="I1590" s="211"/>
      <c r="J1590" s="125" t="s">
        <v>863</v>
      </c>
      <c r="K1590" s="126">
        <v>17.04</v>
      </c>
      <c r="L1590" s="213">
        <v>0</v>
      </c>
      <c r="M1590" s="211"/>
      <c r="N1590" s="210">
        <f>ROUND($L$1590*$K$1590,2)</f>
        <v>0</v>
      </c>
      <c r="O1590" s="211"/>
      <c r="P1590" s="211"/>
      <c r="Q1590" s="211"/>
      <c r="R1590" s="23"/>
      <c r="T1590" s="127"/>
      <c r="U1590" s="128" t="s">
        <v>422</v>
      </c>
      <c r="V1590" s="129">
        <v>0.304</v>
      </c>
      <c r="W1590" s="129">
        <f>$V$1590*$K$1590</f>
        <v>5.18016</v>
      </c>
      <c r="X1590" s="129">
        <v>0.00098</v>
      </c>
      <c r="Y1590" s="129">
        <f>$X$1590*$K$1590</f>
        <v>0.016699199999999997</v>
      </c>
      <c r="Z1590" s="129">
        <v>0</v>
      </c>
      <c r="AA1590" s="130">
        <f>$Z$1590*$K$1590</f>
        <v>0</v>
      </c>
      <c r="AR1590" s="6" t="s">
        <v>607</v>
      </c>
      <c r="AT1590" s="6" t="s">
        <v>540</v>
      </c>
      <c r="AU1590" s="6" t="s">
        <v>517</v>
      </c>
      <c r="AY1590" s="6" t="s">
        <v>539</v>
      </c>
      <c r="BE1590" s="80">
        <f>IF($U$1590="základní",$N$1590,0)</f>
        <v>0</v>
      </c>
      <c r="BF1590" s="80">
        <f>IF($U$1590="snížená",$N$1590,0)</f>
        <v>0</v>
      </c>
      <c r="BG1590" s="80">
        <f>IF($U$1590="zákl. přenesená",$N$1590,0)</f>
        <v>0</v>
      </c>
      <c r="BH1590" s="80">
        <f>IF($U$1590="sníž. přenesená",$N$1590,0)</f>
        <v>0</v>
      </c>
      <c r="BI1590" s="80">
        <f>IF($U$1590="nulová",$N$1590,0)</f>
        <v>0</v>
      </c>
      <c r="BJ1590" s="6" t="s">
        <v>517</v>
      </c>
      <c r="BK1590" s="80">
        <f>ROUND($L$1590*$K$1590,2)</f>
        <v>0</v>
      </c>
      <c r="BL1590" s="6" t="s">
        <v>607</v>
      </c>
    </row>
    <row r="1591" spans="2:51" s="6" customFormat="1" ht="15.75" customHeight="1">
      <c r="B1591" s="131"/>
      <c r="E1591" s="132"/>
      <c r="F1591" s="206" t="s">
        <v>975</v>
      </c>
      <c r="G1591" s="207"/>
      <c r="H1591" s="207"/>
      <c r="I1591" s="207"/>
      <c r="K1591" s="132"/>
      <c r="N1591" s="132"/>
      <c r="R1591" s="133"/>
      <c r="T1591" s="134"/>
      <c r="AA1591" s="135"/>
      <c r="AT1591" s="132" t="s">
        <v>546</v>
      </c>
      <c r="AU1591" s="132" t="s">
        <v>517</v>
      </c>
      <c r="AV1591" s="136" t="s">
        <v>401</v>
      </c>
      <c r="AW1591" s="136" t="s">
        <v>485</v>
      </c>
      <c r="AX1591" s="136" t="s">
        <v>455</v>
      </c>
      <c r="AY1591" s="132" t="s">
        <v>539</v>
      </c>
    </row>
    <row r="1592" spans="2:51" s="6" customFormat="1" ht="15.75" customHeight="1">
      <c r="B1592" s="137"/>
      <c r="E1592" s="138"/>
      <c r="F1592" s="204" t="s">
        <v>246</v>
      </c>
      <c r="G1592" s="205"/>
      <c r="H1592" s="205"/>
      <c r="I1592" s="205"/>
      <c r="K1592" s="139">
        <v>8.88</v>
      </c>
      <c r="N1592" s="138"/>
      <c r="R1592" s="140"/>
      <c r="T1592" s="141"/>
      <c r="AA1592" s="142"/>
      <c r="AT1592" s="138" t="s">
        <v>546</v>
      </c>
      <c r="AU1592" s="138" t="s">
        <v>517</v>
      </c>
      <c r="AV1592" s="143" t="s">
        <v>517</v>
      </c>
      <c r="AW1592" s="143" t="s">
        <v>485</v>
      </c>
      <c r="AX1592" s="143" t="s">
        <v>455</v>
      </c>
      <c r="AY1592" s="138" t="s">
        <v>539</v>
      </c>
    </row>
    <row r="1593" spans="2:51" s="6" customFormat="1" ht="15.75" customHeight="1">
      <c r="B1593" s="131"/>
      <c r="E1593" s="132"/>
      <c r="F1593" s="206" t="s">
        <v>977</v>
      </c>
      <c r="G1593" s="207"/>
      <c r="H1593" s="207"/>
      <c r="I1593" s="207"/>
      <c r="K1593" s="132"/>
      <c r="N1593" s="132"/>
      <c r="R1593" s="133"/>
      <c r="T1593" s="134"/>
      <c r="AA1593" s="135"/>
      <c r="AT1593" s="132" t="s">
        <v>546</v>
      </c>
      <c r="AU1593" s="132" t="s">
        <v>517</v>
      </c>
      <c r="AV1593" s="136" t="s">
        <v>401</v>
      </c>
      <c r="AW1593" s="136" t="s">
        <v>485</v>
      </c>
      <c r="AX1593" s="136" t="s">
        <v>455</v>
      </c>
      <c r="AY1593" s="132" t="s">
        <v>539</v>
      </c>
    </row>
    <row r="1594" spans="2:51" s="6" customFormat="1" ht="15.75" customHeight="1">
      <c r="B1594" s="137"/>
      <c r="E1594" s="138"/>
      <c r="F1594" s="204" t="s">
        <v>247</v>
      </c>
      <c r="G1594" s="205"/>
      <c r="H1594" s="205"/>
      <c r="I1594" s="205"/>
      <c r="K1594" s="139">
        <v>8.16</v>
      </c>
      <c r="N1594" s="138"/>
      <c r="R1594" s="140"/>
      <c r="T1594" s="141"/>
      <c r="AA1594" s="142"/>
      <c r="AT1594" s="138" t="s">
        <v>546</v>
      </c>
      <c r="AU1594" s="138" t="s">
        <v>517</v>
      </c>
      <c r="AV1594" s="143" t="s">
        <v>517</v>
      </c>
      <c r="AW1594" s="143" t="s">
        <v>485</v>
      </c>
      <c r="AX1594" s="143" t="s">
        <v>455</v>
      </c>
      <c r="AY1594" s="138" t="s">
        <v>539</v>
      </c>
    </row>
    <row r="1595" spans="2:51" s="6" customFormat="1" ht="15.75" customHeight="1">
      <c r="B1595" s="144"/>
      <c r="E1595" s="145"/>
      <c r="F1595" s="208" t="s">
        <v>548</v>
      </c>
      <c r="G1595" s="209"/>
      <c r="H1595" s="209"/>
      <c r="I1595" s="209"/>
      <c r="K1595" s="146">
        <v>17.04</v>
      </c>
      <c r="N1595" s="145"/>
      <c r="R1595" s="147"/>
      <c r="T1595" s="148"/>
      <c r="AA1595" s="149"/>
      <c r="AT1595" s="145" t="s">
        <v>546</v>
      </c>
      <c r="AU1595" s="145" t="s">
        <v>517</v>
      </c>
      <c r="AV1595" s="150" t="s">
        <v>544</v>
      </c>
      <c r="AW1595" s="150" t="s">
        <v>485</v>
      </c>
      <c r="AX1595" s="150" t="s">
        <v>401</v>
      </c>
      <c r="AY1595" s="145" t="s">
        <v>539</v>
      </c>
    </row>
    <row r="1596" spans="2:64" s="6" customFormat="1" ht="27" customHeight="1">
      <c r="B1596" s="22"/>
      <c r="C1596" s="151" t="s">
        <v>248</v>
      </c>
      <c r="D1596" s="151" t="s">
        <v>722</v>
      </c>
      <c r="E1596" s="152" t="s">
        <v>239</v>
      </c>
      <c r="F1596" s="217" t="s">
        <v>240</v>
      </c>
      <c r="G1596" s="215"/>
      <c r="H1596" s="215"/>
      <c r="I1596" s="215"/>
      <c r="J1596" s="153" t="s">
        <v>597</v>
      </c>
      <c r="K1596" s="154">
        <v>3.579</v>
      </c>
      <c r="L1596" s="214">
        <v>0</v>
      </c>
      <c r="M1596" s="215"/>
      <c r="N1596" s="216">
        <f>ROUND($L$1596*$K$1596,2)</f>
        <v>0</v>
      </c>
      <c r="O1596" s="211"/>
      <c r="P1596" s="211"/>
      <c r="Q1596" s="211"/>
      <c r="R1596" s="23"/>
      <c r="T1596" s="127"/>
      <c r="U1596" s="128" t="s">
        <v>422</v>
      </c>
      <c r="V1596" s="129">
        <v>0</v>
      </c>
      <c r="W1596" s="129">
        <f>$V$1596*$K$1596</f>
        <v>0</v>
      </c>
      <c r="X1596" s="129">
        <v>0.0192</v>
      </c>
      <c r="Y1596" s="129">
        <f>$X$1596*$K$1596</f>
        <v>0.0687168</v>
      </c>
      <c r="Z1596" s="129">
        <v>0</v>
      </c>
      <c r="AA1596" s="130">
        <f>$Z$1596*$K$1596</f>
        <v>0</v>
      </c>
      <c r="AR1596" s="6" t="s">
        <v>742</v>
      </c>
      <c r="AT1596" s="6" t="s">
        <v>722</v>
      </c>
      <c r="AU1596" s="6" t="s">
        <v>517</v>
      </c>
      <c r="AY1596" s="6" t="s">
        <v>539</v>
      </c>
      <c r="BE1596" s="80">
        <f>IF($U$1596="základní",$N$1596,0)</f>
        <v>0</v>
      </c>
      <c r="BF1596" s="80">
        <f>IF($U$1596="snížená",$N$1596,0)</f>
        <v>0</v>
      </c>
      <c r="BG1596" s="80">
        <f>IF($U$1596="zákl. přenesená",$N$1596,0)</f>
        <v>0</v>
      </c>
      <c r="BH1596" s="80">
        <f>IF($U$1596="sníž. přenesená",$N$1596,0)</f>
        <v>0</v>
      </c>
      <c r="BI1596" s="80">
        <f>IF($U$1596="nulová",$N$1596,0)</f>
        <v>0</v>
      </c>
      <c r="BJ1596" s="6" t="s">
        <v>517</v>
      </c>
      <c r="BK1596" s="80">
        <f>ROUND($L$1596*$K$1596,2)</f>
        <v>0</v>
      </c>
      <c r="BL1596" s="6" t="s">
        <v>607</v>
      </c>
    </row>
    <row r="1597" spans="2:51" s="6" customFormat="1" ht="15.75" customHeight="1">
      <c r="B1597" s="131"/>
      <c r="E1597" s="132"/>
      <c r="F1597" s="206" t="s">
        <v>975</v>
      </c>
      <c r="G1597" s="207"/>
      <c r="H1597" s="207"/>
      <c r="I1597" s="207"/>
      <c r="K1597" s="132"/>
      <c r="N1597" s="132"/>
      <c r="R1597" s="133"/>
      <c r="T1597" s="134"/>
      <c r="AA1597" s="135"/>
      <c r="AT1597" s="132" t="s">
        <v>546</v>
      </c>
      <c r="AU1597" s="132" t="s">
        <v>517</v>
      </c>
      <c r="AV1597" s="136" t="s">
        <v>401</v>
      </c>
      <c r="AW1597" s="136" t="s">
        <v>485</v>
      </c>
      <c r="AX1597" s="136" t="s">
        <v>455</v>
      </c>
      <c r="AY1597" s="132" t="s">
        <v>539</v>
      </c>
    </row>
    <row r="1598" spans="2:51" s="6" customFormat="1" ht="15.75" customHeight="1">
      <c r="B1598" s="137"/>
      <c r="E1598" s="138"/>
      <c r="F1598" s="204" t="s">
        <v>249</v>
      </c>
      <c r="G1598" s="205"/>
      <c r="H1598" s="205"/>
      <c r="I1598" s="205"/>
      <c r="K1598" s="139">
        <v>1.865</v>
      </c>
      <c r="N1598" s="138"/>
      <c r="R1598" s="140"/>
      <c r="T1598" s="141"/>
      <c r="AA1598" s="142"/>
      <c r="AT1598" s="138" t="s">
        <v>546</v>
      </c>
      <c r="AU1598" s="138" t="s">
        <v>517</v>
      </c>
      <c r="AV1598" s="143" t="s">
        <v>517</v>
      </c>
      <c r="AW1598" s="143" t="s">
        <v>485</v>
      </c>
      <c r="AX1598" s="143" t="s">
        <v>455</v>
      </c>
      <c r="AY1598" s="138" t="s">
        <v>539</v>
      </c>
    </row>
    <row r="1599" spans="2:51" s="6" customFormat="1" ht="15.75" customHeight="1">
      <c r="B1599" s="131"/>
      <c r="E1599" s="132"/>
      <c r="F1599" s="206" t="s">
        <v>977</v>
      </c>
      <c r="G1599" s="207"/>
      <c r="H1599" s="207"/>
      <c r="I1599" s="207"/>
      <c r="K1599" s="132"/>
      <c r="N1599" s="132"/>
      <c r="R1599" s="133"/>
      <c r="T1599" s="134"/>
      <c r="AA1599" s="135"/>
      <c r="AT1599" s="132" t="s">
        <v>546</v>
      </c>
      <c r="AU1599" s="132" t="s">
        <v>517</v>
      </c>
      <c r="AV1599" s="136" t="s">
        <v>401</v>
      </c>
      <c r="AW1599" s="136" t="s">
        <v>485</v>
      </c>
      <c r="AX1599" s="136" t="s">
        <v>455</v>
      </c>
      <c r="AY1599" s="132" t="s">
        <v>539</v>
      </c>
    </row>
    <row r="1600" spans="2:51" s="6" customFormat="1" ht="15.75" customHeight="1">
      <c r="B1600" s="137"/>
      <c r="E1600" s="138"/>
      <c r="F1600" s="204" t="s">
        <v>250</v>
      </c>
      <c r="G1600" s="205"/>
      <c r="H1600" s="205"/>
      <c r="I1600" s="205"/>
      <c r="K1600" s="139">
        <v>1.714</v>
      </c>
      <c r="N1600" s="138"/>
      <c r="R1600" s="140"/>
      <c r="T1600" s="141"/>
      <c r="AA1600" s="142"/>
      <c r="AT1600" s="138" t="s">
        <v>546</v>
      </c>
      <c r="AU1600" s="138" t="s">
        <v>517</v>
      </c>
      <c r="AV1600" s="143" t="s">
        <v>517</v>
      </c>
      <c r="AW1600" s="143" t="s">
        <v>485</v>
      </c>
      <c r="AX1600" s="143" t="s">
        <v>455</v>
      </c>
      <c r="AY1600" s="138" t="s">
        <v>539</v>
      </c>
    </row>
    <row r="1601" spans="2:51" s="6" customFormat="1" ht="15.75" customHeight="1">
      <c r="B1601" s="144"/>
      <c r="E1601" s="145"/>
      <c r="F1601" s="208" t="s">
        <v>548</v>
      </c>
      <c r="G1601" s="209"/>
      <c r="H1601" s="209"/>
      <c r="I1601" s="209"/>
      <c r="K1601" s="146">
        <v>3.579</v>
      </c>
      <c r="N1601" s="145"/>
      <c r="R1601" s="147"/>
      <c r="T1601" s="148"/>
      <c r="AA1601" s="149"/>
      <c r="AT1601" s="145" t="s">
        <v>546</v>
      </c>
      <c r="AU1601" s="145" t="s">
        <v>517</v>
      </c>
      <c r="AV1601" s="150" t="s">
        <v>544</v>
      </c>
      <c r="AW1601" s="150" t="s">
        <v>485</v>
      </c>
      <c r="AX1601" s="150" t="s">
        <v>401</v>
      </c>
      <c r="AY1601" s="145" t="s">
        <v>539</v>
      </c>
    </row>
    <row r="1602" spans="2:64" s="6" customFormat="1" ht="27" customHeight="1">
      <c r="B1602" s="22"/>
      <c r="C1602" s="123" t="s">
        <v>251</v>
      </c>
      <c r="D1602" s="123" t="s">
        <v>540</v>
      </c>
      <c r="E1602" s="124" t="s">
        <v>252</v>
      </c>
      <c r="F1602" s="212" t="s">
        <v>253</v>
      </c>
      <c r="G1602" s="211"/>
      <c r="H1602" s="211"/>
      <c r="I1602" s="211"/>
      <c r="J1602" s="125" t="s">
        <v>863</v>
      </c>
      <c r="K1602" s="126">
        <v>86.42</v>
      </c>
      <c r="L1602" s="213">
        <v>0</v>
      </c>
      <c r="M1602" s="211"/>
      <c r="N1602" s="210">
        <f>ROUND($L$1602*$K$1602,2)</f>
        <v>0</v>
      </c>
      <c r="O1602" s="211"/>
      <c r="P1602" s="211"/>
      <c r="Q1602" s="211"/>
      <c r="R1602" s="23"/>
      <c r="T1602" s="127"/>
      <c r="U1602" s="128" t="s">
        <v>422</v>
      </c>
      <c r="V1602" s="129">
        <v>0.209</v>
      </c>
      <c r="W1602" s="129">
        <f>$V$1602*$K$1602</f>
        <v>18.06178</v>
      </c>
      <c r="X1602" s="129">
        <v>0.00062</v>
      </c>
      <c r="Y1602" s="129">
        <f>$X$1602*$K$1602</f>
        <v>0.0535804</v>
      </c>
      <c r="Z1602" s="129">
        <v>0</v>
      </c>
      <c r="AA1602" s="130">
        <f>$Z$1602*$K$1602</f>
        <v>0</v>
      </c>
      <c r="AR1602" s="6" t="s">
        <v>607</v>
      </c>
      <c r="AT1602" s="6" t="s">
        <v>540</v>
      </c>
      <c r="AU1602" s="6" t="s">
        <v>517</v>
      </c>
      <c r="AY1602" s="6" t="s">
        <v>539</v>
      </c>
      <c r="BE1602" s="80">
        <f>IF($U$1602="základní",$N$1602,0)</f>
        <v>0</v>
      </c>
      <c r="BF1602" s="80">
        <f>IF($U$1602="snížená",$N$1602,0)</f>
        <v>0</v>
      </c>
      <c r="BG1602" s="80">
        <f>IF($U$1602="zákl. přenesená",$N$1602,0)</f>
        <v>0</v>
      </c>
      <c r="BH1602" s="80">
        <f>IF($U$1602="sníž. přenesená",$N$1602,0)</f>
        <v>0</v>
      </c>
      <c r="BI1602" s="80">
        <f>IF($U$1602="nulová",$N$1602,0)</f>
        <v>0</v>
      </c>
      <c r="BJ1602" s="6" t="s">
        <v>517</v>
      </c>
      <c r="BK1602" s="80">
        <f>ROUND($L$1602*$K$1602,2)</f>
        <v>0</v>
      </c>
      <c r="BL1602" s="6" t="s">
        <v>607</v>
      </c>
    </row>
    <row r="1603" spans="2:51" s="6" customFormat="1" ht="15.75" customHeight="1">
      <c r="B1603" s="131"/>
      <c r="E1603" s="132"/>
      <c r="F1603" s="206" t="s">
        <v>1034</v>
      </c>
      <c r="G1603" s="207"/>
      <c r="H1603" s="207"/>
      <c r="I1603" s="207"/>
      <c r="K1603" s="132"/>
      <c r="N1603" s="132"/>
      <c r="R1603" s="133"/>
      <c r="T1603" s="134"/>
      <c r="AA1603" s="135"/>
      <c r="AT1603" s="132" t="s">
        <v>546</v>
      </c>
      <c r="AU1603" s="132" t="s">
        <v>517</v>
      </c>
      <c r="AV1603" s="136" t="s">
        <v>401</v>
      </c>
      <c r="AW1603" s="136" t="s">
        <v>485</v>
      </c>
      <c r="AX1603" s="136" t="s">
        <v>455</v>
      </c>
      <c r="AY1603" s="132" t="s">
        <v>539</v>
      </c>
    </row>
    <row r="1604" spans="2:51" s="6" customFormat="1" ht="15.75" customHeight="1">
      <c r="B1604" s="131"/>
      <c r="E1604" s="132"/>
      <c r="F1604" s="206" t="s">
        <v>969</v>
      </c>
      <c r="G1604" s="207"/>
      <c r="H1604" s="207"/>
      <c r="I1604" s="207"/>
      <c r="K1604" s="132"/>
      <c r="N1604" s="132"/>
      <c r="R1604" s="133"/>
      <c r="T1604" s="134"/>
      <c r="AA1604" s="135"/>
      <c r="AT1604" s="132" t="s">
        <v>546</v>
      </c>
      <c r="AU1604" s="132" t="s">
        <v>517</v>
      </c>
      <c r="AV1604" s="136" t="s">
        <v>401</v>
      </c>
      <c r="AW1604" s="136" t="s">
        <v>485</v>
      </c>
      <c r="AX1604" s="136" t="s">
        <v>455</v>
      </c>
      <c r="AY1604" s="132" t="s">
        <v>539</v>
      </c>
    </row>
    <row r="1605" spans="2:51" s="6" customFormat="1" ht="15.75" customHeight="1">
      <c r="B1605" s="131"/>
      <c r="E1605" s="132"/>
      <c r="F1605" s="206" t="s">
        <v>586</v>
      </c>
      <c r="G1605" s="207"/>
      <c r="H1605" s="207"/>
      <c r="I1605" s="207"/>
      <c r="K1605" s="132"/>
      <c r="N1605" s="132"/>
      <c r="R1605" s="133"/>
      <c r="T1605" s="134"/>
      <c r="AA1605" s="135"/>
      <c r="AT1605" s="132" t="s">
        <v>546</v>
      </c>
      <c r="AU1605" s="132" t="s">
        <v>517</v>
      </c>
      <c r="AV1605" s="136" t="s">
        <v>401</v>
      </c>
      <c r="AW1605" s="136" t="s">
        <v>485</v>
      </c>
      <c r="AX1605" s="136" t="s">
        <v>455</v>
      </c>
      <c r="AY1605" s="132" t="s">
        <v>539</v>
      </c>
    </row>
    <row r="1606" spans="2:51" s="6" customFormat="1" ht="15.75" customHeight="1">
      <c r="B1606" s="137"/>
      <c r="E1606" s="138"/>
      <c r="F1606" s="204" t="s">
        <v>970</v>
      </c>
      <c r="G1606" s="205"/>
      <c r="H1606" s="205"/>
      <c r="I1606" s="205"/>
      <c r="K1606" s="139">
        <v>41.1</v>
      </c>
      <c r="N1606" s="138"/>
      <c r="R1606" s="140"/>
      <c r="T1606" s="141"/>
      <c r="AA1606" s="142"/>
      <c r="AT1606" s="138" t="s">
        <v>546</v>
      </c>
      <c r="AU1606" s="138" t="s">
        <v>517</v>
      </c>
      <c r="AV1606" s="143" t="s">
        <v>517</v>
      </c>
      <c r="AW1606" s="143" t="s">
        <v>485</v>
      </c>
      <c r="AX1606" s="143" t="s">
        <v>455</v>
      </c>
      <c r="AY1606" s="138" t="s">
        <v>539</v>
      </c>
    </row>
    <row r="1607" spans="2:51" s="6" customFormat="1" ht="15.75" customHeight="1">
      <c r="B1607" s="131"/>
      <c r="E1607" s="132"/>
      <c r="F1607" s="206" t="s">
        <v>971</v>
      </c>
      <c r="G1607" s="207"/>
      <c r="H1607" s="207"/>
      <c r="I1607" s="207"/>
      <c r="K1607" s="132"/>
      <c r="N1607" s="132"/>
      <c r="R1607" s="133"/>
      <c r="T1607" s="134"/>
      <c r="AA1607" s="135"/>
      <c r="AT1607" s="132" t="s">
        <v>546</v>
      </c>
      <c r="AU1607" s="132" t="s">
        <v>517</v>
      </c>
      <c r="AV1607" s="136" t="s">
        <v>401</v>
      </c>
      <c r="AW1607" s="136" t="s">
        <v>485</v>
      </c>
      <c r="AX1607" s="136" t="s">
        <v>455</v>
      </c>
      <c r="AY1607" s="132" t="s">
        <v>539</v>
      </c>
    </row>
    <row r="1608" spans="2:51" s="6" customFormat="1" ht="15.75" customHeight="1">
      <c r="B1608" s="131"/>
      <c r="E1608" s="132"/>
      <c r="F1608" s="206" t="s">
        <v>615</v>
      </c>
      <c r="G1608" s="207"/>
      <c r="H1608" s="207"/>
      <c r="I1608" s="207"/>
      <c r="K1608" s="132"/>
      <c r="N1608" s="132"/>
      <c r="R1608" s="133"/>
      <c r="T1608" s="134"/>
      <c r="AA1608" s="135"/>
      <c r="AT1608" s="132" t="s">
        <v>546</v>
      </c>
      <c r="AU1608" s="132" t="s">
        <v>517</v>
      </c>
      <c r="AV1608" s="136" t="s">
        <v>401</v>
      </c>
      <c r="AW1608" s="136" t="s">
        <v>485</v>
      </c>
      <c r="AX1608" s="136" t="s">
        <v>455</v>
      </c>
      <c r="AY1608" s="132" t="s">
        <v>539</v>
      </c>
    </row>
    <row r="1609" spans="2:51" s="6" customFormat="1" ht="15.75" customHeight="1">
      <c r="B1609" s="137"/>
      <c r="E1609" s="138"/>
      <c r="F1609" s="204" t="s">
        <v>972</v>
      </c>
      <c r="G1609" s="205"/>
      <c r="H1609" s="205"/>
      <c r="I1609" s="205"/>
      <c r="K1609" s="139">
        <v>21.84</v>
      </c>
      <c r="N1609" s="138"/>
      <c r="R1609" s="140"/>
      <c r="T1609" s="141"/>
      <c r="AA1609" s="142"/>
      <c r="AT1609" s="138" t="s">
        <v>546</v>
      </c>
      <c r="AU1609" s="138" t="s">
        <v>517</v>
      </c>
      <c r="AV1609" s="143" t="s">
        <v>517</v>
      </c>
      <c r="AW1609" s="143" t="s">
        <v>485</v>
      </c>
      <c r="AX1609" s="143" t="s">
        <v>455</v>
      </c>
      <c r="AY1609" s="138" t="s">
        <v>539</v>
      </c>
    </row>
    <row r="1610" spans="2:51" s="6" customFormat="1" ht="15.75" customHeight="1">
      <c r="B1610" s="131"/>
      <c r="E1610" s="132"/>
      <c r="F1610" s="206" t="s">
        <v>973</v>
      </c>
      <c r="G1610" s="207"/>
      <c r="H1610" s="207"/>
      <c r="I1610" s="207"/>
      <c r="K1610" s="132"/>
      <c r="N1610" s="132"/>
      <c r="R1610" s="133"/>
      <c r="T1610" s="134"/>
      <c r="AA1610" s="135"/>
      <c r="AT1610" s="132" t="s">
        <v>546</v>
      </c>
      <c r="AU1610" s="132" t="s">
        <v>517</v>
      </c>
      <c r="AV1610" s="136" t="s">
        <v>401</v>
      </c>
      <c r="AW1610" s="136" t="s">
        <v>485</v>
      </c>
      <c r="AX1610" s="136" t="s">
        <v>455</v>
      </c>
      <c r="AY1610" s="132" t="s">
        <v>539</v>
      </c>
    </row>
    <row r="1611" spans="2:51" s="6" customFormat="1" ht="15.75" customHeight="1">
      <c r="B1611" s="131"/>
      <c r="E1611" s="132"/>
      <c r="F1611" s="206" t="s">
        <v>615</v>
      </c>
      <c r="G1611" s="207"/>
      <c r="H1611" s="207"/>
      <c r="I1611" s="207"/>
      <c r="K1611" s="132"/>
      <c r="N1611" s="132"/>
      <c r="R1611" s="133"/>
      <c r="T1611" s="134"/>
      <c r="AA1611" s="135"/>
      <c r="AT1611" s="132" t="s">
        <v>546</v>
      </c>
      <c r="AU1611" s="132" t="s">
        <v>517</v>
      </c>
      <c r="AV1611" s="136" t="s">
        <v>401</v>
      </c>
      <c r="AW1611" s="136" t="s">
        <v>485</v>
      </c>
      <c r="AX1611" s="136" t="s">
        <v>455</v>
      </c>
      <c r="AY1611" s="132" t="s">
        <v>539</v>
      </c>
    </row>
    <row r="1612" spans="2:51" s="6" customFormat="1" ht="15.75" customHeight="1">
      <c r="B1612" s="137"/>
      <c r="E1612" s="138"/>
      <c r="F1612" s="204" t="s">
        <v>974</v>
      </c>
      <c r="G1612" s="205"/>
      <c r="H1612" s="205"/>
      <c r="I1612" s="205"/>
      <c r="K1612" s="139">
        <v>16.44</v>
      </c>
      <c r="N1612" s="138"/>
      <c r="R1612" s="140"/>
      <c r="T1612" s="141"/>
      <c r="AA1612" s="142"/>
      <c r="AT1612" s="138" t="s">
        <v>546</v>
      </c>
      <c r="AU1612" s="138" t="s">
        <v>517</v>
      </c>
      <c r="AV1612" s="143" t="s">
        <v>517</v>
      </c>
      <c r="AW1612" s="143" t="s">
        <v>485</v>
      </c>
      <c r="AX1612" s="143" t="s">
        <v>455</v>
      </c>
      <c r="AY1612" s="138" t="s">
        <v>539</v>
      </c>
    </row>
    <row r="1613" spans="2:51" s="6" customFormat="1" ht="15.75" customHeight="1">
      <c r="B1613" s="131"/>
      <c r="E1613" s="132"/>
      <c r="F1613" s="206" t="s">
        <v>254</v>
      </c>
      <c r="G1613" s="207"/>
      <c r="H1613" s="207"/>
      <c r="I1613" s="207"/>
      <c r="K1613" s="132"/>
      <c r="N1613" s="132"/>
      <c r="R1613" s="133"/>
      <c r="T1613" s="134"/>
      <c r="AA1613" s="135"/>
      <c r="AT1613" s="132" t="s">
        <v>546</v>
      </c>
      <c r="AU1613" s="132" t="s">
        <v>517</v>
      </c>
      <c r="AV1613" s="136" t="s">
        <v>401</v>
      </c>
      <c r="AW1613" s="136" t="s">
        <v>485</v>
      </c>
      <c r="AX1613" s="136" t="s">
        <v>455</v>
      </c>
      <c r="AY1613" s="132" t="s">
        <v>539</v>
      </c>
    </row>
    <row r="1614" spans="2:51" s="6" customFormat="1" ht="15.75" customHeight="1">
      <c r="B1614" s="137"/>
      <c r="E1614" s="138"/>
      <c r="F1614" s="204" t="s">
        <v>255</v>
      </c>
      <c r="G1614" s="205"/>
      <c r="H1614" s="205"/>
      <c r="I1614" s="205"/>
      <c r="K1614" s="139">
        <v>7.04</v>
      </c>
      <c r="N1614" s="138"/>
      <c r="R1614" s="140"/>
      <c r="T1614" s="141"/>
      <c r="AA1614" s="142"/>
      <c r="AT1614" s="138" t="s">
        <v>546</v>
      </c>
      <c r="AU1614" s="138" t="s">
        <v>517</v>
      </c>
      <c r="AV1614" s="143" t="s">
        <v>517</v>
      </c>
      <c r="AW1614" s="143" t="s">
        <v>485</v>
      </c>
      <c r="AX1614" s="143" t="s">
        <v>455</v>
      </c>
      <c r="AY1614" s="138" t="s">
        <v>539</v>
      </c>
    </row>
    <row r="1615" spans="2:51" s="6" customFormat="1" ht="15.75" customHeight="1">
      <c r="B1615" s="144"/>
      <c r="E1615" s="145"/>
      <c r="F1615" s="208" t="s">
        <v>548</v>
      </c>
      <c r="G1615" s="209"/>
      <c r="H1615" s="209"/>
      <c r="I1615" s="209"/>
      <c r="K1615" s="146">
        <v>86.42</v>
      </c>
      <c r="N1615" s="145"/>
      <c r="R1615" s="147"/>
      <c r="T1615" s="148"/>
      <c r="AA1615" s="149"/>
      <c r="AT1615" s="145" t="s">
        <v>546</v>
      </c>
      <c r="AU1615" s="145" t="s">
        <v>517</v>
      </c>
      <c r="AV1615" s="150" t="s">
        <v>544</v>
      </c>
      <c r="AW1615" s="150" t="s">
        <v>485</v>
      </c>
      <c r="AX1615" s="150" t="s">
        <v>401</v>
      </c>
      <c r="AY1615" s="145" t="s">
        <v>539</v>
      </c>
    </row>
    <row r="1616" spans="2:64" s="6" customFormat="1" ht="27" customHeight="1">
      <c r="B1616" s="22"/>
      <c r="C1616" s="151" t="s">
        <v>256</v>
      </c>
      <c r="D1616" s="151" t="s">
        <v>722</v>
      </c>
      <c r="E1616" s="152" t="s">
        <v>239</v>
      </c>
      <c r="F1616" s="217" t="s">
        <v>240</v>
      </c>
      <c r="G1616" s="215"/>
      <c r="H1616" s="215"/>
      <c r="I1616" s="215"/>
      <c r="J1616" s="153" t="s">
        <v>597</v>
      </c>
      <c r="K1616" s="154">
        <v>9.074</v>
      </c>
      <c r="L1616" s="214">
        <v>0</v>
      </c>
      <c r="M1616" s="215"/>
      <c r="N1616" s="216">
        <f>ROUND($L$1616*$K$1616,2)</f>
        <v>0</v>
      </c>
      <c r="O1616" s="211"/>
      <c r="P1616" s="211"/>
      <c r="Q1616" s="211"/>
      <c r="R1616" s="23"/>
      <c r="T1616" s="127"/>
      <c r="U1616" s="128" t="s">
        <v>422</v>
      </c>
      <c r="V1616" s="129">
        <v>0</v>
      </c>
      <c r="W1616" s="129">
        <f>$V$1616*$K$1616</f>
        <v>0</v>
      </c>
      <c r="X1616" s="129">
        <v>0.0192</v>
      </c>
      <c r="Y1616" s="129">
        <f>$X$1616*$K$1616</f>
        <v>0.17422079999999998</v>
      </c>
      <c r="Z1616" s="129">
        <v>0</v>
      </c>
      <c r="AA1616" s="130">
        <f>$Z$1616*$K$1616</f>
        <v>0</v>
      </c>
      <c r="AR1616" s="6" t="s">
        <v>742</v>
      </c>
      <c r="AT1616" s="6" t="s">
        <v>722</v>
      </c>
      <c r="AU1616" s="6" t="s">
        <v>517</v>
      </c>
      <c r="AY1616" s="6" t="s">
        <v>539</v>
      </c>
      <c r="BE1616" s="80">
        <f>IF($U$1616="základní",$N$1616,0)</f>
        <v>0</v>
      </c>
      <c r="BF1616" s="80">
        <f>IF($U$1616="snížená",$N$1616,0)</f>
        <v>0</v>
      </c>
      <c r="BG1616" s="80">
        <f>IF($U$1616="zákl. přenesená",$N$1616,0)</f>
        <v>0</v>
      </c>
      <c r="BH1616" s="80">
        <f>IF($U$1616="sníž. přenesená",$N$1616,0)</f>
        <v>0</v>
      </c>
      <c r="BI1616" s="80">
        <f>IF($U$1616="nulová",$N$1616,0)</f>
        <v>0</v>
      </c>
      <c r="BJ1616" s="6" t="s">
        <v>517</v>
      </c>
      <c r="BK1616" s="80">
        <f>ROUND($L$1616*$K$1616,2)</f>
        <v>0</v>
      </c>
      <c r="BL1616" s="6" t="s">
        <v>607</v>
      </c>
    </row>
    <row r="1617" spans="2:51" s="6" customFormat="1" ht="15.75" customHeight="1">
      <c r="B1617" s="131"/>
      <c r="E1617" s="132"/>
      <c r="F1617" s="206" t="s">
        <v>1034</v>
      </c>
      <c r="G1617" s="207"/>
      <c r="H1617" s="207"/>
      <c r="I1617" s="207"/>
      <c r="K1617" s="132"/>
      <c r="N1617" s="132"/>
      <c r="R1617" s="133"/>
      <c r="T1617" s="134"/>
      <c r="AA1617" s="135"/>
      <c r="AT1617" s="132" t="s">
        <v>546</v>
      </c>
      <c r="AU1617" s="132" t="s">
        <v>517</v>
      </c>
      <c r="AV1617" s="136" t="s">
        <v>401</v>
      </c>
      <c r="AW1617" s="136" t="s">
        <v>485</v>
      </c>
      <c r="AX1617" s="136" t="s">
        <v>455</v>
      </c>
      <c r="AY1617" s="132" t="s">
        <v>539</v>
      </c>
    </row>
    <row r="1618" spans="2:51" s="6" customFormat="1" ht="15.75" customHeight="1">
      <c r="B1618" s="131"/>
      <c r="E1618" s="132"/>
      <c r="F1618" s="206" t="s">
        <v>969</v>
      </c>
      <c r="G1618" s="207"/>
      <c r="H1618" s="207"/>
      <c r="I1618" s="207"/>
      <c r="K1618" s="132"/>
      <c r="N1618" s="132"/>
      <c r="R1618" s="133"/>
      <c r="T1618" s="134"/>
      <c r="AA1618" s="135"/>
      <c r="AT1618" s="132" t="s">
        <v>546</v>
      </c>
      <c r="AU1618" s="132" t="s">
        <v>517</v>
      </c>
      <c r="AV1618" s="136" t="s">
        <v>401</v>
      </c>
      <c r="AW1618" s="136" t="s">
        <v>485</v>
      </c>
      <c r="AX1618" s="136" t="s">
        <v>455</v>
      </c>
      <c r="AY1618" s="132" t="s">
        <v>539</v>
      </c>
    </row>
    <row r="1619" spans="2:51" s="6" customFormat="1" ht="15.75" customHeight="1">
      <c r="B1619" s="131"/>
      <c r="E1619" s="132"/>
      <c r="F1619" s="206" t="s">
        <v>586</v>
      </c>
      <c r="G1619" s="207"/>
      <c r="H1619" s="207"/>
      <c r="I1619" s="207"/>
      <c r="K1619" s="132"/>
      <c r="N1619" s="132"/>
      <c r="R1619" s="133"/>
      <c r="T1619" s="134"/>
      <c r="AA1619" s="135"/>
      <c r="AT1619" s="132" t="s">
        <v>546</v>
      </c>
      <c r="AU1619" s="132" t="s">
        <v>517</v>
      </c>
      <c r="AV1619" s="136" t="s">
        <v>401</v>
      </c>
      <c r="AW1619" s="136" t="s">
        <v>485</v>
      </c>
      <c r="AX1619" s="136" t="s">
        <v>455</v>
      </c>
      <c r="AY1619" s="132" t="s">
        <v>539</v>
      </c>
    </row>
    <row r="1620" spans="2:51" s="6" customFormat="1" ht="15.75" customHeight="1">
      <c r="B1620" s="137"/>
      <c r="E1620" s="138"/>
      <c r="F1620" s="204" t="s">
        <v>257</v>
      </c>
      <c r="G1620" s="205"/>
      <c r="H1620" s="205"/>
      <c r="I1620" s="205"/>
      <c r="K1620" s="139">
        <v>4.316</v>
      </c>
      <c r="N1620" s="138"/>
      <c r="R1620" s="140"/>
      <c r="T1620" s="141"/>
      <c r="AA1620" s="142"/>
      <c r="AT1620" s="138" t="s">
        <v>546</v>
      </c>
      <c r="AU1620" s="138" t="s">
        <v>517</v>
      </c>
      <c r="AV1620" s="143" t="s">
        <v>517</v>
      </c>
      <c r="AW1620" s="143" t="s">
        <v>485</v>
      </c>
      <c r="AX1620" s="143" t="s">
        <v>455</v>
      </c>
      <c r="AY1620" s="138" t="s">
        <v>539</v>
      </c>
    </row>
    <row r="1621" spans="2:51" s="6" customFormat="1" ht="15.75" customHeight="1">
      <c r="B1621" s="131"/>
      <c r="E1621" s="132"/>
      <c r="F1621" s="206" t="s">
        <v>971</v>
      </c>
      <c r="G1621" s="207"/>
      <c r="H1621" s="207"/>
      <c r="I1621" s="207"/>
      <c r="K1621" s="132"/>
      <c r="N1621" s="132"/>
      <c r="R1621" s="133"/>
      <c r="T1621" s="134"/>
      <c r="AA1621" s="135"/>
      <c r="AT1621" s="132" t="s">
        <v>546</v>
      </c>
      <c r="AU1621" s="132" t="s">
        <v>517</v>
      </c>
      <c r="AV1621" s="136" t="s">
        <v>401</v>
      </c>
      <c r="AW1621" s="136" t="s">
        <v>485</v>
      </c>
      <c r="AX1621" s="136" t="s">
        <v>455</v>
      </c>
      <c r="AY1621" s="132" t="s">
        <v>539</v>
      </c>
    </row>
    <row r="1622" spans="2:51" s="6" customFormat="1" ht="15.75" customHeight="1">
      <c r="B1622" s="131"/>
      <c r="E1622" s="132"/>
      <c r="F1622" s="206" t="s">
        <v>615</v>
      </c>
      <c r="G1622" s="207"/>
      <c r="H1622" s="207"/>
      <c r="I1622" s="207"/>
      <c r="K1622" s="132"/>
      <c r="N1622" s="132"/>
      <c r="R1622" s="133"/>
      <c r="T1622" s="134"/>
      <c r="AA1622" s="135"/>
      <c r="AT1622" s="132" t="s">
        <v>546</v>
      </c>
      <c r="AU1622" s="132" t="s">
        <v>517</v>
      </c>
      <c r="AV1622" s="136" t="s">
        <v>401</v>
      </c>
      <c r="AW1622" s="136" t="s">
        <v>485</v>
      </c>
      <c r="AX1622" s="136" t="s">
        <v>455</v>
      </c>
      <c r="AY1622" s="132" t="s">
        <v>539</v>
      </c>
    </row>
    <row r="1623" spans="2:51" s="6" customFormat="1" ht="15.75" customHeight="1">
      <c r="B1623" s="137"/>
      <c r="E1623" s="138"/>
      <c r="F1623" s="204" t="s">
        <v>258</v>
      </c>
      <c r="G1623" s="205"/>
      <c r="H1623" s="205"/>
      <c r="I1623" s="205"/>
      <c r="K1623" s="139">
        <v>2.293</v>
      </c>
      <c r="N1623" s="138"/>
      <c r="R1623" s="140"/>
      <c r="T1623" s="141"/>
      <c r="AA1623" s="142"/>
      <c r="AT1623" s="138" t="s">
        <v>546</v>
      </c>
      <c r="AU1623" s="138" t="s">
        <v>517</v>
      </c>
      <c r="AV1623" s="143" t="s">
        <v>517</v>
      </c>
      <c r="AW1623" s="143" t="s">
        <v>485</v>
      </c>
      <c r="AX1623" s="143" t="s">
        <v>455</v>
      </c>
      <c r="AY1623" s="138" t="s">
        <v>539</v>
      </c>
    </row>
    <row r="1624" spans="2:51" s="6" customFormat="1" ht="15.75" customHeight="1">
      <c r="B1624" s="131"/>
      <c r="E1624" s="132"/>
      <c r="F1624" s="206" t="s">
        <v>973</v>
      </c>
      <c r="G1624" s="207"/>
      <c r="H1624" s="207"/>
      <c r="I1624" s="207"/>
      <c r="K1624" s="132"/>
      <c r="N1624" s="132"/>
      <c r="R1624" s="133"/>
      <c r="T1624" s="134"/>
      <c r="AA1624" s="135"/>
      <c r="AT1624" s="132" t="s">
        <v>546</v>
      </c>
      <c r="AU1624" s="132" t="s">
        <v>517</v>
      </c>
      <c r="AV1624" s="136" t="s">
        <v>401</v>
      </c>
      <c r="AW1624" s="136" t="s">
        <v>485</v>
      </c>
      <c r="AX1624" s="136" t="s">
        <v>455</v>
      </c>
      <c r="AY1624" s="132" t="s">
        <v>539</v>
      </c>
    </row>
    <row r="1625" spans="2:51" s="6" customFormat="1" ht="15.75" customHeight="1">
      <c r="B1625" s="131"/>
      <c r="E1625" s="132"/>
      <c r="F1625" s="206" t="s">
        <v>615</v>
      </c>
      <c r="G1625" s="207"/>
      <c r="H1625" s="207"/>
      <c r="I1625" s="207"/>
      <c r="K1625" s="132"/>
      <c r="N1625" s="132"/>
      <c r="R1625" s="133"/>
      <c r="T1625" s="134"/>
      <c r="AA1625" s="135"/>
      <c r="AT1625" s="132" t="s">
        <v>546</v>
      </c>
      <c r="AU1625" s="132" t="s">
        <v>517</v>
      </c>
      <c r="AV1625" s="136" t="s">
        <v>401</v>
      </c>
      <c r="AW1625" s="136" t="s">
        <v>485</v>
      </c>
      <c r="AX1625" s="136" t="s">
        <v>455</v>
      </c>
      <c r="AY1625" s="132" t="s">
        <v>539</v>
      </c>
    </row>
    <row r="1626" spans="2:51" s="6" customFormat="1" ht="15.75" customHeight="1">
      <c r="B1626" s="137"/>
      <c r="E1626" s="138"/>
      <c r="F1626" s="204" t="s">
        <v>259</v>
      </c>
      <c r="G1626" s="205"/>
      <c r="H1626" s="205"/>
      <c r="I1626" s="205"/>
      <c r="K1626" s="139">
        <v>1.726</v>
      </c>
      <c r="N1626" s="138"/>
      <c r="R1626" s="140"/>
      <c r="T1626" s="141"/>
      <c r="AA1626" s="142"/>
      <c r="AT1626" s="138" t="s">
        <v>546</v>
      </c>
      <c r="AU1626" s="138" t="s">
        <v>517</v>
      </c>
      <c r="AV1626" s="143" t="s">
        <v>517</v>
      </c>
      <c r="AW1626" s="143" t="s">
        <v>485</v>
      </c>
      <c r="AX1626" s="143" t="s">
        <v>455</v>
      </c>
      <c r="AY1626" s="138" t="s">
        <v>539</v>
      </c>
    </row>
    <row r="1627" spans="2:51" s="6" customFormat="1" ht="15.75" customHeight="1">
      <c r="B1627" s="131"/>
      <c r="E1627" s="132"/>
      <c r="F1627" s="206" t="s">
        <v>254</v>
      </c>
      <c r="G1627" s="207"/>
      <c r="H1627" s="207"/>
      <c r="I1627" s="207"/>
      <c r="K1627" s="132"/>
      <c r="N1627" s="132"/>
      <c r="R1627" s="133"/>
      <c r="T1627" s="134"/>
      <c r="AA1627" s="135"/>
      <c r="AT1627" s="132" t="s">
        <v>546</v>
      </c>
      <c r="AU1627" s="132" t="s">
        <v>517</v>
      </c>
      <c r="AV1627" s="136" t="s">
        <v>401</v>
      </c>
      <c r="AW1627" s="136" t="s">
        <v>485</v>
      </c>
      <c r="AX1627" s="136" t="s">
        <v>455</v>
      </c>
      <c r="AY1627" s="132" t="s">
        <v>539</v>
      </c>
    </row>
    <row r="1628" spans="2:51" s="6" customFormat="1" ht="15.75" customHeight="1">
      <c r="B1628" s="137"/>
      <c r="E1628" s="138"/>
      <c r="F1628" s="204" t="s">
        <v>260</v>
      </c>
      <c r="G1628" s="205"/>
      <c r="H1628" s="205"/>
      <c r="I1628" s="205"/>
      <c r="K1628" s="139">
        <v>0.739</v>
      </c>
      <c r="N1628" s="138"/>
      <c r="R1628" s="140"/>
      <c r="T1628" s="141"/>
      <c r="AA1628" s="142"/>
      <c r="AT1628" s="138" t="s">
        <v>546</v>
      </c>
      <c r="AU1628" s="138" t="s">
        <v>517</v>
      </c>
      <c r="AV1628" s="143" t="s">
        <v>517</v>
      </c>
      <c r="AW1628" s="143" t="s">
        <v>485</v>
      </c>
      <c r="AX1628" s="143" t="s">
        <v>455</v>
      </c>
      <c r="AY1628" s="138" t="s">
        <v>539</v>
      </c>
    </row>
    <row r="1629" spans="2:51" s="6" customFormat="1" ht="15.75" customHeight="1">
      <c r="B1629" s="144"/>
      <c r="E1629" s="145"/>
      <c r="F1629" s="208" t="s">
        <v>548</v>
      </c>
      <c r="G1629" s="209"/>
      <c r="H1629" s="209"/>
      <c r="I1629" s="209"/>
      <c r="K1629" s="146">
        <v>9.074</v>
      </c>
      <c r="N1629" s="145"/>
      <c r="R1629" s="147"/>
      <c r="T1629" s="148"/>
      <c r="AA1629" s="149"/>
      <c r="AT1629" s="145" t="s">
        <v>546</v>
      </c>
      <c r="AU1629" s="145" t="s">
        <v>517</v>
      </c>
      <c r="AV1629" s="150" t="s">
        <v>544</v>
      </c>
      <c r="AW1629" s="150" t="s">
        <v>485</v>
      </c>
      <c r="AX1629" s="150" t="s">
        <v>401</v>
      </c>
      <c r="AY1629" s="145" t="s">
        <v>539</v>
      </c>
    </row>
    <row r="1630" spans="2:64" s="6" customFormat="1" ht="39" customHeight="1">
      <c r="B1630" s="22"/>
      <c r="C1630" s="123" t="s">
        <v>261</v>
      </c>
      <c r="D1630" s="123" t="s">
        <v>540</v>
      </c>
      <c r="E1630" s="124" t="s">
        <v>262</v>
      </c>
      <c r="F1630" s="212" t="s">
        <v>263</v>
      </c>
      <c r="G1630" s="211"/>
      <c r="H1630" s="211"/>
      <c r="I1630" s="211"/>
      <c r="J1630" s="125" t="s">
        <v>863</v>
      </c>
      <c r="K1630" s="126">
        <v>16</v>
      </c>
      <c r="L1630" s="213">
        <v>0</v>
      </c>
      <c r="M1630" s="211"/>
      <c r="N1630" s="210">
        <f>ROUND($L$1630*$K$1630,2)</f>
        <v>0</v>
      </c>
      <c r="O1630" s="211"/>
      <c r="P1630" s="211"/>
      <c r="Q1630" s="211"/>
      <c r="R1630" s="23"/>
      <c r="T1630" s="127"/>
      <c r="U1630" s="128" t="s">
        <v>422</v>
      </c>
      <c r="V1630" s="129">
        <v>0.305</v>
      </c>
      <c r="W1630" s="129">
        <f>$V$1630*$K$1630</f>
        <v>4.88</v>
      </c>
      <c r="X1630" s="129">
        <v>0.00062</v>
      </c>
      <c r="Y1630" s="129">
        <f>$X$1630*$K$1630</f>
        <v>0.00992</v>
      </c>
      <c r="Z1630" s="129">
        <v>0</v>
      </c>
      <c r="AA1630" s="130">
        <f>$Z$1630*$K$1630</f>
        <v>0</v>
      </c>
      <c r="AR1630" s="6" t="s">
        <v>607</v>
      </c>
      <c r="AT1630" s="6" t="s">
        <v>540</v>
      </c>
      <c r="AU1630" s="6" t="s">
        <v>517</v>
      </c>
      <c r="AY1630" s="6" t="s">
        <v>539</v>
      </c>
      <c r="BE1630" s="80">
        <f>IF($U$1630="základní",$N$1630,0)</f>
        <v>0</v>
      </c>
      <c r="BF1630" s="80">
        <f>IF($U$1630="snížená",$N$1630,0)</f>
        <v>0</v>
      </c>
      <c r="BG1630" s="80">
        <f>IF($U$1630="zákl. přenesená",$N$1630,0)</f>
        <v>0</v>
      </c>
      <c r="BH1630" s="80">
        <f>IF($U$1630="sníž. přenesená",$N$1630,0)</f>
        <v>0</v>
      </c>
      <c r="BI1630" s="80">
        <f>IF($U$1630="nulová",$N$1630,0)</f>
        <v>0</v>
      </c>
      <c r="BJ1630" s="6" t="s">
        <v>517</v>
      </c>
      <c r="BK1630" s="80">
        <f>ROUND($L$1630*$K$1630,2)</f>
        <v>0</v>
      </c>
      <c r="BL1630" s="6" t="s">
        <v>607</v>
      </c>
    </row>
    <row r="1631" spans="2:51" s="6" customFormat="1" ht="15.75" customHeight="1">
      <c r="B1631" s="131"/>
      <c r="E1631" s="132"/>
      <c r="F1631" s="206" t="s">
        <v>975</v>
      </c>
      <c r="G1631" s="207"/>
      <c r="H1631" s="207"/>
      <c r="I1631" s="207"/>
      <c r="K1631" s="132"/>
      <c r="N1631" s="132"/>
      <c r="R1631" s="133"/>
      <c r="T1631" s="134"/>
      <c r="AA1631" s="135"/>
      <c r="AT1631" s="132" t="s">
        <v>546</v>
      </c>
      <c r="AU1631" s="132" t="s">
        <v>517</v>
      </c>
      <c r="AV1631" s="136" t="s">
        <v>401</v>
      </c>
      <c r="AW1631" s="136" t="s">
        <v>485</v>
      </c>
      <c r="AX1631" s="136" t="s">
        <v>455</v>
      </c>
      <c r="AY1631" s="132" t="s">
        <v>539</v>
      </c>
    </row>
    <row r="1632" spans="2:51" s="6" customFormat="1" ht="15.75" customHeight="1">
      <c r="B1632" s="137"/>
      <c r="E1632" s="138"/>
      <c r="F1632" s="204" t="s">
        <v>976</v>
      </c>
      <c r="G1632" s="205"/>
      <c r="H1632" s="205"/>
      <c r="I1632" s="205"/>
      <c r="K1632" s="139">
        <v>8</v>
      </c>
      <c r="N1632" s="138"/>
      <c r="R1632" s="140"/>
      <c r="T1632" s="141"/>
      <c r="AA1632" s="142"/>
      <c r="AT1632" s="138" t="s">
        <v>546</v>
      </c>
      <c r="AU1632" s="138" t="s">
        <v>517</v>
      </c>
      <c r="AV1632" s="143" t="s">
        <v>517</v>
      </c>
      <c r="AW1632" s="143" t="s">
        <v>485</v>
      </c>
      <c r="AX1632" s="143" t="s">
        <v>455</v>
      </c>
      <c r="AY1632" s="138" t="s">
        <v>539</v>
      </c>
    </row>
    <row r="1633" spans="2:51" s="6" customFormat="1" ht="15.75" customHeight="1">
      <c r="B1633" s="131"/>
      <c r="E1633" s="132"/>
      <c r="F1633" s="206" t="s">
        <v>977</v>
      </c>
      <c r="G1633" s="207"/>
      <c r="H1633" s="207"/>
      <c r="I1633" s="207"/>
      <c r="K1633" s="132"/>
      <c r="N1633" s="132"/>
      <c r="R1633" s="133"/>
      <c r="T1633" s="134"/>
      <c r="AA1633" s="135"/>
      <c r="AT1633" s="132" t="s">
        <v>546</v>
      </c>
      <c r="AU1633" s="132" t="s">
        <v>517</v>
      </c>
      <c r="AV1633" s="136" t="s">
        <v>401</v>
      </c>
      <c r="AW1633" s="136" t="s">
        <v>485</v>
      </c>
      <c r="AX1633" s="136" t="s">
        <v>455</v>
      </c>
      <c r="AY1633" s="132" t="s">
        <v>539</v>
      </c>
    </row>
    <row r="1634" spans="2:51" s="6" customFormat="1" ht="15.75" customHeight="1">
      <c r="B1634" s="137"/>
      <c r="E1634" s="138"/>
      <c r="F1634" s="204" t="s">
        <v>976</v>
      </c>
      <c r="G1634" s="205"/>
      <c r="H1634" s="205"/>
      <c r="I1634" s="205"/>
      <c r="K1634" s="139">
        <v>8</v>
      </c>
      <c r="N1634" s="138"/>
      <c r="R1634" s="140"/>
      <c r="T1634" s="141"/>
      <c r="AA1634" s="142"/>
      <c r="AT1634" s="138" t="s">
        <v>546</v>
      </c>
      <c r="AU1634" s="138" t="s">
        <v>517</v>
      </c>
      <c r="AV1634" s="143" t="s">
        <v>517</v>
      </c>
      <c r="AW1634" s="143" t="s">
        <v>485</v>
      </c>
      <c r="AX1634" s="143" t="s">
        <v>455</v>
      </c>
      <c r="AY1634" s="138" t="s">
        <v>539</v>
      </c>
    </row>
    <row r="1635" spans="2:51" s="6" customFormat="1" ht="15.75" customHeight="1">
      <c r="B1635" s="144"/>
      <c r="E1635" s="145"/>
      <c r="F1635" s="208" t="s">
        <v>548</v>
      </c>
      <c r="G1635" s="209"/>
      <c r="H1635" s="209"/>
      <c r="I1635" s="209"/>
      <c r="K1635" s="146">
        <v>16</v>
      </c>
      <c r="N1635" s="145"/>
      <c r="R1635" s="147"/>
      <c r="T1635" s="148"/>
      <c r="AA1635" s="149"/>
      <c r="AT1635" s="145" t="s">
        <v>546</v>
      </c>
      <c r="AU1635" s="145" t="s">
        <v>517</v>
      </c>
      <c r="AV1635" s="150" t="s">
        <v>544</v>
      </c>
      <c r="AW1635" s="150" t="s">
        <v>485</v>
      </c>
      <c r="AX1635" s="150" t="s">
        <v>401</v>
      </c>
      <c r="AY1635" s="145" t="s">
        <v>539</v>
      </c>
    </row>
    <row r="1636" spans="2:64" s="6" customFormat="1" ht="27" customHeight="1">
      <c r="B1636" s="22"/>
      <c r="C1636" s="151" t="s">
        <v>264</v>
      </c>
      <c r="D1636" s="151" t="s">
        <v>722</v>
      </c>
      <c r="E1636" s="152" t="s">
        <v>239</v>
      </c>
      <c r="F1636" s="217" t="s">
        <v>240</v>
      </c>
      <c r="G1636" s="215"/>
      <c r="H1636" s="215"/>
      <c r="I1636" s="215"/>
      <c r="J1636" s="153" t="s">
        <v>597</v>
      </c>
      <c r="K1636" s="154">
        <v>1.68</v>
      </c>
      <c r="L1636" s="214">
        <v>0</v>
      </c>
      <c r="M1636" s="215"/>
      <c r="N1636" s="216">
        <f>ROUND($L$1636*$K$1636,2)</f>
        <v>0</v>
      </c>
      <c r="O1636" s="211"/>
      <c r="P1636" s="211"/>
      <c r="Q1636" s="211"/>
      <c r="R1636" s="23"/>
      <c r="T1636" s="127"/>
      <c r="U1636" s="128" t="s">
        <v>422</v>
      </c>
      <c r="V1636" s="129">
        <v>0</v>
      </c>
      <c r="W1636" s="129">
        <f>$V$1636*$K$1636</f>
        <v>0</v>
      </c>
      <c r="X1636" s="129">
        <v>0.0192</v>
      </c>
      <c r="Y1636" s="129">
        <f>$X$1636*$K$1636</f>
        <v>0.03225599999999999</v>
      </c>
      <c r="Z1636" s="129">
        <v>0</v>
      </c>
      <c r="AA1636" s="130">
        <f>$Z$1636*$K$1636</f>
        <v>0</v>
      </c>
      <c r="AR1636" s="6" t="s">
        <v>742</v>
      </c>
      <c r="AT1636" s="6" t="s">
        <v>722</v>
      </c>
      <c r="AU1636" s="6" t="s">
        <v>517</v>
      </c>
      <c r="AY1636" s="6" t="s">
        <v>539</v>
      </c>
      <c r="BE1636" s="80">
        <f>IF($U$1636="základní",$N$1636,0)</f>
        <v>0</v>
      </c>
      <c r="BF1636" s="80">
        <f>IF($U$1636="snížená",$N$1636,0)</f>
        <v>0</v>
      </c>
      <c r="BG1636" s="80">
        <f>IF($U$1636="zákl. přenesená",$N$1636,0)</f>
        <v>0</v>
      </c>
      <c r="BH1636" s="80">
        <f>IF($U$1636="sníž. přenesená",$N$1636,0)</f>
        <v>0</v>
      </c>
      <c r="BI1636" s="80">
        <f>IF($U$1636="nulová",$N$1636,0)</f>
        <v>0</v>
      </c>
      <c r="BJ1636" s="6" t="s">
        <v>517</v>
      </c>
      <c r="BK1636" s="80">
        <f>ROUND($L$1636*$K$1636,2)</f>
        <v>0</v>
      </c>
      <c r="BL1636" s="6" t="s">
        <v>607</v>
      </c>
    </row>
    <row r="1637" spans="2:51" s="6" customFormat="1" ht="15.75" customHeight="1">
      <c r="B1637" s="131"/>
      <c r="E1637" s="132"/>
      <c r="F1637" s="206" t="s">
        <v>975</v>
      </c>
      <c r="G1637" s="207"/>
      <c r="H1637" s="207"/>
      <c r="I1637" s="207"/>
      <c r="K1637" s="132"/>
      <c r="N1637" s="132"/>
      <c r="R1637" s="133"/>
      <c r="T1637" s="134"/>
      <c r="AA1637" s="135"/>
      <c r="AT1637" s="132" t="s">
        <v>546</v>
      </c>
      <c r="AU1637" s="132" t="s">
        <v>517</v>
      </c>
      <c r="AV1637" s="136" t="s">
        <v>401</v>
      </c>
      <c r="AW1637" s="136" t="s">
        <v>485</v>
      </c>
      <c r="AX1637" s="136" t="s">
        <v>455</v>
      </c>
      <c r="AY1637" s="132" t="s">
        <v>539</v>
      </c>
    </row>
    <row r="1638" spans="2:51" s="6" customFormat="1" ht="15.75" customHeight="1">
      <c r="B1638" s="137"/>
      <c r="E1638" s="138"/>
      <c r="F1638" s="204" t="s">
        <v>265</v>
      </c>
      <c r="G1638" s="205"/>
      <c r="H1638" s="205"/>
      <c r="I1638" s="205"/>
      <c r="K1638" s="139">
        <v>0.84</v>
      </c>
      <c r="N1638" s="138"/>
      <c r="R1638" s="140"/>
      <c r="T1638" s="141"/>
      <c r="AA1638" s="142"/>
      <c r="AT1638" s="138" t="s">
        <v>546</v>
      </c>
      <c r="AU1638" s="138" t="s">
        <v>517</v>
      </c>
      <c r="AV1638" s="143" t="s">
        <v>517</v>
      </c>
      <c r="AW1638" s="143" t="s">
        <v>485</v>
      </c>
      <c r="AX1638" s="143" t="s">
        <v>455</v>
      </c>
      <c r="AY1638" s="138" t="s">
        <v>539</v>
      </c>
    </row>
    <row r="1639" spans="2:51" s="6" customFormat="1" ht="15.75" customHeight="1">
      <c r="B1639" s="131"/>
      <c r="E1639" s="132"/>
      <c r="F1639" s="206" t="s">
        <v>977</v>
      </c>
      <c r="G1639" s="207"/>
      <c r="H1639" s="207"/>
      <c r="I1639" s="207"/>
      <c r="K1639" s="132"/>
      <c r="N1639" s="132"/>
      <c r="R1639" s="133"/>
      <c r="T1639" s="134"/>
      <c r="AA1639" s="135"/>
      <c r="AT1639" s="132" t="s">
        <v>546</v>
      </c>
      <c r="AU1639" s="132" t="s">
        <v>517</v>
      </c>
      <c r="AV1639" s="136" t="s">
        <v>401</v>
      </c>
      <c r="AW1639" s="136" t="s">
        <v>485</v>
      </c>
      <c r="AX1639" s="136" t="s">
        <v>455</v>
      </c>
      <c r="AY1639" s="132" t="s">
        <v>539</v>
      </c>
    </row>
    <row r="1640" spans="2:51" s="6" customFormat="1" ht="15.75" customHeight="1">
      <c r="B1640" s="137"/>
      <c r="E1640" s="138"/>
      <c r="F1640" s="204" t="s">
        <v>265</v>
      </c>
      <c r="G1640" s="205"/>
      <c r="H1640" s="205"/>
      <c r="I1640" s="205"/>
      <c r="K1640" s="139">
        <v>0.84</v>
      </c>
      <c r="N1640" s="138"/>
      <c r="R1640" s="140"/>
      <c r="T1640" s="141"/>
      <c r="AA1640" s="142"/>
      <c r="AT1640" s="138" t="s">
        <v>546</v>
      </c>
      <c r="AU1640" s="138" t="s">
        <v>517</v>
      </c>
      <c r="AV1640" s="143" t="s">
        <v>517</v>
      </c>
      <c r="AW1640" s="143" t="s">
        <v>485</v>
      </c>
      <c r="AX1640" s="143" t="s">
        <v>455</v>
      </c>
      <c r="AY1640" s="138" t="s">
        <v>539</v>
      </c>
    </row>
    <row r="1641" spans="2:51" s="6" customFormat="1" ht="15.75" customHeight="1">
      <c r="B1641" s="144"/>
      <c r="E1641" s="145"/>
      <c r="F1641" s="208" t="s">
        <v>548</v>
      </c>
      <c r="G1641" s="209"/>
      <c r="H1641" s="209"/>
      <c r="I1641" s="209"/>
      <c r="K1641" s="146">
        <v>1.68</v>
      </c>
      <c r="N1641" s="145"/>
      <c r="R1641" s="147"/>
      <c r="T1641" s="148"/>
      <c r="AA1641" s="149"/>
      <c r="AT1641" s="145" t="s">
        <v>546</v>
      </c>
      <c r="AU1641" s="145" t="s">
        <v>517</v>
      </c>
      <c r="AV1641" s="150" t="s">
        <v>544</v>
      </c>
      <c r="AW1641" s="150" t="s">
        <v>485</v>
      </c>
      <c r="AX1641" s="150" t="s">
        <v>401</v>
      </c>
      <c r="AY1641" s="145" t="s">
        <v>539</v>
      </c>
    </row>
    <row r="1642" spans="2:64" s="6" customFormat="1" ht="27" customHeight="1">
      <c r="B1642" s="22"/>
      <c r="C1642" s="123" t="s">
        <v>266</v>
      </c>
      <c r="D1642" s="123" t="s">
        <v>540</v>
      </c>
      <c r="E1642" s="124" t="s">
        <v>267</v>
      </c>
      <c r="F1642" s="212" t="s">
        <v>268</v>
      </c>
      <c r="G1642" s="211"/>
      <c r="H1642" s="211"/>
      <c r="I1642" s="211"/>
      <c r="J1642" s="125" t="s">
        <v>597</v>
      </c>
      <c r="K1642" s="126">
        <v>82.333</v>
      </c>
      <c r="L1642" s="213">
        <v>0</v>
      </c>
      <c r="M1642" s="211"/>
      <c r="N1642" s="210">
        <f>ROUND($L$1642*$K$1642,2)</f>
        <v>0</v>
      </c>
      <c r="O1642" s="211"/>
      <c r="P1642" s="211"/>
      <c r="Q1642" s="211"/>
      <c r="R1642" s="23"/>
      <c r="T1642" s="127"/>
      <c r="U1642" s="128" t="s">
        <v>422</v>
      </c>
      <c r="V1642" s="129">
        <v>0.55</v>
      </c>
      <c r="W1642" s="129">
        <f>$V$1642*$K$1642</f>
        <v>45.283150000000006</v>
      </c>
      <c r="X1642" s="129">
        <v>0.00367</v>
      </c>
      <c r="Y1642" s="129">
        <f>$X$1642*$K$1642</f>
        <v>0.30216211</v>
      </c>
      <c r="Z1642" s="129">
        <v>0</v>
      </c>
      <c r="AA1642" s="130">
        <f>$Z$1642*$K$1642</f>
        <v>0</v>
      </c>
      <c r="AR1642" s="6" t="s">
        <v>607</v>
      </c>
      <c r="AT1642" s="6" t="s">
        <v>540</v>
      </c>
      <c r="AU1642" s="6" t="s">
        <v>517</v>
      </c>
      <c r="AY1642" s="6" t="s">
        <v>539</v>
      </c>
      <c r="BE1642" s="80">
        <f>IF($U$1642="základní",$N$1642,0)</f>
        <v>0</v>
      </c>
      <c r="BF1642" s="80">
        <f>IF($U$1642="snížená",$N$1642,0)</f>
        <v>0</v>
      </c>
      <c r="BG1642" s="80">
        <f>IF($U$1642="zákl. přenesená",$N$1642,0)</f>
        <v>0</v>
      </c>
      <c r="BH1642" s="80">
        <f>IF($U$1642="sníž. přenesená",$N$1642,0)</f>
        <v>0</v>
      </c>
      <c r="BI1642" s="80">
        <f>IF($U$1642="nulová",$N$1642,0)</f>
        <v>0</v>
      </c>
      <c r="BJ1642" s="6" t="s">
        <v>517</v>
      </c>
      <c r="BK1642" s="80">
        <f>ROUND($L$1642*$K$1642,2)</f>
        <v>0</v>
      </c>
      <c r="BL1642" s="6" t="s">
        <v>607</v>
      </c>
    </row>
    <row r="1643" spans="2:51" s="6" customFormat="1" ht="15.75" customHeight="1">
      <c r="B1643" s="131"/>
      <c r="E1643" s="132"/>
      <c r="F1643" s="206" t="s">
        <v>1034</v>
      </c>
      <c r="G1643" s="207"/>
      <c r="H1643" s="207"/>
      <c r="I1643" s="207"/>
      <c r="K1643" s="132"/>
      <c r="N1643" s="132"/>
      <c r="R1643" s="133"/>
      <c r="T1643" s="134"/>
      <c r="AA1643" s="135"/>
      <c r="AT1643" s="132" t="s">
        <v>546</v>
      </c>
      <c r="AU1643" s="132" t="s">
        <v>517</v>
      </c>
      <c r="AV1643" s="136" t="s">
        <v>401</v>
      </c>
      <c r="AW1643" s="136" t="s">
        <v>485</v>
      </c>
      <c r="AX1643" s="136" t="s">
        <v>455</v>
      </c>
      <c r="AY1643" s="132" t="s">
        <v>539</v>
      </c>
    </row>
    <row r="1644" spans="2:51" s="6" customFormat="1" ht="15.75" customHeight="1">
      <c r="B1644" s="131"/>
      <c r="E1644" s="132"/>
      <c r="F1644" s="206" t="s">
        <v>969</v>
      </c>
      <c r="G1644" s="207"/>
      <c r="H1644" s="207"/>
      <c r="I1644" s="207"/>
      <c r="K1644" s="132"/>
      <c r="N1644" s="132"/>
      <c r="R1644" s="133"/>
      <c r="T1644" s="134"/>
      <c r="AA1644" s="135"/>
      <c r="AT1644" s="132" t="s">
        <v>546</v>
      </c>
      <c r="AU1644" s="132" t="s">
        <v>517</v>
      </c>
      <c r="AV1644" s="136" t="s">
        <v>401</v>
      </c>
      <c r="AW1644" s="136" t="s">
        <v>485</v>
      </c>
      <c r="AX1644" s="136" t="s">
        <v>455</v>
      </c>
      <c r="AY1644" s="132" t="s">
        <v>539</v>
      </c>
    </row>
    <row r="1645" spans="2:51" s="6" customFormat="1" ht="15.75" customHeight="1">
      <c r="B1645" s="131"/>
      <c r="E1645" s="132"/>
      <c r="F1645" s="206" t="s">
        <v>586</v>
      </c>
      <c r="G1645" s="207"/>
      <c r="H1645" s="207"/>
      <c r="I1645" s="207"/>
      <c r="K1645" s="132"/>
      <c r="N1645" s="132"/>
      <c r="R1645" s="133"/>
      <c r="T1645" s="134"/>
      <c r="AA1645" s="135"/>
      <c r="AT1645" s="132" t="s">
        <v>546</v>
      </c>
      <c r="AU1645" s="132" t="s">
        <v>517</v>
      </c>
      <c r="AV1645" s="136" t="s">
        <v>401</v>
      </c>
      <c r="AW1645" s="136" t="s">
        <v>485</v>
      </c>
      <c r="AX1645" s="136" t="s">
        <v>455</v>
      </c>
      <c r="AY1645" s="132" t="s">
        <v>539</v>
      </c>
    </row>
    <row r="1646" spans="2:51" s="6" customFormat="1" ht="15.75" customHeight="1">
      <c r="B1646" s="137"/>
      <c r="E1646" s="138"/>
      <c r="F1646" s="204" t="s">
        <v>1325</v>
      </c>
      <c r="G1646" s="205"/>
      <c r="H1646" s="205"/>
      <c r="I1646" s="205"/>
      <c r="K1646" s="139">
        <v>31.73</v>
      </c>
      <c r="N1646" s="138"/>
      <c r="R1646" s="140"/>
      <c r="T1646" s="141"/>
      <c r="AA1646" s="142"/>
      <c r="AT1646" s="138" t="s">
        <v>546</v>
      </c>
      <c r="AU1646" s="138" t="s">
        <v>517</v>
      </c>
      <c r="AV1646" s="143" t="s">
        <v>517</v>
      </c>
      <c r="AW1646" s="143" t="s">
        <v>485</v>
      </c>
      <c r="AX1646" s="143" t="s">
        <v>455</v>
      </c>
      <c r="AY1646" s="138" t="s">
        <v>539</v>
      </c>
    </row>
    <row r="1647" spans="2:51" s="6" customFormat="1" ht="15.75" customHeight="1">
      <c r="B1647" s="131"/>
      <c r="E1647" s="132"/>
      <c r="F1647" s="206" t="s">
        <v>971</v>
      </c>
      <c r="G1647" s="207"/>
      <c r="H1647" s="207"/>
      <c r="I1647" s="207"/>
      <c r="K1647" s="132"/>
      <c r="N1647" s="132"/>
      <c r="R1647" s="133"/>
      <c r="T1647" s="134"/>
      <c r="AA1647" s="135"/>
      <c r="AT1647" s="132" t="s">
        <v>546</v>
      </c>
      <c r="AU1647" s="132" t="s">
        <v>517</v>
      </c>
      <c r="AV1647" s="136" t="s">
        <v>401</v>
      </c>
      <c r="AW1647" s="136" t="s">
        <v>485</v>
      </c>
      <c r="AX1647" s="136" t="s">
        <v>455</v>
      </c>
      <c r="AY1647" s="132" t="s">
        <v>539</v>
      </c>
    </row>
    <row r="1648" spans="2:51" s="6" customFormat="1" ht="15.75" customHeight="1">
      <c r="B1648" s="131"/>
      <c r="E1648" s="132"/>
      <c r="F1648" s="206" t="s">
        <v>615</v>
      </c>
      <c r="G1648" s="207"/>
      <c r="H1648" s="207"/>
      <c r="I1648" s="207"/>
      <c r="K1648" s="132"/>
      <c r="N1648" s="132"/>
      <c r="R1648" s="133"/>
      <c r="T1648" s="134"/>
      <c r="AA1648" s="135"/>
      <c r="AT1648" s="132" t="s">
        <v>546</v>
      </c>
      <c r="AU1648" s="132" t="s">
        <v>517</v>
      </c>
      <c r="AV1648" s="136" t="s">
        <v>401</v>
      </c>
      <c r="AW1648" s="136" t="s">
        <v>485</v>
      </c>
      <c r="AX1648" s="136" t="s">
        <v>455</v>
      </c>
      <c r="AY1648" s="132" t="s">
        <v>539</v>
      </c>
    </row>
    <row r="1649" spans="2:51" s="6" customFormat="1" ht="15.75" customHeight="1">
      <c r="B1649" s="137"/>
      <c r="E1649" s="138"/>
      <c r="F1649" s="204" t="s">
        <v>1065</v>
      </c>
      <c r="G1649" s="205"/>
      <c r="H1649" s="205"/>
      <c r="I1649" s="205"/>
      <c r="K1649" s="139">
        <v>18.36</v>
      </c>
      <c r="N1649" s="138"/>
      <c r="R1649" s="140"/>
      <c r="T1649" s="141"/>
      <c r="AA1649" s="142"/>
      <c r="AT1649" s="138" t="s">
        <v>546</v>
      </c>
      <c r="AU1649" s="138" t="s">
        <v>517</v>
      </c>
      <c r="AV1649" s="143" t="s">
        <v>517</v>
      </c>
      <c r="AW1649" s="143" t="s">
        <v>485</v>
      </c>
      <c r="AX1649" s="143" t="s">
        <v>455</v>
      </c>
      <c r="AY1649" s="138" t="s">
        <v>539</v>
      </c>
    </row>
    <row r="1650" spans="2:51" s="6" customFormat="1" ht="15.75" customHeight="1">
      <c r="B1650" s="131"/>
      <c r="E1650" s="132"/>
      <c r="F1650" s="206" t="s">
        <v>973</v>
      </c>
      <c r="G1650" s="207"/>
      <c r="H1650" s="207"/>
      <c r="I1650" s="207"/>
      <c r="K1650" s="132"/>
      <c r="N1650" s="132"/>
      <c r="R1650" s="133"/>
      <c r="T1650" s="134"/>
      <c r="AA1650" s="135"/>
      <c r="AT1650" s="132" t="s">
        <v>546</v>
      </c>
      <c r="AU1650" s="132" t="s">
        <v>517</v>
      </c>
      <c r="AV1650" s="136" t="s">
        <v>401</v>
      </c>
      <c r="AW1650" s="136" t="s">
        <v>485</v>
      </c>
      <c r="AX1650" s="136" t="s">
        <v>455</v>
      </c>
      <c r="AY1650" s="132" t="s">
        <v>539</v>
      </c>
    </row>
    <row r="1651" spans="2:51" s="6" customFormat="1" ht="15.75" customHeight="1">
      <c r="B1651" s="131"/>
      <c r="E1651" s="132"/>
      <c r="F1651" s="206" t="s">
        <v>615</v>
      </c>
      <c r="G1651" s="207"/>
      <c r="H1651" s="207"/>
      <c r="I1651" s="207"/>
      <c r="K1651" s="132"/>
      <c r="N1651" s="132"/>
      <c r="R1651" s="133"/>
      <c r="T1651" s="134"/>
      <c r="AA1651" s="135"/>
      <c r="AT1651" s="132" t="s">
        <v>546</v>
      </c>
      <c r="AU1651" s="132" t="s">
        <v>517</v>
      </c>
      <c r="AV1651" s="136" t="s">
        <v>401</v>
      </c>
      <c r="AW1651" s="136" t="s">
        <v>485</v>
      </c>
      <c r="AX1651" s="136" t="s">
        <v>455</v>
      </c>
      <c r="AY1651" s="132" t="s">
        <v>539</v>
      </c>
    </row>
    <row r="1652" spans="2:51" s="6" customFormat="1" ht="15.75" customHeight="1">
      <c r="B1652" s="137"/>
      <c r="E1652" s="138"/>
      <c r="F1652" s="204" t="s">
        <v>269</v>
      </c>
      <c r="G1652" s="205"/>
      <c r="H1652" s="205"/>
      <c r="I1652" s="205"/>
      <c r="K1652" s="139">
        <v>15.02</v>
      </c>
      <c r="N1652" s="138"/>
      <c r="R1652" s="140"/>
      <c r="T1652" s="141"/>
      <c r="AA1652" s="142"/>
      <c r="AT1652" s="138" t="s">
        <v>546</v>
      </c>
      <c r="AU1652" s="138" t="s">
        <v>517</v>
      </c>
      <c r="AV1652" s="143" t="s">
        <v>517</v>
      </c>
      <c r="AW1652" s="143" t="s">
        <v>485</v>
      </c>
      <c r="AX1652" s="143" t="s">
        <v>455</v>
      </c>
      <c r="AY1652" s="138" t="s">
        <v>539</v>
      </c>
    </row>
    <row r="1653" spans="2:51" s="6" customFormat="1" ht="15.75" customHeight="1">
      <c r="B1653" s="131"/>
      <c r="E1653" s="132"/>
      <c r="F1653" s="206" t="s">
        <v>102</v>
      </c>
      <c r="G1653" s="207"/>
      <c r="H1653" s="207"/>
      <c r="I1653" s="207"/>
      <c r="K1653" s="132"/>
      <c r="N1653" s="132"/>
      <c r="R1653" s="133"/>
      <c r="T1653" s="134"/>
      <c r="AA1653" s="135"/>
      <c r="AT1653" s="132" t="s">
        <v>546</v>
      </c>
      <c r="AU1653" s="132" t="s">
        <v>517</v>
      </c>
      <c r="AV1653" s="136" t="s">
        <v>401</v>
      </c>
      <c r="AW1653" s="136" t="s">
        <v>485</v>
      </c>
      <c r="AX1653" s="136" t="s">
        <v>455</v>
      </c>
      <c r="AY1653" s="132" t="s">
        <v>539</v>
      </c>
    </row>
    <row r="1654" spans="2:51" s="6" customFormat="1" ht="15.75" customHeight="1">
      <c r="B1654" s="131"/>
      <c r="E1654" s="132"/>
      <c r="F1654" s="206" t="s">
        <v>618</v>
      </c>
      <c r="G1654" s="207"/>
      <c r="H1654" s="207"/>
      <c r="I1654" s="207"/>
      <c r="K1654" s="132"/>
      <c r="N1654" s="132"/>
      <c r="R1654" s="133"/>
      <c r="T1654" s="134"/>
      <c r="AA1654" s="135"/>
      <c r="AT1654" s="132" t="s">
        <v>546</v>
      </c>
      <c r="AU1654" s="132" t="s">
        <v>517</v>
      </c>
      <c r="AV1654" s="136" t="s">
        <v>401</v>
      </c>
      <c r="AW1654" s="136" t="s">
        <v>485</v>
      </c>
      <c r="AX1654" s="136" t="s">
        <v>455</v>
      </c>
      <c r="AY1654" s="132" t="s">
        <v>539</v>
      </c>
    </row>
    <row r="1655" spans="2:51" s="6" customFormat="1" ht="15.75" customHeight="1">
      <c r="B1655" s="137"/>
      <c r="E1655" s="138"/>
      <c r="F1655" s="204" t="s">
        <v>103</v>
      </c>
      <c r="G1655" s="205"/>
      <c r="H1655" s="205"/>
      <c r="I1655" s="205"/>
      <c r="K1655" s="139">
        <v>14.1</v>
      </c>
      <c r="N1655" s="138"/>
      <c r="R1655" s="140"/>
      <c r="T1655" s="141"/>
      <c r="AA1655" s="142"/>
      <c r="AT1655" s="138" t="s">
        <v>546</v>
      </c>
      <c r="AU1655" s="138" t="s">
        <v>517</v>
      </c>
      <c r="AV1655" s="143" t="s">
        <v>517</v>
      </c>
      <c r="AW1655" s="143" t="s">
        <v>485</v>
      </c>
      <c r="AX1655" s="143" t="s">
        <v>455</v>
      </c>
      <c r="AY1655" s="138" t="s">
        <v>539</v>
      </c>
    </row>
    <row r="1656" spans="2:51" s="6" customFormat="1" ht="15.75" customHeight="1">
      <c r="B1656" s="131"/>
      <c r="E1656" s="132"/>
      <c r="F1656" s="206" t="s">
        <v>254</v>
      </c>
      <c r="G1656" s="207"/>
      <c r="H1656" s="207"/>
      <c r="I1656" s="207"/>
      <c r="K1656" s="132"/>
      <c r="N1656" s="132"/>
      <c r="R1656" s="133"/>
      <c r="T1656" s="134"/>
      <c r="AA1656" s="135"/>
      <c r="AT1656" s="132" t="s">
        <v>546</v>
      </c>
      <c r="AU1656" s="132" t="s">
        <v>517</v>
      </c>
      <c r="AV1656" s="136" t="s">
        <v>401</v>
      </c>
      <c r="AW1656" s="136" t="s">
        <v>485</v>
      </c>
      <c r="AX1656" s="136" t="s">
        <v>455</v>
      </c>
      <c r="AY1656" s="132" t="s">
        <v>539</v>
      </c>
    </row>
    <row r="1657" spans="2:51" s="6" customFormat="1" ht="15.75" customHeight="1">
      <c r="B1657" s="137"/>
      <c r="E1657" s="138"/>
      <c r="F1657" s="204" t="s">
        <v>270</v>
      </c>
      <c r="G1657" s="205"/>
      <c r="H1657" s="205"/>
      <c r="I1657" s="205"/>
      <c r="K1657" s="139">
        <v>3.123</v>
      </c>
      <c r="N1657" s="138"/>
      <c r="R1657" s="140"/>
      <c r="T1657" s="141"/>
      <c r="AA1657" s="142"/>
      <c r="AT1657" s="138" t="s">
        <v>546</v>
      </c>
      <c r="AU1657" s="138" t="s">
        <v>517</v>
      </c>
      <c r="AV1657" s="143" t="s">
        <v>517</v>
      </c>
      <c r="AW1657" s="143" t="s">
        <v>485</v>
      </c>
      <c r="AX1657" s="143" t="s">
        <v>455</v>
      </c>
      <c r="AY1657" s="138" t="s">
        <v>539</v>
      </c>
    </row>
    <row r="1658" spans="2:51" s="6" customFormat="1" ht="15.75" customHeight="1">
      <c r="B1658" s="144"/>
      <c r="E1658" s="145"/>
      <c r="F1658" s="208" t="s">
        <v>548</v>
      </c>
      <c r="G1658" s="209"/>
      <c r="H1658" s="209"/>
      <c r="I1658" s="209"/>
      <c r="K1658" s="146">
        <v>82.333</v>
      </c>
      <c r="N1658" s="145"/>
      <c r="R1658" s="147"/>
      <c r="T1658" s="148"/>
      <c r="AA1658" s="149"/>
      <c r="AT1658" s="145" t="s">
        <v>546</v>
      </c>
      <c r="AU1658" s="145" t="s">
        <v>517</v>
      </c>
      <c r="AV1658" s="150" t="s">
        <v>544</v>
      </c>
      <c r="AW1658" s="150" t="s">
        <v>485</v>
      </c>
      <c r="AX1658" s="150" t="s">
        <v>401</v>
      </c>
      <c r="AY1658" s="145" t="s">
        <v>539</v>
      </c>
    </row>
    <row r="1659" spans="2:64" s="6" customFormat="1" ht="27" customHeight="1">
      <c r="B1659" s="22"/>
      <c r="C1659" s="151" t="s">
        <v>271</v>
      </c>
      <c r="D1659" s="151" t="s">
        <v>722</v>
      </c>
      <c r="E1659" s="152" t="s">
        <v>239</v>
      </c>
      <c r="F1659" s="217" t="s">
        <v>240</v>
      </c>
      <c r="G1659" s="215"/>
      <c r="H1659" s="215"/>
      <c r="I1659" s="215"/>
      <c r="J1659" s="153" t="s">
        <v>597</v>
      </c>
      <c r="K1659" s="154">
        <v>86.45</v>
      </c>
      <c r="L1659" s="214">
        <v>0</v>
      </c>
      <c r="M1659" s="215"/>
      <c r="N1659" s="216">
        <f>ROUND($L$1659*$K$1659,2)</f>
        <v>0</v>
      </c>
      <c r="O1659" s="211"/>
      <c r="P1659" s="211"/>
      <c r="Q1659" s="211"/>
      <c r="R1659" s="23"/>
      <c r="T1659" s="127"/>
      <c r="U1659" s="128" t="s">
        <v>422</v>
      </c>
      <c r="V1659" s="129">
        <v>0</v>
      </c>
      <c r="W1659" s="129">
        <f>$V$1659*$K$1659</f>
        <v>0</v>
      </c>
      <c r="X1659" s="129">
        <v>0.0192</v>
      </c>
      <c r="Y1659" s="129">
        <f>$X$1659*$K$1659</f>
        <v>1.65984</v>
      </c>
      <c r="Z1659" s="129">
        <v>0</v>
      </c>
      <c r="AA1659" s="130">
        <f>$Z$1659*$K$1659</f>
        <v>0</v>
      </c>
      <c r="AR1659" s="6" t="s">
        <v>742</v>
      </c>
      <c r="AT1659" s="6" t="s">
        <v>722</v>
      </c>
      <c r="AU1659" s="6" t="s">
        <v>517</v>
      </c>
      <c r="AY1659" s="6" t="s">
        <v>539</v>
      </c>
      <c r="BE1659" s="80">
        <f>IF($U$1659="základní",$N$1659,0)</f>
        <v>0</v>
      </c>
      <c r="BF1659" s="80">
        <f>IF($U$1659="snížená",$N$1659,0)</f>
        <v>0</v>
      </c>
      <c r="BG1659" s="80">
        <f>IF($U$1659="zákl. přenesená",$N$1659,0)</f>
        <v>0</v>
      </c>
      <c r="BH1659" s="80">
        <f>IF($U$1659="sníž. přenesená",$N$1659,0)</f>
        <v>0</v>
      </c>
      <c r="BI1659" s="80">
        <f>IF($U$1659="nulová",$N$1659,0)</f>
        <v>0</v>
      </c>
      <c r="BJ1659" s="6" t="s">
        <v>517</v>
      </c>
      <c r="BK1659" s="80">
        <f>ROUND($L$1659*$K$1659,2)</f>
        <v>0</v>
      </c>
      <c r="BL1659" s="6" t="s">
        <v>607</v>
      </c>
    </row>
    <row r="1660" spans="2:51" s="6" customFormat="1" ht="15.75" customHeight="1">
      <c r="B1660" s="131"/>
      <c r="E1660" s="132"/>
      <c r="F1660" s="206" t="s">
        <v>1034</v>
      </c>
      <c r="G1660" s="207"/>
      <c r="H1660" s="207"/>
      <c r="I1660" s="207"/>
      <c r="K1660" s="132"/>
      <c r="N1660" s="132"/>
      <c r="R1660" s="133"/>
      <c r="T1660" s="134"/>
      <c r="AA1660" s="135"/>
      <c r="AT1660" s="132" t="s">
        <v>546</v>
      </c>
      <c r="AU1660" s="132" t="s">
        <v>517</v>
      </c>
      <c r="AV1660" s="136" t="s">
        <v>401</v>
      </c>
      <c r="AW1660" s="136" t="s">
        <v>485</v>
      </c>
      <c r="AX1660" s="136" t="s">
        <v>455</v>
      </c>
      <c r="AY1660" s="132" t="s">
        <v>539</v>
      </c>
    </row>
    <row r="1661" spans="2:51" s="6" customFormat="1" ht="15.75" customHeight="1">
      <c r="B1661" s="131"/>
      <c r="E1661" s="132"/>
      <c r="F1661" s="206" t="s">
        <v>969</v>
      </c>
      <c r="G1661" s="207"/>
      <c r="H1661" s="207"/>
      <c r="I1661" s="207"/>
      <c r="K1661" s="132"/>
      <c r="N1661" s="132"/>
      <c r="R1661" s="133"/>
      <c r="T1661" s="134"/>
      <c r="AA1661" s="135"/>
      <c r="AT1661" s="132" t="s">
        <v>546</v>
      </c>
      <c r="AU1661" s="132" t="s">
        <v>517</v>
      </c>
      <c r="AV1661" s="136" t="s">
        <v>401</v>
      </c>
      <c r="AW1661" s="136" t="s">
        <v>485</v>
      </c>
      <c r="AX1661" s="136" t="s">
        <v>455</v>
      </c>
      <c r="AY1661" s="132" t="s">
        <v>539</v>
      </c>
    </row>
    <row r="1662" spans="2:51" s="6" customFormat="1" ht="15.75" customHeight="1">
      <c r="B1662" s="131"/>
      <c r="E1662" s="132"/>
      <c r="F1662" s="206" t="s">
        <v>586</v>
      </c>
      <c r="G1662" s="207"/>
      <c r="H1662" s="207"/>
      <c r="I1662" s="207"/>
      <c r="K1662" s="132"/>
      <c r="N1662" s="132"/>
      <c r="R1662" s="133"/>
      <c r="T1662" s="134"/>
      <c r="AA1662" s="135"/>
      <c r="AT1662" s="132" t="s">
        <v>546</v>
      </c>
      <c r="AU1662" s="132" t="s">
        <v>517</v>
      </c>
      <c r="AV1662" s="136" t="s">
        <v>401</v>
      </c>
      <c r="AW1662" s="136" t="s">
        <v>485</v>
      </c>
      <c r="AX1662" s="136" t="s">
        <v>455</v>
      </c>
      <c r="AY1662" s="132" t="s">
        <v>539</v>
      </c>
    </row>
    <row r="1663" spans="2:51" s="6" customFormat="1" ht="15.75" customHeight="1">
      <c r="B1663" s="137"/>
      <c r="E1663" s="138"/>
      <c r="F1663" s="204" t="s">
        <v>272</v>
      </c>
      <c r="G1663" s="205"/>
      <c r="H1663" s="205"/>
      <c r="I1663" s="205"/>
      <c r="K1663" s="139">
        <v>33.317</v>
      </c>
      <c r="N1663" s="138"/>
      <c r="R1663" s="140"/>
      <c r="T1663" s="141"/>
      <c r="AA1663" s="142"/>
      <c r="AT1663" s="138" t="s">
        <v>546</v>
      </c>
      <c r="AU1663" s="138" t="s">
        <v>517</v>
      </c>
      <c r="AV1663" s="143" t="s">
        <v>517</v>
      </c>
      <c r="AW1663" s="143" t="s">
        <v>485</v>
      </c>
      <c r="AX1663" s="143" t="s">
        <v>455</v>
      </c>
      <c r="AY1663" s="138" t="s">
        <v>539</v>
      </c>
    </row>
    <row r="1664" spans="2:51" s="6" customFormat="1" ht="15.75" customHeight="1">
      <c r="B1664" s="131"/>
      <c r="E1664" s="132"/>
      <c r="F1664" s="206" t="s">
        <v>971</v>
      </c>
      <c r="G1664" s="207"/>
      <c r="H1664" s="207"/>
      <c r="I1664" s="207"/>
      <c r="K1664" s="132"/>
      <c r="N1664" s="132"/>
      <c r="R1664" s="133"/>
      <c r="T1664" s="134"/>
      <c r="AA1664" s="135"/>
      <c r="AT1664" s="132" t="s">
        <v>546</v>
      </c>
      <c r="AU1664" s="132" t="s">
        <v>517</v>
      </c>
      <c r="AV1664" s="136" t="s">
        <v>401</v>
      </c>
      <c r="AW1664" s="136" t="s">
        <v>485</v>
      </c>
      <c r="AX1664" s="136" t="s">
        <v>455</v>
      </c>
      <c r="AY1664" s="132" t="s">
        <v>539</v>
      </c>
    </row>
    <row r="1665" spans="2:51" s="6" customFormat="1" ht="15.75" customHeight="1">
      <c r="B1665" s="131"/>
      <c r="E1665" s="132"/>
      <c r="F1665" s="206" t="s">
        <v>615</v>
      </c>
      <c r="G1665" s="207"/>
      <c r="H1665" s="207"/>
      <c r="I1665" s="207"/>
      <c r="K1665" s="132"/>
      <c r="N1665" s="132"/>
      <c r="R1665" s="133"/>
      <c r="T1665" s="134"/>
      <c r="AA1665" s="135"/>
      <c r="AT1665" s="132" t="s">
        <v>546</v>
      </c>
      <c r="AU1665" s="132" t="s">
        <v>517</v>
      </c>
      <c r="AV1665" s="136" t="s">
        <v>401</v>
      </c>
      <c r="AW1665" s="136" t="s">
        <v>485</v>
      </c>
      <c r="AX1665" s="136" t="s">
        <v>455</v>
      </c>
      <c r="AY1665" s="132" t="s">
        <v>539</v>
      </c>
    </row>
    <row r="1666" spans="2:51" s="6" customFormat="1" ht="15.75" customHeight="1">
      <c r="B1666" s="137"/>
      <c r="E1666" s="138"/>
      <c r="F1666" s="204" t="s">
        <v>273</v>
      </c>
      <c r="G1666" s="205"/>
      <c r="H1666" s="205"/>
      <c r="I1666" s="205"/>
      <c r="K1666" s="139">
        <v>19.278</v>
      </c>
      <c r="N1666" s="138"/>
      <c r="R1666" s="140"/>
      <c r="T1666" s="141"/>
      <c r="AA1666" s="142"/>
      <c r="AT1666" s="138" t="s">
        <v>546</v>
      </c>
      <c r="AU1666" s="138" t="s">
        <v>517</v>
      </c>
      <c r="AV1666" s="143" t="s">
        <v>517</v>
      </c>
      <c r="AW1666" s="143" t="s">
        <v>485</v>
      </c>
      <c r="AX1666" s="143" t="s">
        <v>455</v>
      </c>
      <c r="AY1666" s="138" t="s">
        <v>539</v>
      </c>
    </row>
    <row r="1667" spans="2:51" s="6" customFormat="1" ht="15.75" customHeight="1">
      <c r="B1667" s="131"/>
      <c r="E1667" s="132"/>
      <c r="F1667" s="206" t="s">
        <v>973</v>
      </c>
      <c r="G1667" s="207"/>
      <c r="H1667" s="207"/>
      <c r="I1667" s="207"/>
      <c r="K1667" s="132"/>
      <c r="N1667" s="132"/>
      <c r="R1667" s="133"/>
      <c r="T1667" s="134"/>
      <c r="AA1667" s="135"/>
      <c r="AT1667" s="132" t="s">
        <v>546</v>
      </c>
      <c r="AU1667" s="132" t="s">
        <v>517</v>
      </c>
      <c r="AV1667" s="136" t="s">
        <v>401</v>
      </c>
      <c r="AW1667" s="136" t="s">
        <v>485</v>
      </c>
      <c r="AX1667" s="136" t="s">
        <v>455</v>
      </c>
      <c r="AY1667" s="132" t="s">
        <v>539</v>
      </c>
    </row>
    <row r="1668" spans="2:51" s="6" customFormat="1" ht="15.75" customHeight="1">
      <c r="B1668" s="131"/>
      <c r="E1668" s="132"/>
      <c r="F1668" s="206" t="s">
        <v>615</v>
      </c>
      <c r="G1668" s="207"/>
      <c r="H1668" s="207"/>
      <c r="I1668" s="207"/>
      <c r="K1668" s="132"/>
      <c r="N1668" s="132"/>
      <c r="R1668" s="133"/>
      <c r="T1668" s="134"/>
      <c r="AA1668" s="135"/>
      <c r="AT1668" s="132" t="s">
        <v>546</v>
      </c>
      <c r="AU1668" s="132" t="s">
        <v>517</v>
      </c>
      <c r="AV1668" s="136" t="s">
        <v>401</v>
      </c>
      <c r="AW1668" s="136" t="s">
        <v>485</v>
      </c>
      <c r="AX1668" s="136" t="s">
        <v>455</v>
      </c>
      <c r="AY1668" s="132" t="s">
        <v>539</v>
      </c>
    </row>
    <row r="1669" spans="2:51" s="6" customFormat="1" ht="15.75" customHeight="1">
      <c r="B1669" s="137"/>
      <c r="E1669" s="138"/>
      <c r="F1669" s="204" t="s">
        <v>274</v>
      </c>
      <c r="G1669" s="205"/>
      <c r="H1669" s="205"/>
      <c r="I1669" s="205"/>
      <c r="K1669" s="139">
        <v>15.771</v>
      </c>
      <c r="N1669" s="138"/>
      <c r="R1669" s="140"/>
      <c r="T1669" s="141"/>
      <c r="AA1669" s="142"/>
      <c r="AT1669" s="138" t="s">
        <v>546</v>
      </c>
      <c r="AU1669" s="138" t="s">
        <v>517</v>
      </c>
      <c r="AV1669" s="143" t="s">
        <v>517</v>
      </c>
      <c r="AW1669" s="143" t="s">
        <v>485</v>
      </c>
      <c r="AX1669" s="143" t="s">
        <v>455</v>
      </c>
      <c r="AY1669" s="138" t="s">
        <v>539</v>
      </c>
    </row>
    <row r="1670" spans="2:51" s="6" customFormat="1" ht="15.75" customHeight="1">
      <c r="B1670" s="131"/>
      <c r="E1670" s="132"/>
      <c r="F1670" s="206" t="s">
        <v>102</v>
      </c>
      <c r="G1670" s="207"/>
      <c r="H1670" s="207"/>
      <c r="I1670" s="207"/>
      <c r="K1670" s="132"/>
      <c r="N1670" s="132"/>
      <c r="R1670" s="133"/>
      <c r="T1670" s="134"/>
      <c r="AA1670" s="135"/>
      <c r="AT1670" s="132" t="s">
        <v>546</v>
      </c>
      <c r="AU1670" s="132" t="s">
        <v>517</v>
      </c>
      <c r="AV1670" s="136" t="s">
        <v>401</v>
      </c>
      <c r="AW1670" s="136" t="s">
        <v>485</v>
      </c>
      <c r="AX1670" s="136" t="s">
        <v>455</v>
      </c>
      <c r="AY1670" s="132" t="s">
        <v>539</v>
      </c>
    </row>
    <row r="1671" spans="2:51" s="6" customFormat="1" ht="15.75" customHeight="1">
      <c r="B1671" s="131"/>
      <c r="E1671" s="132"/>
      <c r="F1671" s="206" t="s">
        <v>618</v>
      </c>
      <c r="G1671" s="207"/>
      <c r="H1671" s="207"/>
      <c r="I1671" s="207"/>
      <c r="K1671" s="132"/>
      <c r="N1671" s="132"/>
      <c r="R1671" s="133"/>
      <c r="T1671" s="134"/>
      <c r="AA1671" s="135"/>
      <c r="AT1671" s="132" t="s">
        <v>546</v>
      </c>
      <c r="AU1671" s="132" t="s">
        <v>517</v>
      </c>
      <c r="AV1671" s="136" t="s">
        <v>401</v>
      </c>
      <c r="AW1671" s="136" t="s">
        <v>485</v>
      </c>
      <c r="AX1671" s="136" t="s">
        <v>455</v>
      </c>
      <c r="AY1671" s="132" t="s">
        <v>539</v>
      </c>
    </row>
    <row r="1672" spans="2:51" s="6" customFormat="1" ht="15.75" customHeight="1">
      <c r="B1672" s="137"/>
      <c r="E1672" s="138"/>
      <c r="F1672" s="204" t="s">
        <v>275</v>
      </c>
      <c r="G1672" s="205"/>
      <c r="H1672" s="205"/>
      <c r="I1672" s="205"/>
      <c r="K1672" s="139">
        <v>14.805</v>
      </c>
      <c r="N1672" s="138"/>
      <c r="R1672" s="140"/>
      <c r="T1672" s="141"/>
      <c r="AA1672" s="142"/>
      <c r="AT1672" s="138" t="s">
        <v>546</v>
      </c>
      <c r="AU1672" s="138" t="s">
        <v>517</v>
      </c>
      <c r="AV1672" s="143" t="s">
        <v>517</v>
      </c>
      <c r="AW1672" s="143" t="s">
        <v>485</v>
      </c>
      <c r="AX1672" s="143" t="s">
        <v>455</v>
      </c>
      <c r="AY1672" s="138" t="s">
        <v>539</v>
      </c>
    </row>
    <row r="1673" spans="2:51" s="6" customFormat="1" ht="15.75" customHeight="1">
      <c r="B1673" s="131"/>
      <c r="E1673" s="132"/>
      <c r="F1673" s="206" t="s">
        <v>254</v>
      </c>
      <c r="G1673" s="207"/>
      <c r="H1673" s="207"/>
      <c r="I1673" s="207"/>
      <c r="K1673" s="132"/>
      <c r="N1673" s="132"/>
      <c r="R1673" s="133"/>
      <c r="T1673" s="134"/>
      <c r="AA1673" s="135"/>
      <c r="AT1673" s="132" t="s">
        <v>546</v>
      </c>
      <c r="AU1673" s="132" t="s">
        <v>517</v>
      </c>
      <c r="AV1673" s="136" t="s">
        <v>401</v>
      </c>
      <c r="AW1673" s="136" t="s">
        <v>485</v>
      </c>
      <c r="AX1673" s="136" t="s">
        <v>455</v>
      </c>
      <c r="AY1673" s="132" t="s">
        <v>539</v>
      </c>
    </row>
    <row r="1674" spans="2:51" s="6" customFormat="1" ht="15.75" customHeight="1">
      <c r="B1674" s="137"/>
      <c r="E1674" s="138"/>
      <c r="F1674" s="204" t="s">
        <v>276</v>
      </c>
      <c r="G1674" s="205"/>
      <c r="H1674" s="205"/>
      <c r="I1674" s="205"/>
      <c r="K1674" s="139">
        <v>3.279</v>
      </c>
      <c r="N1674" s="138"/>
      <c r="R1674" s="140"/>
      <c r="T1674" s="141"/>
      <c r="AA1674" s="142"/>
      <c r="AT1674" s="138" t="s">
        <v>546</v>
      </c>
      <c r="AU1674" s="138" t="s">
        <v>517</v>
      </c>
      <c r="AV1674" s="143" t="s">
        <v>517</v>
      </c>
      <c r="AW1674" s="143" t="s">
        <v>485</v>
      </c>
      <c r="AX1674" s="143" t="s">
        <v>455</v>
      </c>
      <c r="AY1674" s="138" t="s">
        <v>539</v>
      </c>
    </row>
    <row r="1675" spans="2:51" s="6" customFormat="1" ht="15.75" customHeight="1">
      <c r="B1675" s="144"/>
      <c r="E1675" s="145"/>
      <c r="F1675" s="208" t="s">
        <v>548</v>
      </c>
      <c r="G1675" s="209"/>
      <c r="H1675" s="209"/>
      <c r="I1675" s="209"/>
      <c r="K1675" s="146">
        <v>86.45</v>
      </c>
      <c r="N1675" s="145"/>
      <c r="R1675" s="147"/>
      <c r="T1675" s="148"/>
      <c r="AA1675" s="149"/>
      <c r="AT1675" s="145" t="s">
        <v>546</v>
      </c>
      <c r="AU1675" s="145" t="s">
        <v>517</v>
      </c>
      <c r="AV1675" s="150" t="s">
        <v>544</v>
      </c>
      <c r="AW1675" s="150" t="s">
        <v>485</v>
      </c>
      <c r="AX1675" s="150" t="s">
        <v>401</v>
      </c>
      <c r="AY1675" s="145" t="s">
        <v>539</v>
      </c>
    </row>
    <row r="1676" spans="2:64" s="6" customFormat="1" ht="15.75" customHeight="1">
      <c r="B1676" s="22"/>
      <c r="C1676" s="123" t="s">
        <v>277</v>
      </c>
      <c r="D1676" s="123" t="s">
        <v>540</v>
      </c>
      <c r="E1676" s="124" t="s">
        <v>278</v>
      </c>
      <c r="F1676" s="212" t="s">
        <v>279</v>
      </c>
      <c r="G1676" s="211"/>
      <c r="H1676" s="211"/>
      <c r="I1676" s="211"/>
      <c r="J1676" s="125" t="s">
        <v>597</v>
      </c>
      <c r="K1676" s="126">
        <v>79.21</v>
      </c>
      <c r="L1676" s="213">
        <v>0</v>
      </c>
      <c r="M1676" s="211"/>
      <c r="N1676" s="210">
        <f>ROUND($L$1676*$K$1676,2)</f>
        <v>0</v>
      </c>
      <c r="O1676" s="211"/>
      <c r="P1676" s="211"/>
      <c r="Q1676" s="211"/>
      <c r="R1676" s="23"/>
      <c r="T1676" s="127"/>
      <c r="U1676" s="128" t="s">
        <v>422</v>
      </c>
      <c r="V1676" s="129">
        <v>0.044</v>
      </c>
      <c r="W1676" s="129">
        <f>$V$1676*$K$1676</f>
        <v>3.4852399999999997</v>
      </c>
      <c r="X1676" s="129">
        <v>0.0003</v>
      </c>
      <c r="Y1676" s="129">
        <f>$X$1676*$K$1676</f>
        <v>0.023762999999999996</v>
      </c>
      <c r="Z1676" s="129">
        <v>0</v>
      </c>
      <c r="AA1676" s="130">
        <f>$Z$1676*$K$1676</f>
        <v>0</v>
      </c>
      <c r="AR1676" s="6" t="s">
        <v>607</v>
      </c>
      <c r="AT1676" s="6" t="s">
        <v>540</v>
      </c>
      <c r="AU1676" s="6" t="s">
        <v>517</v>
      </c>
      <c r="AY1676" s="6" t="s">
        <v>539</v>
      </c>
      <c r="BE1676" s="80">
        <f>IF($U$1676="základní",$N$1676,0)</f>
        <v>0</v>
      </c>
      <c r="BF1676" s="80">
        <f>IF($U$1676="snížená",$N$1676,0)</f>
        <v>0</v>
      </c>
      <c r="BG1676" s="80">
        <f>IF($U$1676="zákl. přenesená",$N$1676,0)</f>
        <v>0</v>
      </c>
      <c r="BH1676" s="80">
        <f>IF($U$1676="sníž. přenesená",$N$1676,0)</f>
        <v>0</v>
      </c>
      <c r="BI1676" s="80">
        <f>IF($U$1676="nulová",$N$1676,0)</f>
        <v>0</v>
      </c>
      <c r="BJ1676" s="6" t="s">
        <v>517</v>
      </c>
      <c r="BK1676" s="80">
        <f>ROUND($L$1676*$K$1676,2)</f>
        <v>0</v>
      </c>
      <c r="BL1676" s="6" t="s">
        <v>607</v>
      </c>
    </row>
    <row r="1677" spans="2:51" s="6" customFormat="1" ht="15.75" customHeight="1">
      <c r="B1677" s="131"/>
      <c r="E1677" s="132"/>
      <c r="F1677" s="206" t="s">
        <v>1034</v>
      </c>
      <c r="G1677" s="207"/>
      <c r="H1677" s="207"/>
      <c r="I1677" s="207"/>
      <c r="K1677" s="132"/>
      <c r="N1677" s="132"/>
      <c r="R1677" s="133"/>
      <c r="T1677" s="134"/>
      <c r="AA1677" s="135"/>
      <c r="AT1677" s="132" t="s">
        <v>546</v>
      </c>
      <c r="AU1677" s="132" t="s">
        <v>517</v>
      </c>
      <c r="AV1677" s="136" t="s">
        <v>401</v>
      </c>
      <c r="AW1677" s="136" t="s">
        <v>485</v>
      </c>
      <c r="AX1677" s="136" t="s">
        <v>455</v>
      </c>
      <c r="AY1677" s="132" t="s">
        <v>539</v>
      </c>
    </row>
    <row r="1678" spans="2:51" s="6" customFormat="1" ht="15.75" customHeight="1">
      <c r="B1678" s="131"/>
      <c r="E1678" s="132"/>
      <c r="F1678" s="206" t="s">
        <v>969</v>
      </c>
      <c r="G1678" s="207"/>
      <c r="H1678" s="207"/>
      <c r="I1678" s="207"/>
      <c r="K1678" s="132"/>
      <c r="N1678" s="132"/>
      <c r="R1678" s="133"/>
      <c r="T1678" s="134"/>
      <c r="AA1678" s="135"/>
      <c r="AT1678" s="132" t="s">
        <v>546</v>
      </c>
      <c r="AU1678" s="132" t="s">
        <v>517</v>
      </c>
      <c r="AV1678" s="136" t="s">
        <v>401</v>
      </c>
      <c r="AW1678" s="136" t="s">
        <v>485</v>
      </c>
      <c r="AX1678" s="136" t="s">
        <v>455</v>
      </c>
      <c r="AY1678" s="132" t="s">
        <v>539</v>
      </c>
    </row>
    <row r="1679" spans="2:51" s="6" customFormat="1" ht="15.75" customHeight="1">
      <c r="B1679" s="131"/>
      <c r="E1679" s="132"/>
      <c r="F1679" s="206" t="s">
        <v>586</v>
      </c>
      <c r="G1679" s="207"/>
      <c r="H1679" s="207"/>
      <c r="I1679" s="207"/>
      <c r="K1679" s="132"/>
      <c r="N1679" s="132"/>
      <c r="R1679" s="133"/>
      <c r="T1679" s="134"/>
      <c r="AA1679" s="135"/>
      <c r="AT1679" s="132" t="s">
        <v>546</v>
      </c>
      <c r="AU1679" s="132" t="s">
        <v>517</v>
      </c>
      <c r="AV1679" s="136" t="s">
        <v>401</v>
      </c>
      <c r="AW1679" s="136" t="s">
        <v>485</v>
      </c>
      <c r="AX1679" s="136" t="s">
        <v>455</v>
      </c>
      <c r="AY1679" s="132" t="s">
        <v>539</v>
      </c>
    </row>
    <row r="1680" spans="2:51" s="6" customFormat="1" ht="15.75" customHeight="1">
      <c r="B1680" s="137"/>
      <c r="E1680" s="138"/>
      <c r="F1680" s="204" t="s">
        <v>1325</v>
      </c>
      <c r="G1680" s="205"/>
      <c r="H1680" s="205"/>
      <c r="I1680" s="205"/>
      <c r="K1680" s="139">
        <v>31.73</v>
      </c>
      <c r="N1680" s="138"/>
      <c r="R1680" s="140"/>
      <c r="T1680" s="141"/>
      <c r="AA1680" s="142"/>
      <c r="AT1680" s="138" t="s">
        <v>546</v>
      </c>
      <c r="AU1680" s="138" t="s">
        <v>517</v>
      </c>
      <c r="AV1680" s="143" t="s">
        <v>517</v>
      </c>
      <c r="AW1680" s="143" t="s">
        <v>485</v>
      </c>
      <c r="AX1680" s="143" t="s">
        <v>455</v>
      </c>
      <c r="AY1680" s="138" t="s">
        <v>539</v>
      </c>
    </row>
    <row r="1681" spans="2:51" s="6" customFormat="1" ht="15.75" customHeight="1">
      <c r="B1681" s="131"/>
      <c r="E1681" s="132"/>
      <c r="F1681" s="206" t="s">
        <v>971</v>
      </c>
      <c r="G1681" s="207"/>
      <c r="H1681" s="207"/>
      <c r="I1681" s="207"/>
      <c r="K1681" s="132"/>
      <c r="N1681" s="132"/>
      <c r="R1681" s="133"/>
      <c r="T1681" s="134"/>
      <c r="AA1681" s="135"/>
      <c r="AT1681" s="132" t="s">
        <v>546</v>
      </c>
      <c r="AU1681" s="132" t="s">
        <v>517</v>
      </c>
      <c r="AV1681" s="136" t="s">
        <v>401</v>
      </c>
      <c r="AW1681" s="136" t="s">
        <v>485</v>
      </c>
      <c r="AX1681" s="136" t="s">
        <v>455</v>
      </c>
      <c r="AY1681" s="132" t="s">
        <v>539</v>
      </c>
    </row>
    <row r="1682" spans="2:51" s="6" customFormat="1" ht="15.75" customHeight="1">
      <c r="B1682" s="131"/>
      <c r="E1682" s="132"/>
      <c r="F1682" s="206" t="s">
        <v>615</v>
      </c>
      <c r="G1682" s="207"/>
      <c r="H1682" s="207"/>
      <c r="I1682" s="207"/>
      <c r="K1682" s="132"/>
      <c r="N1682" s="132"/>
      <c r="R1682" s="133"/>
      <c r="T1682" s="134"/>
      <c r="AA1682" s="135"/>
      <c r="AT1682" s="132" t="s">
        <v>546</v>
      </c>
      <c r="AU1682" s="132" t="s">
        <v>517</v>
      </c>
      <c r="AV1682" s="136" t="s">
        <v>401</v>
      </c>
      <c r="AW1682" s="136" t="s">
        <v>485</v>
      </c>
      <c r="AX1682" s="136" t="s">
        <v>455</v>
      </c>
      <c r="AY1682" s="132" t="s">
        <v>539</v>
      </c>
    </row>
    <row r="1683" spans="2:51" s="6" customFormat="1" ht="15.75" customHeight="1">
      <c r="B1683" s="137"/>
      <c r="E1683" s="138"/>
      <c r="F1683" s="204" t="s">
        <v>1065</v>
      </c>
      <c r="G1683" s="205"/>
      <c r="H1683" s="205"/>
      <c r="I1683" s="205"/>
      <c r="K1683" s="139">
        <v>18.36</v>
      </c>
      <c r="N1683" s="138"/>
      <c r="R1683" s="140"/>
      <c r="T1683" s="141"/>
      <c r="AA1683" s="142"/>
      <c r="AT1683" s="138" t="s">
        <v>546</v>
      </c>
      <c r="AU1683" s="138" t="s">
        <v>517</v>
      </c>
      <c r="AV1683" s="143" t="s">
        <v>517</v>
      </c>
      <c r="AW1683" s="143" t="s">
        <v>485</v>
      </c>
      <c r="AX1683" s="143" t="s">
        <v>455</v>
      </c>
      <c r="AY1683" s="138" t="s">
        <v>539</v>
      </c>
    </row>
    <row r="1684" spans="2:51" s="6" customFormat="1" ht="15.75" customHeight="1">
      <c r="B1684" s="131"/>
      <c r="E1684" s="132"/>
      <c r="F1684" s="206" t="s">
        <v>973</v>
      </c>
      <c r="G1684" s="207"/>
      <c r="H1684" s="207"/>
      <c r="I1684" s="207"/>
      <c r="K1684" s="132"/>
      <c r="N1684" s="132"/>
      <c r="R1684" s="133"/>
      <c r="T1684" s="134"/>
      <c r="AA1684" s="135"/>
      <c r="AT1684" s="132" t="s">
        <v>546</v>
      </c>
      <c r="AU1684" s="132" t="s">
        <v>517</v>
      </c>
      <c r="AV1684" s="136" t="s">
        <v>401</v>
      </c>
      <c r="AW1684" s="136" t="s">
        <v>485</v>
      </c>
      <c r="AX1684" s="136" t="s">
        <v>455</v>
      </c>
      <c r="AY1684" s="132" t="s">
        <v>539</v>
      </c>
    </row>
    <row r="1685" spans="2:51" s="6" customFormat="1" ht="15.75" customHeight="1">
      <c r="B1685" s="131"/>
      <c r="E1685" s="132"/>
      <c r="F1685" s="206" t="s">
        <v>615</v>
      </c>
      <c r="G1685" s="207"/>
      <c r="H1685" s="207"/>
      <c r="I1685" s="207"/>
      <c r="K1685" s="132"/>
      <c r="N1685" s="132"/>
      <c r="R1685" s="133"/>
      <c r="T1685" s="134"/>
      <c r="AA1685" s="135"/>
      <c r="AT1685" s="132" t="s">
        <v>546</v>
      </c>
      <c r="AU1685" s="132" t="s">
        <v>517</v>
      </c>
      <c r="AV1685" s="136" t="s">
        <v>401</v>
      </c>
      <c r="AW1685" s="136" t="s">
        <v>485</v>
      </c>
      <c r="AX1685" s="136" t="s">
        <v>455</v>
      </c>
      <c r="AY1685" s="132" t="s">
        <v>539</v>
      </c>
    </row>
    <row r="1686" spans="2:51" s="6" customFormat="1" ht="15.75" customHeight="1">
      <c r="B1686" s="137"/>
      <c r="E1686" s="138"/>
      <c r="F1686" s="204" t="s">
        <v>269</v>
      </c>
      <c r="G1686" s="205"/>
      <c r="H1686" s="205"/>
      <c r="I1686" s="205"/>
      <c r="K1686" s="139">
        <v>15.02</v>
      </c>
      <c r="N1686" s="138"/>
      <c r="R1686" s="140"/>
      <c r="T1686" s="141"/>
      <c r="AA1686" s="142"/>
      <c r="AT1686" s="138" t="s">
        <v>546</v>
      </c>
      <c r="AU1686" s="138" t="s">
        <v>517</v>
      </c>
      <c r="AV1686" s="143" t="s">
        <v>517</v>
      </c>
      <c r="AW1686" s="143" t="s">
        <v>485</v>
      </c>
      <c r="AX1686" s="143" t="s">
        <v>455</v>
      </c>
      <c r="AY1686" s="138" t="s">
        <v>539</v>
      </c>
    </row>
    <row r="1687" spans="2:51" s="6" customFormat="1" ht="15.75" customHeight="1">
      <c r="B1687" s="131"/>
      <c r="E1687" s="132"/>
      <c r="F1687" s="206" t="s">
        <v>102</v>
      </c>
      <c r="G1687" s="207"/>
      <c r="H1687" s="207"/>
      <c r="I1687" s="207"/>
      <c r="K1687" s="132"/>
      <c r="N1687" s="132"/>
      <c r="R1687" s="133"/>
      <c r="T1687" s="134"/>
      <c r="AA1687" s="135"/>
      <c r="AT1687" s="132" t="s">
        <v>546</v>
      </c>
      <c r="AU1687" s="132" t="s">
        <v>517</v>
      </c>
      <c r="AV1687" s="136" t="s">
        <v>401</v>
      </c>
      <c r="AW1687" s="136" t="s">
        <v>485</v>
      </c>
      <c r="AX1687" s="136" t="s">
        <v>455</v>
      </c>
      <c r="AY1687" s="132" t="s">
        <v>539</v>
      </c>
    </row>
    <row r="1688" spans="2:51" s="6" customFormat="1" ht="15.75" customHeight="1">
      <c r="B1688" s="131"/>
      <c r="E1688" s="132"/>
      <c r="F1688" s="206" t="s">
        <v>618</v>
      </c>
      <c r="G1688" s="207"/>
      <c r="H1688" s="207"/>
      <c r="I1688" s="207"/>
      <c r="K1688" s="132"/>
      <c r="N1688" s="132"/>
      <c r="R1688" s="133"/>
      <c r="T1688" s="134"/>
      <c r="AA1688" s="135"/>
      <c r="AT1688" s="132" t="s">
        <v>546</v>
      </c>
      <c r="AU1688" s="132" t="s">
        <v>517</v>
      </c>
      <c r="AV1688" s="136" t="s">
        <v>401</v>
      </c>
      <c r="AW1688" s="136" t="s">
        <v>485</v>
      </c>
      <c r="AX1688" s="136" t="s">
        <v>455</v>
      </c>
      <c r="AY1688" s="132" t="s">
        <v>539</v>
      </c>
    </row>
    <row r="1689" spans="2:51" s="6" customFormat="1" ht="15.75" customHeight="1">
      <c r="B1689" s="137"/>
      <c r="E1689" s="138"/>
      <c r="F1689" s="204" t="s">
        <v>103</v>
      </c>
      <c r="G1689" s="205"/>
      <c r="H1689" s="205"/>
      <c r="I1689" s="205"/>
      <c r="K1689" s="139">
        <v>14.1</v>
      </c>
      <c r="N1689" s="138"/>
      <c r="R1689" s="140"/>
      <c r="T1689" s="141"/>
      <c r="AA1689" s="142"/>
      <c r="AT1689" s="138" t="s">
        <v>546</v>
      </c>
      <c r="AU1689" s="138" t="s">
        <v>517</v>
      </c>
      <c r="AV1689" s="143" t="s">
        <v>517</v>
      </c>
      <c r="AW1689" s="143" t="s">
        <v>485</v>
      </c>
      <c r="AX1689" s="143" t="s">
        <v>455</v>
      </c>
      <c r="AY1689" s="138" t="s">
        <v>539</v>
      </c>
    </row>
    <row r="1690" spans="2:51" s="6" customFormat="1" ht="15.75" customHeight="1">
      <c r="B1690" s="144"/>
      <c r="E1690" s="145"/>
      <c r="F1690" s="208" t="s">
        <v>548</v>
      </c>
      <c r="G1690" s="209"/>
      <c r="H1690" s="209"/>
      <c r="I1690" s="209"/>
      <c r="K1690" s="146">
        <v>79.21</v>
      </c>
      <c r="N1690" s="145"/>
      <c r="R1690" s="147"/>
      <c r="T1690" s="148"/>
      <c r="AA1690" s="149"/>
      <c r="AT1690" s="145" t="s">
        <v>546</v>
      </c>
      <c r="AU1690" s="145" t="s">
        <v>517</v>
      </c>
      <c r="AV1690" s="150" t="s">
        <v>544</v>
      </c>
      <c r="AW1690" s="150" t="s">
        <v>485</v>
      </c>
      <c r="AX1690" s="150" t="s">
        <v>401</v>
      </c>
      <c r="AY1690" s="145" t="s">
        <v>539</v>
      </c>
    </row>
    <row r="1691" spans="2:64" s="6" customFormat="1" ht="15.75" customHeight="1">
      <c r="B1691" s="22"/>
      <c r="C1691" s="123" t="s">
        <v>280</v>
      </c>
      <c r="D1691" s="123" t="s">
        <v>540</v>
      </c>
      <c r="E1691" s="124" t="s">
        <v>281</v>
      </c>
      <c r="F1691" s="212" t="s">
        <v>282</v>
      </c>
      <c r="G1691" s="211"/>
      <c r="H1691" s="211"/>
      <c r="I1691" s="211"/>
      <c r="J1691" s="125" t="s">
        <v>863</v>
      </c>
      <c r="K1691" s="126">
        <v>119.78</v>
      </c>
      <c r="L1691" s="213">
        <v>0</v>
      </c>
      <c r="M1691" s="211"/>
      <c r="N1691" s="210">
        <f>ROUND($L$1691*$K$1691,2)</f>
        <v>0</v>
      </c>
      <c r="O1691" s="211"/>
      <c r="P1691" s="211"/>
      <c r="Q1691" s="211"/>
      <c r="R1691" s="23"/>
      <c r="T1691" s="127"/>
      <c r="U1691" s="128" t="s">
        <v>422</v>
      </c>
      <c r="V1691" s="129">
        <v>0.05</v>
      </c>
      <c r="W1691" s="129">
        <f>$V$1691*$K$1691</f>
        <v>5.989000000000001</v>
      </c>
      <c r="X1691" s="129">
        <v>3E-05</v>
      </c>
      <c r="Y1691" s="129">
        <f>$X$1691*$K$1691</f>
        <v>0.0035934</v>
      </c>
      <c r="Z1691" s="129">
        <v>0</v>
      </c>
      <c r="AA1691" s="130">
        <f>$Z$1691*$K$1691</f>
        <v>0</v>
      </c>
      <c r="AR1691" s="6" t="s">
        <v>607</v>
      </c>
      <c r="AT1691" s="6" t="s">
        <v>540</v>
      </c>
      <c r="AU1691" s="6" t="s">
        <v>517</v>
      </c>
      <c r="AY1691" s="6" t="s">
        <v>539</v>
      </c>
      <c r="BE1691" s="80">
        <f>IF($U$1691="základní",$N$1691,0)</f>
        <v>0</v>
      </c>
      <c r="BF1691" s="80">
        <f>IF($U$1691="snížená",$N$1691,0)</f>
        <v>0</v>
      </c>
      <c r="BG1691" s="80">
        <f>IF($U$1691="zákl. přenesená",$N$1691,0)</f>
        <v>0</v>
      </c>
      <c r="BH1691" s="80">
        <f>IF($U$1691="sníž. přenesená",$N$1691,0)</f>
        <v>0</v>
      </c>
      <c r="BI1691" s="80">
        <f>IF($U$1691="nulová",$N$1691,0)</f>
        <v>0</v>
      </c>
      <c r="BJ1691" s="6" t="s">
        <v>517</v>
      </c>
      <c r="BK1691" s="80">
        <f>ROUND($L$1691*$K$1691,2)</f>
        <v>0</v>
      </c>
      <c r="BL1691" s="6" t="s">
        <v>607</v>
      </c>
    </row>
    <row r="1692" spans="2:51" s="6" customFormat="1" ht="15.75" customHeight="1">
      <c r="B1692" s="131"/>
      <c r="E1692" s="132"/>
      <c r="F1692" s="206" t="s">
        <v>586</v>
      </c>
      <c r="G1692" s="207"/>
      <c r="H1692" s="207"/>
      <c r="I1692" s="207"/>
      <c r="K1692" s="132"/>
      <c r="N1692" s="132"/>
      <c r="R1692" s="133"/>
      <c r="T1692" s="134"/>
      <c r="AA1692" s="135"/>
      <c r="AT1692" s="132" t="s">
        <v>546</v>
      </c>
      <c r="AU1692" s="132" t="s">
        <v>517</v>
      </c>
      <c r="AV1692" s="136" t="s">
        <v>401</v>
      </c>
      <c r="AW1692" s="136" t="s">
        <v>485</v>
      </c>
      <c r="AX1692" s="136" t="s">
        <v>455</v>
      </c>
      <c r="AY1692" s="132" t="s">
        <v>539</v>
      </c>
    </row>
    <row r="1693" spans="2:51" s="6" customFormat="1" ht="15.75" customHeight="1">
      <c r="B1693" s="131"/>
      <c r="E1693" s="132"/>
      <c r="F1693" s="206" t="s">
        <v>283</v>
      </c>
      <c r="G1693" s="207"/>
      <c r="H1693" s="207"/>
      <c r="I1693" s="207"/>
      <c r="K1693" s="132"/>
      <c r="N1693" s="132"/>
      <c r="R1693" s="133"/>
      <c r="T1693" s="134"/>
      <c r="AA1693" s="135"/>
      <c r="AT1693" s="132" t="s">
        <v>546</v>
      </c>
      <c r="AU1693" s="132" t="s">
        <v>517</v>
      </c>
      <c r="AV1693" s="136" t="s">
        <v>401</v>
      </c>
      <c r="AW1693" s="136" t="s">
        <v>485</v>
      </c>
      <c r="AX1693" s="136" t="s">
        <v>455</v>
      </c>
      <c r="AY1693" s="132" t="s">
        <v>539</v>
      </c>
    </row>
    <row r="1694" spans="2:51" s="6" customFormat="1" ht="15.75" customHeight="1">
      <c r="B1694" s="137"/>
      <c r="E1694" s="138"/>
      <c r="F1694" s="204" t="s">
        <v>284</v>
      </c>
      <c r="G1694" s="205"/>
      <c r="H1694" s="205"/>
      <c r="I1694" s="205"/>
      <c r="K1694" s="139">
        <v>8.98</v>
      </c>
      <c r="N1694" s="138"/>
      <c r="R1694" s="140"/>
      <c r="T1694" s="141"/>
      <c r="AA1694" s="142"/>
      <c r="AT1694" s="138" t="s">
        <v>546</v>
      </c>
      <c r="AU1694" s="138" t="s">
        <v>517</v>
      </c>
      <c r="AV1694" s="143" t="s">
        <v>517</v>
      </c>
      <c r="AW1694" s="143" t="s">
        <v>485</v>
      </c>
      <c r="AX1694" s="143" t="s">
        <v>455</v>
      </c>
      <c r="AY1694" s="138" t="s">
        <v>539</v>
      </c>
    </row>
    <row r="1695" spans="2:51" s="6" customFormat="1" ht="15.75" customHeight="1">
      <c r="B1695" s="131"/>
      <c r="E1695" s="132"/>
      <c r="F1695" s="206" t="s">
        <v>285</v>
      </c>
      <c r="G1695" s="207"/>
      <c r="H1695" s="207"/>
      <c r="I1695" s="207"/>
      <c r="K1695" s="132"/>
      <c r="N1695" s="132"/>
      <c r="R1695" s="133"/>
      <c r="T1695" s="134"/>
      <c r="AA1695" s="135"/>
      <c r="AT1695" s="132" t="s">
        <v>546</v>
      </c>
      <c r="AU1695" s="132" t="s">
        <v>517</v>
      </c>
      <c r="AV1695" s="136" t="s">
        <v>401</v>
      </c>
      <c r="AW1695" s="136" t="s">
        <v>485</v>
      </c>
      <c r="AX1695" s="136" t="s">
        <v>455</v>
      </c>
      <c r="AY1695" s="132" t="s">
        <v>539</v>
      </c>
    </row>
    <row r="1696" spans="2:51" s="6" customFormat="1" ht="15.75" customHeight="1">
      <c r="B1696" s="131"/>
      <c r="E1696" s="132"/>
      <c r="F1696" s="206" t="s">
        <v>969</v>
      </c>
      <c r="G1696" s="207"/>
      <c r="H1696" s="207"/>
      <c r="I1696" s="207"/>
      <c r="K1696" s="132"/>
      <c r="N1696" s="132"/>
      <c r="R1696" s="133"/>
      <c r="T1696" s="134"/>
      <c r="AA1696" s="135"/>
      <c r="AT1696" s="132" t="s">
        <v>546</v>
      </c>
      <c r="AU1696" s="132" t="s">
        <v>517</v>
      </c>
      <c r="AV1696" s="136" t="s">
        <v>401</v>
      </c>
      <c r="AW1696" s="136" t="s">
        <v>485</v>
      </c>
      <c r="AX1696" s="136" t="s">
        <v>455</v>
      </c>
      <c r="AY1696" s="132" t="s">
        <v>539</v>
      </c>
    </row>
    <row r="1697" spans="2:51" s="6" customFormat="1" ht="15.75" customHeight="1">
      <c r="B1697" s="137"/>
      <c r="E1697" s="138"/>
      <c r="F1697" s="204" t="s">
        <v>970</v>
      </c>
      <c r="G1697" s="205"/>
      <c r="H1697" s="205"/>
      <c r="I1697" s="205"/>
      <c r="K1697" s="139">
        <v>41.1</v>
      </c>
      <c r="N1697" s="138"/>
      <c r="R1697" s="140"/>
      <c r="T1697" s="141"/>
      <c r="AA1697" s="142"/>
      <c r="AT1697" s="138" t="s">
        <v>546</v>
      </c>
      <c r="AU1697" s="138" t="s">
        <v>517</v>
      </c>
      <c r="AV1697" s="143" t="s">
        <v>517</v>
      </c>
      <c r="AW1697" s="143" t="s">
        <v>485</v>
      </c>
      <c r="AX1697" s="143" t="s">
        <v>455</v>
      </c>
      <c r="AY1697" s="138" t="s">
        <v>539</v>
      </c>
    </row>
    <row r="1698" spans="2:51" s="6" customFormat="1" ht="15.75" customHeight="1">
      <c r="B1698" s="131"/>
      <c r="E1698" s="132"/>
      <c r="F1698" s="206" t="s">
        <v>615</v>
      </c>
      <c r="G1698" s="207"/>
      <c r="H1698" s="207"/>
      <c r="I1698" s="207"/>
      <c r="K1698" s="132"/>
      <c r="N1698" s="132"/>
      <c r="R1698" s="133"/>
      <c r="T1698" s="134"/>
      <c r="AA1698" s="135"/>
      <c r="AT1698" s="132" t="s">
        <v>546</v>
      </c>
      <c r="AU1698" s="132" t="s">
        <v>517</v>
      </c>
      <c r="AV1698" s="136" t="s">
        <v>401</v>
      </c>
      <c r="AW1698" s="136" t="s">
        <v>485</v>
      </c>
      <c r="AX1698" s="136" t="s">
        <v>455</v>
      </c>
      <c r="AY1698" s="132" t="s">
        <v>539</v>
      </c>
    </row>
    <row r="1699" spans="2:51" s="6" customFormat="1" ht="15.75" customHeight="1">
      <c r="B1699" s="131"/>
      <c r="E1699" s="132"/>
      <c r="F1699" s="206" t="s">
        <v>283</v>
      </c>
      <c r="G1699" s="207"/>
      <c r="H1699" s="207"/>
      <c r="I1699" s="207"/>
      <c r="K1699" s="132"/>
      <c r="N1699" s="132"/>
      <c r="R1699" s="133"/>
      <c r="T1699" s="134"/>
      <c r="AA1699" s="135"/>
      <c r="AT1699" s="132" t="s">
        <v>546</v>
      </c>
      <c r="AU1699" s="132" t="s">
        <v>517</v>
      </c>
      <c r="AV1699" s="136" t="s">
        <v>401</v>
      </c>
      <c r="AW1699" s="136" t="s">
        <v>485</v>
      </c>
      <c r="AX1699" s="136" t="s">
        <v>455</v>
      </c>
      <c r="AY1699" s="132" t="s">
        <v>539</v>
      </c>
    </row>
    <row r="1700" spans="2:51" s="6" customFormat="1" ht="15.75" customHeight="1">
      <c r="B1700" s="137"/>
      <c r="E1700" s="138"/>
      <c r="F1700" s="204" t="s">
        <v>286</v>
      </c>
      <c r="G1700" s="205"/>
      <c r="H1700" s="205"/>
      <c r="I1700" s="205"/>
      <c r="K1700" s="139">
        <v>9.34</v>
      </c>
      <c r="N1700" s="138"/>
      <c r="R1700" s="140"/>
      <c r="T1700" s="141"/>
      <c r="AA1700" s="142"/>
      <c r="AT1700" s="138" t="s">
        <v>546</v>
      </c>
      <c r="AU1700" s="138" t="s">
        <v>517</v>
      </c>
      <c r="AV1700" s="143" t="s">
        <v>517</v>
      </c>
      <c r="AW1700" s="143" t="s">
        <v>485</v>
      </c>
      <c r="AX1700" s="143" t="s">
        <v>455</v>
      </c>
      <c r="AY1700" s="138" t="s">
        <v>539</v>
      </c>
    </row>
    <row r="1701" spans="2:51" s="6" customFormat="1" ht="15.75" customHeight="1">
      <c r="B1701" s="131"/>
      <c r="E1701" s="132"/>
      <c r="F1701" s="206" t="s">
        <v>285</v>
      </c>
      <c r="G1701" s="207"/>
      <c r="H1701" s="207"/>
      <c r="I1701" s="207"/>
      <c r="K1701" s="132"/>
      <c r="N1701" s="132"/>
      <c r="R1701" s="133"/>
      <c r="T1701" s="134"/>
      <c r="AA1701" s="135"/>
      <c r="AT1701" s="132" t="s">
        <v>546</v>
      </c>
      <c r="AU1701" s="132" t="s">
        <v>517</v>
      </c>
      <c r="AV1701" s="136" t="s">
        <v>401</v>
      </c>
      <c r="AW1701" s="136" t="s">
        <v>485</v>
      </c>
      <c r="AX1701" s="136" t="s">
        <v>455</v>
      </c>
      <c r="AY1701" s="132" t="s">
        <v>539</v>
      </c>
    </row>
    <row r="1702" spans="2:51" s="6" customFormat="1" ht="15.75" customHeight="1">
      <c r="B1702" s="131"/>
      <c r="E1702" s="132"/>
      <c r="F1702" s="206" t="s">
        <v>971</v>
      </c>
      <c r="G1702" s="207"/>
      <c r="H1702" s="207"/>
      <c r="I1702" s="207"/>
      <c r="K1702" s="132"/>
      <c r="N1702" s="132"/>
      <c r="R1702" s="133"/>
      <c r="T1702" s="134"/>
      <c r="AA1702" s="135"/>
      <c r="AT1702" s="132" t="s">
        <v>546</v>
      </c>
      <c r="AU1702" s="132" t="s">
        <v>517</v>
      </c>
      <c r="AV1702" s="136" t="s">
        <v>401</v>
      </c>
      <c r="AW1702" s="136" t="s">
        <v>485</v>
      </c>
      <c r="AX1702" s="136" t="s">
        <v>455</v>
      </c>
      <c r="AY1702" s="132" t="s">
        <v>539</v>
      </c>
    </row>
    <row r="1703" spans="2:51" s="6" customFormat="1" ht="15.75" customHeight="1">
      <c r="B1703" s="137"/>
      <c r="E1703" s="138"/>
      <c r="F1703" s="204" t="s">
        <v>972</v>
      </c>
      <c r="G1703" s="205"/>
      <c r="H1703" s="205"/>
      <c r="I1703" s="205"/>
      <c r="K1703" s="139">
        <v>21.84</v>
      </c>
      <c r="N1703" s="138"/>
      <c r="R1703" s="140"/>
      <c r="T1703" s="141"/>
      <c r="AA1703" s="142"/>
      <c r="AT1703" s="138" t="s">
        <v>546</v>
      </c>
      <c r="AU1703" s="138" t="s">
        <v>517</v>
      </c>
      <c r="AV1703" s="143" t="s">
        <v>517</v>
      </c>
      <c r="AW1703" s="143" t="s">
        <v>485</v>
      </c>
      <c r="AX1703" s="143" t="s">
        <v>455</v>
      </c>
      <c r="AY1703" s="138" t="s">
        <v>539</v>
      </c>
    </row>
    <row r="1704" spans="2:51" s="6" customFormat="1" ht="15.75" customHeight="1">
      <c r="B1704" s="131"/>
      <c r="E1704" s="132"/>
      <c r="F1704" s="206" t="s">
        <v>973</v>
      </c>
      <c r="G1704" s="207"/>
      <c r="H1704" s="207"/>
      <c r="I1704" s="207"/>
      <c r="K1704" s="132"/>
      <c r="N1704" s="132"/>
      <c r="R1704" s="133"/>
      <c r="T1704" s="134"/>
      <c r="AA1704" s="135"/>
      <c r="AT1704" s="132" t="s">
        <v>546</v>
      </c>
      <c r="AU1704" s="132" t="s">
        <v>517</v>
      </c>
      <c r="AV1704" s="136" t="s">
        <v>401</v>
      </c>
      <c r="AW1704" s="136" t="s">
        <v>485</v>
      </c>
      <c r="AX1704" s="136" t="s">
        <v>455</v>
      </c>
      <c r="AY1704" s="132" t="s">
        <v>539</v>
      </c>
    </row>
    <row r="1705" spans="2:51" s="6" customFormat="1" ht="15.75" customHeight="1">
      <c r="B1705" s="137"/>
      <c r="E1705" s="138"/>
      <c r="F1705" s="204" t="s">
        <v>974</v>
      </c>
      <c r="G1705" s="205"/>
      <c r="H1705" s="205"/>
      <c r="I1705" s="205"/>
      <c r="K1705" s="139">
        <v>16.44</v>
      </c>
      <c r="N1705" s="138"/>
      <c r="R1705" s="140"/>
      <c r="T1705" s="141"/>
      <c r="AA1705" s="142"/>
      <c r="AT1705" s="138" t="s">
        <v>546</v>
      </c>
      <c r="AU1705" s="138" t="s">
        <v>517</v>
      </c>
      <c r="AV1705" s="143" t="s">
        <v>517</v>
      </c>
      <c r="AW1705" s="143" t="s">
        <v>485</v>
      </c>
      <c r="AX1705" s="143" t="s">
        <v>455</v>
      </c>
      <c r="AY1705" s="138" t="s">
        <v>539</v>
      </c>
    </row>
    <row r="1706" spans="2:51" s="6" customFormat="1" ht="15.75" customHeight="1">
      <c r="B1706" s="131"/>
      <c r="E1706" s="132"/>
      <c r="F1706" s="206" t="s">
        <v>618</v>
      </c>
      <c r="G1706" s="207"/>
      <c r="H1706" s="207"/>
      <c r="I1706" s="207"/>
      <c r="K1706" s="132"/>
      <c r="N1706" s="132"/>
      <c r="R1706" s="133"/>
      <c r="T1706" s="134"/>
      <c r="AA1706" s="135"/>
      <c r="AT1706" s="132" t="s">
        <v>546</v>
      </c>
      <c r="AU1706" s="132" t="s">
        <v>517</v>
      </c>
      <c r="AV1706" s="136" t="s">
        <v>401</v>
      </c>
      <c r="AW1706" s="136" t="s">
        <v>485</v>
      </c>
      <c r="AX1706" s="136" t="s">
        <v>455</v>
      </c>
      <c r="AY1706" s="132" t="s">
        <v>539</v>
      </c>
    </row>
    <row r="1707" spans="2:51" s="6" customFormat="1" ht="15.75" customHeight="1">
      <c r="B1707" s="131"/>
      <c r="E1707" s="132"/>
      <c r="F1707" s="206" t="s">
        <v>283</v>
      </c>
      <c r="G1707" s="207"/>
      <c r="H1707" s="207"/>
      <c r="I1707" s="207"/>
      <c r="K1707" s="132"/>
      <c r="N1707" s="132"/>
      <c r="R1707" s="133"/>
      <c r="T1707" s="134"/>
      <c r="AA1707" s="135"/>
      <c r="AT1707" s="132" t="s">
        <v>546</v>
      </c>
      <c r="AU1707" s="132" t="s">
        <v>517</v>
      </c>
      <c r="AV1707" s="136" t="s">
        <v>401</v>
      </c>
      <c r="AW1707" s="136" t="s">
        <v>485</v>
      </c>
      <c r="AX1707" s="136" t="s">
        <v>455</v>
      </c>
      <c r="AY1707" s="132" t="s">
        <v>539</v>
      </c>
    </row>
    <row r="1708" spans="2:51" s="6" customFormat="1" ht="15.75" customHeight="1">
      <c r="B1708" s="137"/>
      <c r="E1708" s="138"/>
      <c r="F1708" s="204" t="s">
        <v>287</v>
      </c>
      <c r="G1708" s="205"/>
      <c r="H1708" s="205"/>
      <c r="I1708" s="205"/>
      <c r="K1708" s="139">
        <v>22.08</v>
      </c>
      <c r="N1708" s="138"/>
      <c r="R1708" s="140"/>
      <c r="T1708" s="141"/>
      <c r="AA1708" s="142"/>
      <c r="AT1708" s="138" t="s">
        <v>546</v>
      </c>
      <c r="AU1708" s="138" t="s">
        <v>517</v>
      </c>
      <c r="AV1708" s="143" t="s">
        <v>517</v>
      </c>
      <c r="AW1708" s="143" t="s">
        <v>485</v>
      </c>
      <c r="AX1708" s="143" t="s">
        <v>455</v>
      </c>
      <c r="AY1708" s="138" t="s">
        <v>539</v>
      </c>
    </row>
    <row r="1709" spans="2:51" s="6" customFormat="1" ht="15.75" customHeight="1">
      <c r="B1709" s="144"/>
      <c r="E1709" s="145"/>
      <c r="F1709" s="208" t="s">
        <v>548</v>
      </c>
      <c r="G1709" s="209"/>
      <c r="H1709" s="209"/>
      <c r="I1709" s="209"/>
      <c r="K1709" s="146">
        <v>119.78</v>
      </c>
      <c r="N1709" s="145"/>
      <c r="R1709" s="147"/>
      <c r="T1709" s="148"/>
      <c r="AA1709" s="149"/>
      <c r="AT1709" s="145" t="s">
        <v>546</v>
      </c>
      <c r="AU1709" s="145" t="s">
        <v>517</v>
      </c>
      <c r="AV1709" s="150" t="s">
        <v>544</v>
      </c>
      <c r="AW1709" s="150" t="s">
        <v>485</v>
      </c>
      <c r="AX1709" s="150" t="s">
        <v>401</v>
      </c>
      <c r="AY1709" s="145" t="s">
        <v>539</v>
      </c>
    </row>
    <row r="1710" spans="2:64" s="6" customFormat="1" ht="27" customHeight="1">
      <c r="B1710" s="22"/>
      <c r="C1710" s="123" t="s">
        <v>288</v>
      </c>
      <c r="D1710" s="123" t="s">
        <v>540</v>
      </c>
      <c r="E1710" s="124" t="s">
        <v>289</v>
      </c>
      <c r="F1710" s="212" t="s">
        <v>290</v>
      </c>
      <c r="G1710" s="211"/>
      <c r="H1710" s="211"/>
      <c r="I1710" s="211"/>
      <c r="J1710" s="125" t="s">
        <v>863</v>
      </c>
      <c r="K1710" s="126">
        <v>39.94</v>
      </c>
      <c r="L1710" s="213">
        <v>0</v>
      </c>
      <c r="M1710" s="211"/>
      <c r="N1710" s="210">
        <f>ROUND($L$1710*$K$1710,2)</f>
        <v>0</v>
      </c>
      <c r="O1710" s="211"/>
      <c r="P1710" s="211"/>
      <c r="Q1710" s="211"/>
      <c r="R1710" s="23"/>
      <c r="T1710" s="127"/>
      <c r="U1710" s="128" t="s">
        <v>422</v>
      </c>
      <c r="V1710" s="129">
        <v>0.055</v>
      </c>
      <c r="W1710" s="129">
        <f>$V$1710*$K$1710</f>
        <v>2.1967</v>
      </c>
      <c r="X1710" s="129">
        <v>1.1E-05</v>
      </c>
      <c r="Y1710" s="129">
        <f>$X$1710*$K$1710</f>
        <v>0.00043934</v>
      </c>
      <c r="Z1710" s="129">
        <v>0</v>
      </c>
      <c r="AA1710" s="130">
        <f>$Z$1710*$K$1710</f>
        <v>0</v>
      </c>
      <c r="AR1710" s="6" t="s">
        <v>607</v>
      </c>
      <c r="AT1710" s="6" t="s">
        <v>540</v>
      </c>
      <c r="AU1710" s="6" t="s">
        <v>517</v>
      </c>
      <c r="AY1710" s="6" t="s">
        <v>539</v>
      </c>
      <c r="BE1710" s="80">
        <f>IF($U$1710="základní",$N$1710,0)</f>
        <v>0</v>
      </c>
      <c r="BF1710" s="80">
        <f>IF($U$1710="snížená",$N$1710,0)</f>
        <v>0</v>
      </c>
      <c r="BG1710" s="80">
        <f>IF($U$1710="zákl. přenesená",$N$1710,0)</f>
        <v>0</v>
      </c>
      <c r="BH1710" s="80">
        <f>IF($U$1710="sníž. přenesená",$N$1710,0)</f>
        <v>0</v>
      </c>
      <c r="BI1710" s="80">
        <f>IF($U$1710="nulová",$N$1710,0)</f>
        <v>0</v>
      </c>
      <c r="BJ1710" s="6" t="s">
        <v>517</v>
      </c>
      <c r="BK1710" s="80">
        <f>ROUND($L$1710*$K$1710,2)</f>
        <v>0</v>
      </c>
      <c r="BL1710" s="6" t="s">
        <v>607</v>
      </c>
    </row>
    <row r="1711" spans="2:51" s="6" customFormat="1" ht="15.75" customHeight="1">
      <c r="B1711" s="131"/>
      <c r="E1711" s="132"/>
      <c r="F1711" s="206" t="s">
        <v>1300</v>
      </c>
      <c r="G1711" s="207"/>
      <c r="H1711" s="207"/>
      <c r="I1711" s="207"/>
      <c r="K1711" s="132"/>
      <c r="N1711" s="132"/>
      <c r="R1711" s="133"/>
      <c r="T1711" s="134"/>
      <c r="AA1711" s="135"/>
      <c r="AT1711" s="132" t="s">
        <v>546</v>
      </c>
      <c r="AU1711" s="132" t="s">
        <v>517</v>
      </c>
      <c r="AV1711" s="136" t="s">
        <v>401</v>
      </c>
      <c r="AW1711" s="136" t="s">
        <v>485</v>
      </c>
      <c r="AX1711" s="136" t="s">
        <v>455</v>
      </c>
      <c r="AY1711" s="132" t="s">
        <v>539</v>
      </c>
    </row>
    <row r="1712" spans="2:51" s="6" customFormat="1" ht="15.75" customHeight="1">
      <c r="B1712" s="137"/>
      <c r="E1712" s="138"/>
      <c r="F1712" s="204" t="s">
        <v>284</v>
      </c>
      <c r="G1712" s="205"/>
      <c r="H1712" s="205"/>
      <c r="I1712" s="205"/>
      <c r="K1712" s="139">
        <v>8.98</v>
      </c>
      <c r="N1712" s="138"/>
      <c r="R1712" s="140"/>
      <c r="T1712" s="141"/>
      <c r="AA1712" s="142"/>
      <c r="AT1712" s="138" t="s">
        <v>546</v>
      </c>
      <c r="AU1712" s="138" t="s">
        <v>517</v>
      </c>
      <c r="AV1712" s="143" t="s">
        <v>517</v>
      </c>
      <c r="AW1712" s="143" t="s">
        <v>485</v>
      </c>
      <c r="AX1712" s="143" t="s">
        <v>455</v>
      </c>
      <c r="AY1712" s="138" t="s">
        <v>539</v>
      </c>
    </row>
    <row r="1713" spans="2:51" s="6" customFormat="1" ht="15.75" customHeight="1">
      <c r="B1713" s="131"/>
      <c r="E1713" s="132"/>
      <c r="F1713" s="206" t="s">
        <v>1302</v>
      </c>
      <c r="G1713" s="207"/>
      <c r="H1713" s="207"/>
      <c r="I1713" s="207"/>
      <c r="K1713" s="132"/>
      <c r="N1713" s="132"/>
      <c r="R1713" s="133"/>
      <c r="T1713" s="134"/>
      <c r="AA1713" s="135"/>
      <c r="AT1713" s="132" t="s">
        <v>546</v>
      </c>
      <c r="AU1713" s="132" t="s">
        <v>517</v>
      </c>
      <c r="AV1713" s="136" t="s">
        <v>401</v>
      </c>
      <c r="AW1713" s="136" t="s">
        <v>485</v>
      </c>
      <c r="AX1713" s="136" t="s">
        <v>455</v>
      </c>
      <c r="AY1713" s="132" t="s">
        <v>539</v>
      </c>
    </row>
    <row r="1714" spans="2:51" s="6" customFormat="1" ht="15.75" customHeight="1">
      <c r="B1714" s="137"/>
      <c r="E1714" s="138"/>
      <c r="F1714" s="204" t="s">
        <v>291</v>
      </c>
      <c r="G1714" s="205"/>
      <c r="H1714" s="205"/>
      <c r="I1714" s="205"/>
      <c r="K1714" s="139">
        <v>11.34</v>
      </c>
      <c r="N1714" s="138"/>
      <c r="R1714" s="140"/>
      <c r="T1714" s="141"/>
      <c r="AA1714" s="142"/>
      <c r="AT1714" s="138" t="s">
        <v>546</v>
      </c>
      <c r="AU1714" s="138" t="s">
        <v>517</v>
      </c>
      <c r="AV1714" s="143" t="s">
        <v>517</v>
      </c>
      <c r="AW1714" s="143" t="s">
        <v>485</v>
      </c>
      <c r="AX1714" s="143" t="s">
        <v>455</v>
      </c>
      <c r="AY1714" s="138" t="s">
        <v>539</v>
      </c>
    </row>
    <row r="1715" spans="2:51" s="6" customFormat="1" ht="15.75" customHeight="1">
      <c r="B1715" s="131"/>
      <c r="E1715" s="132"/>
      <c r="F1715" s="206" t="s">
        <v>1304</v>
      </c>
      <c r="G1715" s="207"/>
      <c r="H1715" s="207"/>
      <c r="I1715" s="207"/>
      <c r="K1715" s="132"/>
      <c r="N1715" s="132"/>
      <c r="R1715" s="133"/>
      <c r="T1715" s="134"/>
      <c r="AA1715" s="135"/>
      <c r="AT1715" s="132" t="s">
        <v>546</v>
      </c>
      <c r="AU1715" s="132" t="s">
        <v>517</v>
      </c>
      <c r="AV1715" s="136" t="s">
        <v>401</v>
      </c>
      <c r="AW1715" s="136" t="s">
        <v>485</v>
      </c>
      <c r="AX1715" s="136" t="s">
        <v>455</v>
      </c>
      <c r="AY1715" s="132" t="s">
        <v>539</v>
      </c>
    </row>
    <row r="1716" spans="2:51" s="6" customFormat="1" ht="15.75" customHeight="1">
      <c r="B1716" s="137"/>
      <c r="E1716" s="138"/>
      <c r="F1716" s="204" t="s">
        <v>292</v>
      </c>
      <c r="G1716" s="205"/>
      <c r="H1716" s="205"/>
      <c r="I1716" s="205"/>
      <c r="K1716" s="139">
        <v>19.62</v>
      </c>
      <c r="N1716" s="138"/>
      <c r="R1716" s="140"/>
      <c r="T1716" s="141"/>
      <c r="AA1716" s="142"/>
      <c r="AT1716" s="138" t="s">
        <v>546</v>
      </c>
      <c r="AU1716" s="138" t="s">
        <v>517</v>
      </c>
      <c r="AV1716" s="143" t="s">
        <v>517</v>
      </c>
      <c r="AW1716" s="143" t="s">
        <v>485</v>
      </c>
      <c r="AX1716" s="143" t="s">
        <v>455</v>
      </c>
      <c r="AY1716" s="138" t="s">
        <v>539</v>
      </c>
    </row>
    <row r="1717" spans="2:51" s="6" customFormat="1" ht="15.75" customHeight="1">
      <c r="B1717" s="144"/>
      <c r="E1717" s="145"/>
      <c r="F1717" s="208" t="s">
        <v>548</v>
      </c>
      <c r="G1717" s="209"/>
      <c r="H1717" s="209"/>
      <c r="I1717" s="209"/>
      <c r="K1717" s="146">
        <v>39.94</v>
      </c>
      <c r="N1717" s="145"/>
      <c r="R1717" s="147"/>
      <c r="T1717" s="148"/>
      <c r="AA1717" s="149"/>
      <c r="AT1717" s="145" t="s">
        <v>546</v>
      </c>
      <c r="AU1717" s="145" t="s">
        <v>517</v>
      </c>
      <c r="AV1717" s="150" t="s">
        <v>544</v>
      </c>
      <c r="AW1717" s="150" t="s">
        <v>485</v>
      </c>
      <c r="AX1717" s="150" t="s">
        <v>401</v>
      </c>
      <c r="AY1717" s="145" t="s">
        <v>539</v>
      </c>
    </row>
    <row r="1718" spans="2:64" s="6" customFormat="1" ht="27" customHeight="1">
      <c r="B1718" s="22"/>
      <c r="C1718" s="123" t="s">
        <v>293</v>
      </c>
      <c r="D1718" s="123" t="s">
        <v>540</v>
      </c>
      <c r="E1718" s="124" t="s">
        <v>294</v>
      </c>
      <c r="F1718" s="212" t="s">
        <v>295</v>
      </c>
      <c r="G1718" s="211"/>
      <c r="H1718" s="211"/>
      <c r="I1718" s="211"/>
      <c r="J1718" s="125" t="s">
        <v>597</v>
      </c>
      <c r="K1718" s="126">
        <v>65.11</v>
      </c>
      <c r="L1718" s="213">
        <v>0</v>
      </c>
      <c r="M1718" s="211"/>
      <c r="N1718" s="210">
        <f>ROUND($L$1718*$K$1718,2)</f>
        <v>0</v>
      </c>
      <c r="O1718" s="211"/>
      <c r="P1718" s="211"/>
      <c r="Q1718" s="211"/>
      <c r="R1718" s="23"/>
      <c r="T1718" s="127"/>
      <c r="U1718" s="128" t="s">
        <v>422</v>
      </c>
      <c r="V1718" s="129">
        <v>0.3</v>
      </c>
      <c r="W1718" s="129">
        <f>$V$1718*$K$1718</f>
        <v>19.532999999999998</v>
      </c>
      <c r="X1718" s="129">
        <v>0.00715</v>
      </c>
      <c r="Y1718" s="129">
        <f>$X$1718*$K$1718</f>
        <v>0.4655365</v>
      </c>
      <c r="Z1718" s="129">
        <v>0</v>
      </c>
      <c r="AA1718" s="130">
        <f>$Z$1718*$K$1718</f>
        <v>0</v>
      </c>
      <c r="AR1718" s="6" t="s">
        <v>607</v>
      </c>
      <c r="AT1718" s="6" t="s">
        <v>540</v>
      </c>
      <c r="AU1718" s="6" t="s">
        <v>517</v>
      </c>
      <c r="AY1718" s="6" t="s">
        <v>539</v>
      </c>
      <c r="BE1718" s="80">
        <f>IF($U$1718="základní",$N$1718,0)</f>
        <v>0</v>
      </c>
      <c r="BF1718" s="80">
        <f>IF($U$1718="snížená",$N$1718,0)</f>
        <v>0</v>
      </c>
      <c r="BG1718" s="80">
        <f>IF($U$1718="zákl. přenesená",$N$1718,0)</f>
        <v>0</v>
      </c>
      <c r="BH1718" s="80">
        <f>IF($U$1718="sníž. přenesená",$N$1718,0)</f>
        <v>0</v>
      </c>
      <c r="BI1718" s="80">
        <f>IF($U$1718="nulová",$N$1718,0)</f>
        <v>0</v>
      </c>
      <c r="BJ1718" s="6" t="s">
        <v>517</v>
      </c>
      <c r="BK1718" s="80">
        <f>ROUND($L$1718*$K$1718,2)</f>
        <v>0</v>
      </c>
      <c r="BL1718" s="6" t="s">
        <v>607</v>
      </c>
    </row>
    <row r="1719" spans="2:51" s="6" customFormat="1" ht="15.75" customHeight="1">
      <c r="B1719" s="131"/>
      <c r="E1719" s="132"/>
      <c r="F1719" s="206" t="s">
        <v>1034</v>
      </c>
      <c r="G1719" s="207"/>
      <c r="H1719" s="207"/>
      <c r="I1719" s="207"/>
      <c r="K1719" s="132"/>
      <c r="N1719" s="132"/>
      <c r="R1719" s="133"/>
      <c r="T1719" s="134"/>
      <c r="AA1719" s="135"/>
      <c r="AT1719" s="132" t="s">
        <v>546</v>
      </c>
      <c r="AU1719" s="132" t="s">
        <v>517</v>
      </c>
      <c r="AV1719" s="136" t="s">
        <v>401</v>
      </c>
      <c r="AW1719" s="136" t="s">
        <v>485</v>
      </c>
      <c r="AX1719" s="136" t="s">
        <v>455</v>
      </c>
      <c r="AY1719" s="132" t="s">
        <v>539</v>
      </c>
    </row>
    <row r="1720" spans="2:51" s="6" customFormat="1" ht="15.75" customHeight="1">
      <c r="B1720" s="131"/>
      <c r="E1720" s="132"/>
      <c r="F1720" s="206" t="s">
        <v>969</v>
      </c>
      <c r="G1720" s="207"/>
      <c r="H1720" s="207"/>
      <c r="I1720" s="207"/>
      <c r="K1720" s="132"/>
      <c r="N1720" s="132"/>
      <c r="R1720" s="133"/>
      <c r="T1720" s="134"/>
      <c r="AA1720" s="135"/>
      <c r="AT1720" s="132" t="s">
        <v>546</v>
      </c>
      <c r="AU1720" s="132" t="s">
        <v>517</v>
      </c>
      <c r="AV1720" s="136" t="s">
        <v>401</v>
      </c>
      <c r="AW1720" s="136" t="s">
        <v>485</v>
      </c>
      <c r="AX1720" s="136" t="s">
        <v>455</v>
      </c>
      <c r="AY1720" s="132" t="s">
        <v>539</v>
      </c>
    </row>
    <row r="1721" spans="2:51" s="6" customFormat="1" ht="15.75" customHeight="1">
      <c r="B1721" s="131"/>
      <c r="E1721" s="132"/>
      <c r="F1721" s="206" t="s">
        <v>586</v>
      </c>
      <c r="G1721" s="207"/>
      <c r="H1721" s="207"/>
      <c r="I1721" s="207"/>
      <c r="K1721" s="132"/>
      <c r="N1721" s="132"/>
      <c r="R1721" s="133"/>
      <c r="T1721" s="134"/>
      <c r="AA1721" s="135"/>
      <c r="AT1721" s="132" t="s">
        <v>546</v>
      </c>
      <c r="AU1721" s="132" t="s">
        <v>517</v>
      </c>
      <c r="AV1721" s="136" t="s">
        <v>401</v>
      </c>
      <c r="AW1721" s="136" t="s">
        <v>485</v>
      </c>
      <c r="AX1721" s="136" t="s">
        <v>455</v>
      </c>
      <c r="AY1721" s="132" t="s">
        <v>539</v>
      </c>
    </row>
    <row r="1722" spans="2:51" s="6" customFormat="1" ht="15.75" customHeight="1">
      <c r="B1722" s="137"/>
      <c r="E1722" s="138"/>
      <c r="F1722" s="204" t="s">
        <v>1325</v>
      </c>
      <c r="G1722" s="205"/>
      <c r="H1722" s="205"/>
      <c r="I1722" s="205"/>
      <c r="K1722" s="139">
        <v>31.73</v>
      </c>
      <c r="N1722" s="138"/>
      <c r="R1722" s="140"/>
      <c r="T1722" s="141"/>
      <c r="AA1722" s="142"/>
      <c r="AT1722" s="138" t="s">
        <v>546</v>
      </c>
      <c r="AU1722" s="138" t="s">
        <v>517</v>
      </c>
      <c r="AV1722" s="143" t="s">
        <v>517</v>
      </c>
      <c r="AW1722" s="143" t="s">
        <v>485</v>
      </c>
      <c r="AX1722" s="143" t="s">
        <v>455</v>
      </c>
      <c r="AY1722" s="138" t="s">
        <v>539</v>
      </c>
    </row>
    <row r="1723" spans="2:51" s="6" customFormat="1" ht="15.75" customHeight="1">
      <c r="B1723" s="131"/>
      <c r="E1723" s="132"/>
      <c r="F1723" s="206" t="s">
        <v>971</v>
      </c>
      <c r="G1723" s="207"/>
      <c r="H1723" s="207"/>
      <c r="I1723" s="207"/>
      <c r="K1723" s="132"/>
      <c r="N1723" s="132"/>
      <c r="R1723" s="133"/>
      <c r="T1723" s="134"/>
      <c r="AA1723" s="135"/>
      <c r="AT1723" s="132" t="s">
        <v>546</v>
      </c>
      <c r="AU1723" s="132" t="s">
        <v>517</v>
      </c>
      <c r="AV1723" s="136" t="s">
        <v>401</v>
      </c>
      <c r="AW1723" s="136" t="s">
        <v>485</v>
      </c>
      <c r="AX1723" s="136" t="s">
        <v>455</v>
      </c>
      <c r="AY1723" s="132" t="s">
        <v>539</v>
      </c>
    </row>
    <row r="1724" spans="2:51" s="6" customFormat="1" ht="15.75" customHeight="1">
      <c r="B1724" s="131"/>
      <c r="E1724" s="132"/>
      <c r="F1724" s="206" t="s">
        <v>615</v>
      </c>
      <c r="G1724" s="207"/>
      <c r="H1724" s="207"/>
      <c r="I1724" s="207"/>
      <c r="K1724" s="132"/>
      <c r="N1724" s="132"/>
      <c r="R1724" s="133"/>
      <c r="T1724" s="134"/>
      <c r="AA1724" s="135"/>
      <c r="AT1724" s="132" t="s">
        <v>546</v>
      </c>
      <c r="AU1724" s="132" t="s">
        <v>517</v>
      </c>
      <c r="AV1724" s="136" t="s">
        <v>401</v>
      </c>
      <c r="AW1724" s="136" t="s">
        <v>485</v>
      </c>
      <c r="AX1724" s="136" t="s">
        <v>455</v>
      </c>
      <c r="AY1724" s="132" t="s">
        <v>539</v>
      </c>
    </row>
    <row r="1725" spans="2:51" s="6" customFormat="1" ht="15.75" customHeight="1">
      <c r="B1725" s="137"/>
      <c r="E1725" s="138"/>
      <c r="F1725" s="204" t="s">
        <v>1065</v>
      </c>
      <c r="G1725" s="205"/>
      <c r="H1725" s="205"/>
      <c r="I1725" s="205"/>
      <c r="K1725" s="139">
        <v>18.36</v>
      </c>
      <c r="N1725" s="138"/>
      <c r="R1725" s="140"/>
      <c r="T1725" s="141"/>
      <c r="AA1725" s="142"/>
      <c r="AT1725" s="138" t="s">
        <v>546</v>
      </c>
      <c r="AU1725" s="138" t="s">
        <v>517</v>
      </c>
      <c r="AV1725" s="143" t="s">
        <v>517</v>
      </c>
      <c r="AW1725" s="143" t="s">
        <v>485</v>
      </c>
      <c r="AX1725" s="143" t="s">
        <v>455</v>
      </c>
      <c r="AY1725" s="138" t="s">
        <v>539</v>
      </c>
    </row>
    <row r="1726" spans="2:51" s="6" customFormat="1" ht="15.75" customHeight="1">
      <c r="B1726" s="131"/>
      <c r="E1726" s="132"/>
      <c r="F1726" s="206" t="s">
        <v>973</v>
      </c>
      <c r="G1726" s="207"/>
      <c r="H1726" s="207"/>
      <c r="I1726" s="207"/>
      <c r="K1726" s="132"/>
      <c r="N1726" s="132"/>
      <c r="R1726" s="133"/>
      <c r="T1726" s="134"/>
      <c r="AA1726" s="135"/>
      <c r="AT1726" s="132" t="s">
        <v>546</v>
      </c>
      <c r="AU1726" s="132" t="s">
        <v>517</v>
      </c>
      <c r="AV1726" s="136" t="s">
        <v>401</v>
      </c>
      <c r="AW1726" s="136" t="s">
        <v>485</v>
      </c>
      <c r="AX1726" s="136" t="s">
        <v>455</v>
      </c>
      <c r="AY1726" s="132" t="s">
        <v>539</v>
      </c>
    </row>
    <row r="1727" spans="2:51" s="6" customFormat="1" ht="15.75" customHeight="1">
      <c r="B1727" s="131"/>
      <c r="E1727" s="132"/>
      <c r="F1727" s="206" t="s">
        <v>615</v>
      </c>
      <c r="G1727" s="207"/>
      <c r="H1727" s="207"/>
      <c r="I1727" s="207"/>
      <c r="K1727" s="132"/>
      <c r="N1727" s="132"/>
      <c r="R1727" s="133"/>
      <c r="T1727" s="134"/>
      <c r="AA1727" s="135"/>
      <c r="AT1727" s="132" t="s">
        <v>546</v>
      </c>
      <c r="AU1727" s="132" t="s">
        <v>517</v>
      </c>
      <c r="AV1727" s="136" t="s">
        <v>401</v>
      </c>
      <c r="AW1727" s="136" t="s">
        <v>485</v>
      </c>
      <c r="AX1727" s="136" t="s">
        <v>455</v>
      </c>
      <c r="AY1727" s="132" t="s">
        <v>539</v>
      </c>
    </row>
    <row r="1728" spans="2:51" s="6" customFormat="1" ht="15.75" customHeight="1">
      <c r="B1728" s="137"/>
      <c r="E1728" s="138"/>
      <c r="F1728" s="204" t="s">
        <v>269</v>
      </c>
      <c r="G1728" s="205"/>
      <c r="H1728" s="205"/>
      <c r="I1728" s="205"/>
      <c r="K1728" s="139">
        <v>15.02</v>
      </c>
      <c r="N1728" s="138"/>
      <c r="R1728" s="140"/>
      <c r="T1728" s="141"/>
      <c r="AA1728" s="142"/>
      <c r="AT1728" s="138" t="s">
        <v>546</v>
      </c>
      <c r="AU1728" s="138" t="s">
        <v>517</v>
      </c>
      <c r="AV1728" s="143" t="s">
        <v>517</v>
      </c>
      <c r="AW1728" s="143" t="s">
        <v>485</v>
      </c>
      <c r="AX1728" s="143" t="s">
        <v>455</v>
      </c>
      <c r="AY1728" s="138" t="s">
        <v>539</v>
      </c>
    </row>
    <row r="1729" spans="2:51" s="6" customFormat="1" ht="15.75" customHeight="1">
      <c r="B1729" s="144"/>
      <c r="E1729" s="145"/>
      <c r="F1729" s="208" t="s">
        <v>548</v>
      </c>
      <c r="G1729" s="209"/>
      <c r="H1729" s="209"/>
      <c r="I1729" s="209"/>
      <c r="K1729" s="146">
        <v>65.11</v>
      </c>
      <c r="N1729" s="145"/>
      <c r="R1729" s="147"/>
      <c r="T1729" s="148"/>
      <c r="AA1729" s="149"/>
      <c r="AT1729" s="145" t="s">
        <v>546</v>
      </c>
      <c r="AU1729" s="145" t="s">
        <v>517</v>
      </c>
      <c r="AV1729" s="150" t="s">
        <v>544</v>
      </c>
      <c r="AW1729" s="150" t="s">
        <v>485</v>
      </c>
      <c r="AX1729" s="150" t="s">
        <v>401</v>
      </c>
      <c r="AY1729" s="145" t="s">
        <v>539</v>
      </c>
    </row>
    <row r="1730" spans="2:64" s="6" customFormat="1" ht="39" customHeight="1">
      <c r="B1730" s="22"/>
      <c r="C1730" s="123" t="s">
        <v>296</v>
      </c>
      <c r="D1730" s="123" t="s">
        <v>540</v>
      </c>
      <c r="E1730" s="124" t="s">
        <v>297</v>
      </c>
      <c r="F1730" s="212" t="s">
        <v>298</v>
      </c>
      <c r="G1730" s="211"/>
      <c r="H1730" s="211"/>
      <c r="I1730" s="211"/>
      <c r="J1730" s="125" t="s">
        <v>597</v>
      </c>
      <c r="K1730" s="126">
        <v>65.11</v>
      </c>
      <c r="L1730" s="213">
        <v>0</v>
      </c>
      <c r="M1730" s="211"/>
      <c r="N1730" s="210">
        <f>ROUND($L$1730*$K$1730,2)</f>
        <v>0</v>
      </c>
      <c r="O1730" s="211"/>
      <c r="P1730" s="211"/>
      <c r="Q1730" s="211"/>
      <c r="R1730" s="23"/>
      <c r="T1730" s="127"/>
      <c r="U1730" s="128" t="s">
        <v>422</v>
      </c>
      <c r="V1730" s="129">
        <v>0.035</v>
      </c>
      <c r="W1730" s="129">
        <f>$V$1730*$K$1730</f>
        <v>2.2788500000000003</v>
      </c>
      <c r="X1730" s="129">
        <v>0.00179</v>
      </c>
      <c r="Y1730" s="129">
        <f>$X$1730*$K$1730</f>
        <v>0.1165469</v>
      </c>
      <c r="Z1730" s="129">
        <v>0</v>
      </c>
      <c r="AA1730" s="130">
        <f>$Z$1730*$K$1730</f>
        <v>0</v>
      </c>
      <c r="AR1730" s="6" t="s">
        <v>607</v>
      </c>
      <c r="AT1730" s="6" t="s">
        <v>540</v>
      </c>
      <c r="AU1730" s="6" t="s">
        <v>517</v>
      </c>
      <c r="AY1730" s="6" t="s">
        <v>539</v>
      </c>
      <c r="BE1730" s="80">
        <f>IF($U$1730="základní",$N$1730,0)</f>
        <v>0</v>
      </c>
      <c r="BF1730" s="80">
        <f>IF($U$1730="snížená",$N$1730,0)</f>
        <v>0</v>
      </c>
      <c r="BG1730" s="80">
        <f>IF($U$1730="zákl. přenesená",$N$1730,0)</f>
        <v>0</v>
      </c>
      <c r="BH1730" s="80">
        <f>IF($U$1730="sníž. přenesená",$N$1730,0)</f>
        <v>0</v>
      </c>
      <c r="BI1730" s="80">
        <f>IF($U$1730="nulová",$N$1730,0)</f>
        <v>0</v>
      </c>
      <c r="BJ1730" s="6" t="s">
        <v>517</v>
      </c>
      <c r="BK1730" s="80">
        <f>ROUND($L$1730*$K$1730,2)</f>
        <v>0</v>
      </c>
      <c r="BL1730" s="6" t="s">
        <v>607</v>
      </c>
    </row>
    <row r="1731" spans="2:51" s="6" customFormat="1" ht="15.75" customHeight="1">
      <c r="B1731" s="131"/>
      <c r="E1731" s="132"/>
      <c r="F1731" s="206" t="s">
        <v>1034</v>
      </c>
      <c r="G1731" s="207"/>
      <c r="H1731" s="207"/>
      <c r="I1731" s="207"/>
      <c r="K1731" s="132"/>
      <c r="N1731" s="132"/>
      <c r="R1731" s="133"/>
      <c r="T1731" s="134"/>
      <c r="AA1731" s="135"/>
      <c r="AT1731" s="132" t="s">
        <v>546</v>
      </c>
      <c r="AU1731" s="132" t="s">
        <v>517</v>
      </c>
      <c r="AV1731" s="136" t="s">
        <v>401</v>
      </c>
      <c r="AW1731" s="136" t="s">
        <v>485</v>
      </c>
      <c r="AX1731" s="136" t="s">
        <v>455</v>
      </c>
      <c r="AY1731" s="132" t="s">
        <v>539</v>
      </c>
    </row>
    <row r="1732" spans="2:51" s="6" customFormat="1" ht="15.75" customHeight="1">
      <c r="B1732" s="131"/>
      <c r="E1732" s="132"/>
      <c r="F1732" s="206" t="s">
        <v>969</v>
      </c>
      <c r="G1732" s="207"/>
      <c r="H1732" s="207"/>
      <c r="I1732" s="207"/>
      <c r="K1732" s="132"/>
      <c r="N1732" s="132"/>
      <c r="R1732" s="133"/>
      <c r="T1732" s="134"/>
      <c r="AA1732" s="135"/>
      <c r="AT1732" s="132" t="s">
        <v>546</v>
      </c>
      <c r="AU1732" s="132" t="s">
        <v>517</v>
      </c>
      <c r="AV1732" s="136" t="s">
        <v>401</v>
      </c>
      <c r="AW1732" s="136" t="s">
        <v>485</v>
      </c>
      <c r="AX1732" s="136" t="s">
        <v>455</v>
      </c>
      <c r="AY1732" s="132" t="s">
        <v>539</v>
      </c>
    </row>
    <row r="1733" spans="2:51" s="6" customFormat="1" ht="15.75" customHeight="1">
      <c r="B1733" s="131"/>
      <c r="E1733" s="132"/>
      <c r="F1733" s="206" t="s">
        <v>586</v>
      </c>
      <c r="G1733" s="207"/>
      <c r="H1733" s="207"/>
      <c r="I1733" s="207"/>
      <c r="K1733" s="132"/>
      <c r="N1733" s="132"/>
      <c r="R1733" s="133"/>
      <c r="T1733" s="134"/>
      <c r="AA1733" s="135"/>
      <c r="AT1733" s="132" t="s">
        <v>546</v>
      </c>
      <c r="AU1733" s="132" t="s">
        <v>517</v>
      </c>
      <c r="AV1733" s="136" t="s">
        <v>401</v>
      </c>
      <c r="AW1733" s="136" t="s">
        <v>485</v>
      </c>
      <c r="AX1733" s="136" t="s">
        <v>455</v>
      </c>
      <c r="AY1733" s="132" t="s">
        <v>539</v>
      </c>
    </row>
    <row r="1734" spans="2:51" s="6" customFormat="1" ht="15.75" customHeight="1">
      <c r="B1734" s="137"/>
      <c r="E1734" s="138"/>
      <c r="F1734" s="204" t="s">
        <v>1325</v>
      </c>
      <c r="G1734" s="205"/>
      <c r="H1734" s="205"/>
      <c r="I1734" s="205"/>
      <c r="K1734" s="139">
        <v>31.73</v>
      </c>
      <c r="N1734" s="138"/>
      <c r="R1734" s="140"/>
      <c r="T1734" s="141"/>
      <c r="AA1734" s="142"/>
      <c r="AT1734" s="138" t="s">
        <v>546</v>
      </c>
      <c r="AU1734" s="138" t="s">
        <v>517</v>
      </c>
      <c r="AV1734" s="143" t="s">
        <v>517</v>
      </c>
      <c r="AW1734" s="143" t="s">
        <v>485</v>
      </c>
      <c r="AX1734" s="143" t="s">
        <v>455</v>
      </c>
      <c r="AY1734" s="138" t="s">
        <v>539</v>
      </c>
    </row>
    <row r="1735" spans="2:51" s="6" customFormat="1" ht="15.75" customHeight="1">
      <c r="B1735" s="131"/>
      <c r="E1735" s="132"/>
      <c r="F1735" s="206" t="s">
        <v>971</v>
      </c>
      <c r="G1735" s="207"/>
      <c r="H1735" s="207"/>
      <c r="I1735" s="207"/>
      <c r="K1735" s="132"/>
      <c r="N1735" s="132"/>
      <c r="R1735" s="133"/>
      <c r="T1735" s="134"/>
      <c r="AA1735" s="135"/>
      <c r="AT1735" s="132" t="s">
        <v>546</v>
      </c>
      <c r="AU1735" s="132" t="s">
        <v>517</v>
      </c>
      <c r="AV1735" s="136" t="s">
        <v>401</v>
      </c>
      <c r="AW1735" s="136" t="s">
        <v>485</v>
      </c>
      <c r="AX1735" s="136" t="s">
        <v>455</v>
      </c>
      <c r="AY1735" s="132" t="s">
        <v>539</v>
      </c>
    </row>
    <row r="1736" spans="2:51" s="6" customFormat="1" ht="15.75" customHeight="1">
      <c r="B1736" s="131"/>
      <c r="E1736" s="132"/>
      <c r="F1736" s="206" t="s">
        <v>615</v>
      </c>
      <c r="G1736" s="207"/>
      <c r="H1736" s="207"/>
      <c r="I1736" s="207"/>
      <c r="K1736" s="132"/>
      <c r="N1736" s="132"/>
      <c r="R1736" s="133"/>
      <c r="T1736" s="134"/>
      <c r="AA1736" s="135"/>
      <c r="AT1736" s="132" t="s">
        <v>546</v>
      </c>
      <c r="AU1736" s="132" t="s">
        <v>517</v>
      </c>
      <c r="AV1736" s="136" t="s">
        <v>401</v>
      </c>
      <c r="AW1736" s="136" t="s">
        <v>485</v>
      </c>
      <c r="AX1736" s="136" t="s">
        <v>455</v>
      </c>
      <c r="AY1736" s="132" t="s">
        <v>539</v>
      </c>
    </row>
    <row r="1737" spans="2:51" s="6" customFormat="1" ht="15.75" customHeight="1">
      <c r="B1737" s="137"/>
      <c r="E1737" s="138"/>
      <c r="F1737" s="204" t="s">
        <v>1065</v>
      </c>
      <c r="G1737" s="205"/>
      <c r="H1737" s="205"/>
      <c r="I1737" s="205"/>
      <c r="K1737" s="139">
        <v>18.36</v>
      </c>
      <c r="N1737" s="138"/>
      <c r="R1737" s="140"/>
      <c r="T1737" s="141"/>
      <c r="AA1737" s="142"/>
      <c r="AT1737" s="138" t="s">
        <v>546</v>
      </c>
      <c r="AU1737" s="138" t="s">
        <v>517</v>
      </c>
      <c r="AV1737" s="143" t="s">
        <v>517</v>
      </c>
      <c r="AW1737" s="143" t="s">
        <v>485</v>
      </c>
      <c r="AX1737" s="143" t="s">
        <v>455</v>
      </c>
      <c r="AY1737" s="138" t="s">
        <v>539</v>
      </c>
    </row>
    <row r="1738" spans="2:51" s="6" customFormat="1" ht="15.75" customHeight="1">
      <c r="B1738" s="131"/>
      <c r="E1738" s="132"/>
      <c r="F1738" s="206" t="s">
        <v>973</v>
      </c>
      <c r="G1738" s="207"/>
      <c r="H1738" s="207"/>
      <c r="I1738" s="207"/>
      <c r="K1738" s="132"/>
      <c r="N1738" s="132"/>
      <c r="R1738" s="133"/>
      <c r="T1738" s="134"/>
      <c r="AA1738" s="135"/>
      <c r="AT1738" s="132" t="s">
        <v>546</v>
      </c>
      <c r="AU1738" s="132" t="s">
        <v>517</v>
      </c>
      <c r="AV1738" s="136" t="s">
        <v>401</v>
      </c>
      <c r="AW1738" s="136" t="s">
        <v>485</v>
      </c>
      <c r="AX1738" s="136" t="s">
        <v>455</v>
      </c>
      <c r="AY1738" s="132" t="s">
        <v>539</v>
      </c>
    </row>
    <row r="1739" spans="2:51" s="6" customFormat="1" ht="15.75" customHeight="1">
      <c r="B1739" s="131"/>
      <c r="E1739" s="132"/>
      <c r="F1739" s="206" t="s">
        <v>615</v>
      </c>
      <c r="G1739" s="207"/>
      <c r="H1739" s="207"/>
      <c r="I1739" s="207"/>
      <c r="K1739" s="132"/>
      <c r="N1739" s="132"/>
      <c r="R1739" s="133"/>
      <c r="T1739" s="134"/>
      <c r="AA1739" s="135"/>
      <c r="AT1739" s="132" t="s">
        <v>546</v>
      </c>
      <c r="AU1739" s="132" t="s">
        <v>517</v>
      </c>
      <c r="AV1739" s="136" t="s">
        <v>401</v>
      </c>
      <c r="AW1739" s="136" t="s">
        <v>485</v>
      </c>
      <c r="AX1739" s="136" t="s">
        <v>455</v>
      </c>
      <c r="AY1739" s="132" t="s">
        <v>539</v>
      </c>
    </row>
    <row r="1740" spans="2:51" s="6" customFormat="1" ht="15.75" customHeight="1">
      <c r="B1740" s="137"/>
      <c r="E1740" s="138"/>
      <c r="F1740" s="204" t="s">
        <v>269</v>
      </c>
      <c r="G1740" s="205"/>
      <c r="H1740" s="205"/>
      <c r="I1740" s="205"/>
      <c r="K1740" s="139">
        <v>15.02</v>
      </c>
      <c r="N1740" s="138"/>
      <c r="R1740" s="140"/>
      <c r="T1740" s="141"/>
      <c r="AA1740" s="142"/>
      <c r="AT1740" s="138" t="s">
        <v>546</v>
      </c>
      <c r="AU1740" s="138" t="s">
        <v>517</v>
      </c>
      <c r="AV1740" s="143" t="s">
        <v>517</v>
      </c>
      <c r="AW1740" s="143" t="s">
        <v>485</v>
      </c>
      <c r="AX1740" s="143" t="s">
        <v>455</v>
      </c>
      <c r="AY1740" s="138" t="s">
        <v>539</v>
      </c>
    </row>
    <row r="1741" spans="2:51" s="6" customFormat="1" ht="15.75" customHeight="1">
      <c r="B1741" s="144"/>
      <c r="E1741" s="145"/>
      <c r="F1741" s="208" t="s">
        <v>548</v>
      </c>
      <c r="G1741" s="209"/>
      <c r="H1741" s="209"/>
      <c r="I1741" s="209"/>
      <c r="K1741" s="146">
        <v>65.11</v>
      </c>
      <c r="N1741" s="145"/>
      <c r="R1741" s="147"/>
      <c r="T1741" s="148"/>
      <c r="AA1741" s="149"/>
      <c r="AT1741" s="145" t="s">
        <v>546</v>
      </c>
      <c r="AU1741" s="145" t="s">
        <v>517</v>
      </c>
      <c r="AV1741" s="150" t="s">
        <v>544</v>
      </c>
      <c r="AW1741" s="150" t="s">
        <v>485</v>
      </c>
      <c r="AX1741" s="150" t="s">
        <v>401</v>
      </c>
      <c r="AY1741" s="145" t="s">
        <v>539</v>
      </c>
    </row>
    <row r="1742" spans="2:64" s="6" customFormat="1" ht="27" customHeight="1">
      <c r="B1742" s="22"/>
      <c r="C1742" s="123" t="s">
        <v>299</v>
      </c>
      <c r="D1742" s="123" t="s">
        <v>540</v>
      </c>
      <c r="E1742" s="124" t="s">
        <v>300</v>
      </c>
      <c r="F1742" s="212" t="s">
        <v>301</v>
      </c>
      <c r="G1742" s="211"/>
      <c r="H1742" s="211"/>
      <c r="I1742" s="211"/>
      <c r="J1742" s="125" t="s">
        <v>577</v>
      </c>
      <c r="K1742" s="126">
        <v>3.039</v>
      </c>
      <c r="L1742" s="213">
        <v>0</v>
      </c>
      <c r="M1742" s="211"/>
      <c r="N1742" s="210">
        <f>ROUND($L$1742*$K$1742,2)</f>
        <v>0</v>
      </c>
      <c r="O1742" s="211"/>
      <c r="P1742" s="211"/>
      <c r="Q1742" s="211"/>
      <c r="R1742" s="23"/>
      <c r="T1742" s="127"/>
      <c r="U1742" s="128" t="s">
        <v>422</v>
      </c>
      <c r="V1742" s="129">
        <v>1.265</v>
      </c>
      <c r="W1742" s="129">
        <f>$V$1742*$K$1742</f>
        <v>3.844335</v>
      </c>
      <c r="X1742" s="129">
        <v>0</v>
      </c>
      <c r="Y1742" s="129">
        <f>$X$1742*$K$1742</f>
        <v>0</v>
      </c>
      <c r="Z1742" s="129">
        <v>0</v>
      </c>
      <c r="AA1742" s="130">
        <f>$Z$1742*$K$1742</f>
        <v>0</v>
      </c>
      <c r="AR1742" s="6" t="s">
        <v>607</v>
      </c>
      <c r="AT1742" s="6" t="s">
        <v>540</v>
      </c>
      <c r="AU1742" s="6" t="s">
        <v>517</v>
      </c>
      <c r="AY1742" s="6" t="s">
        <v>539</v>
      </c>
      <c r="BE1742" s="80">
        <f>IF($U$1742="základní",$N$1742,0)</f>
        <v>0</v>
      </c>
      <c r="BF1742" s="80">
        <f>IF($U$1742="snížená",$N$1742,0)</f>
        <v>0</v>
      </c>
      <c r="BG1742" s="80">
        <f>IF($U$1742="zákl. přenesená",$N$1742,0)</f>
        <v>0</v>
      </c>
      <c r="BH1742" s="80">
        <f>IF($U$1742="sníž. přenesená",$N$1742,0)</f>
        <v>0</v>
      </c>
      <c r="BI1742" s="80">
        <f>IF($U$1742="nulová",$N$1742,0)</f>
        <v>0</v>
      </c>
      <c r="BJ1742" s="6" t="s">
        <v>517</v>
      </c>
      <c r="BK1742" s="80">
        <f>ROUND($L$1742*$K$1742,2)</f>
        <v>0</v>
      </c>
      <c r="BL1742" s="6" t="s">
        <v>607</v>
      </c>
    </row>
    <row r="1743" spans="2:63" s="113" customFormat="1" ht="30.75" customHeight="1">
      <c r="B1743" s="114"/>
      <c r="D1743" s="122" t="s">
        <v>509</v>
      </c>
      <c r="N1743" s="200">
        <f>$BK$1743</f>
        <v>0</v>
      </c>
      <c r="O1743" s="201"/>
      <c r="P1743" s="201"/>
      <c r="Q1743" s="201"/>
      <c r="R1743" s="117"/>
      <c r="T1743" s="118"/>
      <c r="W1743" s="119">
        <f>SUM($W$1744:$W$1756)</f>
        <v>0</v>
      </c>
      <c r="Y1743" s="119">
        <f>SUM($Y$1744:$Y$1756)</f>
        <v>0</v>
      </c>
      <c r="AA1743" s="120">
        <f>SUM($AA$1744:$AA$1756)</f>
        <v>0</v>
      </c>
      <c r="AR1743" s="116" t="s">
        <v>517</v>
      </c>
      <c r="AT1743" s="116" t="s">
        <v>454</v>
      </c>
      <c r="AU1743" s="116" t="s">
        <v>401</v>
      </c>
      <c r="AY1743" s="116" t="s">
        <v>539</v>
      </c>
      <c r="BK1743" s="121">
        <f>SUM($BK$1744:$BK$1756)</f>
        <v>0</v>
      </c>
    </row>
    <row r="1744" spans="2:64" s="6" customFormat="1" ht="27" customHeight="1">
      <c r="B1744" s="22"/>
      <c r="C1744" s="123" t="s">
        <v>302</v>
      </c>
      <c r="D1744" s="123" t="s">
        <v>540</v>
      </c>
      <c r="E1744" s="124" t="s">
        <v>303</v>
      </c>
      <c r="F1744" s="212" t="s">
        <v>304</v>
      </c>
      <c r="G1744" s="211"/>
      <c r="H1744" s="211"/>
      <c r="I1744" s="211"/>
      <c r="J1744" s="125" t="s">
        <v>597</v>
      </c>
      <c r="K1744" s="126">
        <v>142.57</v>
      </c>
      <c r="L1744" s="213">
        <v>0</v>
      </c>
      <c r="M1744" s="211"/>
      <c r="N1744" s="210">
        <f>ROUND($L$1744*$K$1744,2)</f>
        <v>0</v>
      </c>
      <c r="O1744" s="211"/>
      <c r="P1744" s="211"/>
      <c r="Q1744" s="211"/>
      <c r="R1744" s="23"/>
      <c r="T1744" s="127"/>
      <c r="U1744" s="128" t="s">
        <v>422</v>
      </c>
      <c r="V1744" s="129">
        <v>0</v>
      </c>
      <c r="W1744" s="129">
        <f>$V$1744*$K$1744</f>
        <v>0</v>
      </c>
      <c r="X1744" s="129">
        <v>0</v>
      </c>
      <c r="Y1744" s="129">
        <f>$X$1744*$K$1744</f>
        <v>0</v>
      </c>
      <c r="Z1744" s="129">
        <v>0</v>
      </c>
      <c r="AA1744" s="130">
        <f>$Z$1744*$K$1744</f>
        <v>0</v>
      </c>
      <c r="AR1744" s="6" t="s">
        <v>607</v>
      </c>
      <c r="AT1744" s="6" t="s">
        <v>540</v>
      </c>
      <c r="AU1744" s="6" t="s">
        <v>517</v>
      </c>
      <c r="AY1744" s="6" t="s">
        <v>539</v>
      </c>
      <c r="BE1744" s="80">
        <f>IF($U$1744="základní",$N$1744,0)</f>
        <v>0</v>
      </c>
      <c r="BF1744" s="80">
        <f>IF($U$1744="snížená",$N$1744,0)</f>
        <v>0</v>
      </c>
      <c r="BG1744" s="80">
        <f>IF($U$1744="zákl. přenesená",$N$1744,0)</f>
        <v>0</v>
      </c>
      <c r="BH1744" s="80">
        <f>IF($U$1744="sníž. přenesená",$N$1744,0)</f>
        <v>0</v>
      </c>
      <c r="BI1744" s="80">
        <f>IF($U$1744="nulová",$N$1744,0)</f>
        <v>0</v>
      </c>
      <c r="BJ1744" s="6" t="s">
        <v>517</v>
      </c>
      <c r="BK1744" s="80">
        <f>ROUND($L$1744*$K$1744,2)</f>
        <v>0</v>
      </c>
      <c r="BL1744" s="6" t="s">
        <v>607</v>
      </c>
    </row>
    <row r="1745" spans="2:51" s="6" customFormat="1" ht="15.75" customHeight="1">
      <c r="B1745" s="131"/>
      <c r="E1745" s="132"/>
      <c r="F1745" s="206" t="s">
        <v>1034</v>
      </c>
      <c r="G1745" s="207"/>
      <c r="H1745" s="207"/>
      <c r="I1745" s="207"/>
      <c r="K1745" s="132"/>
      <c r="N1745" s="132"/>
      <c r="R1745" s="133"/>
      <c r="T1745" s="134"/>
      <c r="AA1745" s="135"/>
      <c r="AT1745" s="132" t="s">
        <v>546</v>
      </c>
      <c r="AU1745" s="132" t="s">
        <v>517</v>
      </c>
      <c r="AV1745" s="136" t="s">
        <v>401</v>
      </c>
      <c r="AW1745" s="136" t="s">
        <v>485</v>
      </c>
      <c r="AX1745" s="136" t="s">
        <v>455</v>
      </c>
      <c r="AY1745" s="132" t="s">
        <v>539</v>
      </c>
    </row>
    <row r="1746" spans="2:51" s="6" customFormat="1" ht="15.75" customHeight="1">
      <c r="B1746" s="131"/>
      <c r="E1746" s="132"/>
      <c r="F1746" s="206" t="s">
        <v>1063</v>
      </c>
      <c r="G1746" s="207"/>
      <c r="H1746" s="207"/>
      <c r="I1746" s="207"/>
      <c r="K1746" s="132"/>
      <c r="N1746" s="132"/>
      <c r="R1746" s="133"/>
      <c r="T1746" s="134"/>
      <c r="AA1746" s="135"/>
      <c r="AT1746" s="132" t="s">
        <v>546</v>
      </c>
      <c r="AU1746" s="132" t="s">
        <v>517</v>
      </c>
      <c r="AV1746" s="136" t="s">
        <v>401</v>
      </c>
      <c r="AW1746" s="136" t="s">
        <v>485</v>
      </c>
      <c r="AX1746" s="136" t="s">
        <v>455</v>
      </c>
      <c r="AY1746" s="132" t="s">
        <v>539</v>
      </c>
    </row>
    <row r="1747" spans="2:51" s="6" customFormat="1" ht="15.75" customHeight="1">
      <c r="B1747" s="131"/>
      <c r="E1747" s="132"/>
      <c r="F1747" s="206" t="s">
        <v>615</v>
      </c>
      <c r="G1747" s="207"/>
      <c r="H1747" s="207"/>
      <c r="I1747" s="207"/>
      <c r="K1747" s="132"/>
      <c r="N1747" s="132"/>
      <c r="R1747" s="133"/>
      <c r="T1747" s="134"/>
      <c r="AA1747" s="135"/>
      <c r="AT1747" s="132" t="s">
        <v>546</v>
      </c>
      <c r="AU1747" s="132" t="s">
        <v>517</v>
      </c>
      <c r="AV1747" s="136" t="s">
        <v>401</v>
      </c>
      <c r="AW1747" s="136" t="s">
        <v>485</v>
      </c>
      <c r="AX1747" s="136" t="s">
        <v>455</v>
      </c>
      <c r="AY1747" s="132" t="s">
        <v>539</v>
      </c>
    </row>
    <row r="1748" spans="2:51" s="6" customFormat="1" ht="15.75" customHeight="1">
      <c r="B1748" s="137"/>
      <c r="E1748" s="138"/>
      <c r="F1748" s="204" t="s">
        <v>1064</v>
      </c>
      <c r="G1748" s="205"/>
      <c r="H1748" s="205"/>
      <c r="I1748" s="205"/>
      <c r="K1748" s="139">
        <v>61.86</v>
      </c>
      <c r="N1748" s="138"/>
      <c r="R1748" s="140"/>
      <c r="T1748" s="141"/>
      <c r="AA1748" s="142"/>
      <c r="AT1748" s="138" t="s">
        <v>546</v>
      </c>
      <c r="AU1748" s="138" t="s">
        <v>517</v>
      </c>
      <c r="AV1748" s="143" t="s">
        <v>517</v>
      </c>
      <c r="AW1748" s="143" t="s">
        <v>485</v>
      </c>
      <c r="AX1748" s="143" t="s">
        <v>455</v>
      </c>
      <c r="AY1748" s="138" t="s">
        <v>539</v>
      </c>
    </row>
    <row r="1749" spans="2:51" s="6" customFormat="1" ht="15.75" customHeight="1">
      <c r="B1749" s="131"/>
      <c r="E1749" s="132"/>
      <c r="F1749" s="206" t="s">
        <v>100</v>
      </c>
      <c r="G1749" s="207"/>
      <c r="H1749" s="207"/>
      <c r="I1749" s="207"/>
      <c r="K1749" s="132"/>
      <c r="N1749" s="132"/>
      <c r="R1749" s="133"/>
      <c r="T1749" s="134"/>
      <c r="AA1749" s="135"/>
      <c r="AT1749" s="132" t="s">
        <v>546</v>
      </c>
      <c r="AU1749" s="132" t="s">
        <v>517</v>
      </c>
      <c r="AV1749" s="136" t="s">
        <v>401</v>
      </c>
      <c r="AW1749" s="136" t="s">
        <v>485</v>
      </c>
      <c r="AX1749" s="136" t="s">
        <v>455</v>
      </c>
      <c r="AY1749" s="132" t="s">
        <v>539</v>
      </c>
    </row>
    <row r="1750" spans="2:51" s="6" customFormat="1" ht="15.75" customHeight="1">
      <c r="B1750" s="131"/>
      <c r="E1750" s="132"/>
      <c r="F1750" s="206" t="s">
        <v>618</v>
      </c>
      <c r="G1750" s="207"/>
      <c r="H1750" s="207"/>
      <c r="I1750" s="207"/>
      <c r="K1750" s="132"/>
      <c r="N1750" s="132"/>
      <c r="R1750" s="133"/>
      <c r="T1750" s="134"/>
      <c r="AA1750" s="135"/>
      <c r="AT1750" s="132" t="s">
        <v>546</v>
      </c>
      <c r="AU1750" s="132" t="s">
        <v>517</v>
      </c>
      <c r="AV1750" s="136" t="s">
        <v>401</v>
      </c>
      <c r="AW1750" s="136" t="s">
        <v>485</v>
      </c>
      <c r="AX1750" s="136" t="s">
        <v>455</v>
      </c>
      <c r="AY1750" s="132" t="s">
        <v>539</v>
      </c>
    </row>
    <row r="1751" spans="2:51" s="6" customFormat="1" ht="15.75" customHeight="1">
      <c r="B1751" s="137"/>
      <c r="E1751" s="138"/>
      <c r="F1751" s="204" t="s">
        <v>305</v>
      </c>
      <c r="G1751" s="205"/>
      <c r="H1751" s="205"/>
      <c r="I1751" s="205"/>
      <c r="K1751" s="139">
        <v>65.71</v>
      </c>
      <c r="N1751" s="138"/>
      <c r="R1751" s="140"/>
      <c r="T1751" s="141"/>
      <c r="AA1751" s="142"/>
      <c r="AT1751" s="138" t="s">
        <v>546</v>
      </c>
      <c r="AU1751" s="138" t="s">
        <v>517</v>
      </c>
      <c r="AV1751" s="143" t="s">
        <v>517</v>
      </c>
      <c r="AW1751" s="143" t="s">
        <v>485</v>
      </c>
      <c r="AX1751" s="143" t="s">
        <v>455</v>
      </c>
      <c r="AY1751" s="138" t="s">
        <v>539</v>
      </c>
    </row>
    <row r="1752" spans="2:51" s="6" customFormat="1" ht="15.75" customHeight="1">
      <c r="B1752" s="131"/>
      <c r="E1752" s="132"/>
      <c r="F1752" s="206" t="s">
        <v>1344</v>
      </c>
      <c r="G1752" s="207"/>
      <c r="H1752" s="207"/>
      <c r="I1752" s="207"/>
      <c r="K1752" s="132"/>
      <c r="N1752" s="132"/>
      <c r="R1752" s="133"/>
      <c r="T1752" s="134"/>
      <c r="AA1752" s="135"/>
      <c r="AT1752" s="132" t="s">
        <v>546</v>
      </c>
      <c r="AU1752" s="132" t="s">
        <v>517</v>
      </c>
      <c r="AV1752" s="136" t="s">
        <v>401</v>
      </c>
      <c r="AW1752" s="136" t="s">
        <v>485</v>
      </c>
      <c r="AX1752" s="136" t="s">
        <v>455</v>
      </c>
      <c r="AY1752" s="132" t="s">
        <v>539</v>
      </c>
    </row>
    <row r="1753" spans="2:51" s="6" customFormat="1" ht="15.75" customHeight="1">
      <c r="B1753" s="131"/>
      <c r="E1753" s="132"/>
      <c r="F1753" s="206" t="s">
        <v>618</v>
      </c>
      <c r="G1753" s="207"/>
      <c r="H1753" s="207"/>
      <c r="I1753" s="207"/>
      <c r="K1753" s="132"/>
      <c r="N1753" s="132"/>
      <c r="R1753" s="133"/>
      <c r="T1753" s="134"/>
      <c r="AA1753" s="135"/>
      <c r="AT1753" s="132" t="s">
        <v>546</v>
      </c>
      <c r="AU1753" s="132" t="s">
        <v>517</v>
      </c>
      <c r="AV1753" s="136" t="s">
        <v>401</v>
      </c>
      <c r="AW1753" s="136" t="s">
        <v>485</v>
      </c>
      <c r="AX1753" s="136" t="s">
        <v>455</v>
      </c>
      <c r="AY1753" s="132" t="s">
        <v>539</v>
      </c>
    </row>
    <row r="1754" spans="2:51" s="6" customFormat="1" ht="15.75" customHeight="1">
      <c r="B1754" s="137"/>
      <c r="E1754" s="138"/>
      <c r="F1754" s="204" t="s">
        <v>388</v>
      </c>
      <c r="G1754" s="205"/>
      <c r="H1754" s="205"/>
      <c r="I1754" s="205"/>
      <c r="K1754" s="139">
        <v>15</v>
      </c>
      <c r="N1754" s="138"/>
      <c r="R1754" s="140"/>
      <c r="T1754" s="141"/>
      <c r="AA1754" s="142"/>
      <c r="AT1754" s="138" t="s">
        <v>546</v>
      </c>
      <c r="AU1754" s="138" t="s">
        <v>517</v>
      </c>
      <c r="AV1754" s="143" t="s">
        <v>517</v>
      </c>
      <c r="AW1754" s="143" t="s">
        <v>485</v>
      </c>
      <c r="AX1754" s="143" t="s">
        <v>455</v>
      </c>
      <c r="AY1754" s="138" t="s">
        <v>539</v>
      </c>
    </row>
    <row r="1755" spans="2:51" s="6" customFormat="1" ht="15.75" customHeight="1">
      <c r="B1755" s="144"/>
      <c r="E1755" s="145"/>
      <c r="F1755" s="208" t="s">
        <v>548</v>
      </c>
      <c r="G1755" s="209"/>
      <c r="H1755" s="209"/>
      <c r="I1755" s="209"/>
      <c r="K1755" s="146">
        <v>142.57</v>
      </c>
      <c r="N1755" s="145"/>
      <c r="R1755" s="147"/>
      <c r="T1755" s="148"/>
      <c r="AA1755" s="149"/>
      <c r="AT1755" s="145" t="s">
        <v>546</v>
      </c>
      <c r="AU1755" s="145" t="s">
        <v>517</v>
      </c>
      <c r="AV1755" s="150" t="s">
        <v>544</v>
      </c>
      <c r="AW1755" s="150" t="s">
        <v>485</v>
      </c>
      <c r="AX1755" s="150" t="s">
        <v>401</v>
      </c>
      <c r="AY1755" s="145" t="s">
        <v>539</v>
      </c>
    </row>
    <row r="1756" spans="2:64" s="6" customFormat="1" ht="27" customHeight="1">
      <c r="B1756" s="22"/>
      <c r="C1756" s="123" t="s">
        <v>306</v>
      </c>
      <c r="D1756" s="123" t="s">
        <v>540</v>
      </c>
      <c r="E1756" s="124" t="s">
        <v>307</v>
      </c>
      <c r="F1756" s="212" t="s">
        <v>308</v>
      </c>
      <c r="G1756" s="211"/>
      <c r="H1756" s="211"/>
      <c r="I1756" s="211"/>
      <c r="J1756" s="125" t="s">
        <v>232</v>
      </c>
      <c r="K1756" s="155">
        <v>0</v>
      </c>
      <c r="L1756" s="213">
        <v>0</v>
      </c>
      <c r="M1756" s="211"/>
      <c r="N1756" s="210">
        <f>ROUND($L$1756*$K$1756,2)</f>
        <v>0</v>
      </c>
      <c r="O1756" s="211"/>
      <c r="P1756" s="211"/>
      <c r="Q1756" s="211"/>
      <c r="R1756" s="23"/>
      <c r="T1756" s="127"/>
      <c r="U1756" s="128" t="s">
        <v>422</v>
      </c>
      <c r="V1756" s="129">
        <v>0</v>
      </c>
      <c r="W1756" s="129">
        <f>$V$1756*$K$1756</f>
        <v>0</v>
      </c>
      <c r="X1756" s="129">
        <v>0</v>
      </c>
      <c r="Y1756" s="129">
        <f>$X$1756*$K$1756</f>
        <v>0</v>
      </c>
      <c r="Z1756" s="129">
        <v>0</v>
      </c>
      <c r="AA1756" s="130">
        <f>$Z$1756*$K$1756</f>
        <v>0</v>
      </c>
      <c r="AR1756" s="6" t="s">
        <v>607</v>
      </c>
      <c r="AT1756" s="6" t="s">
        <v>540</v>
      </c>
      <c r="AU1756" s="6" t="s">
        <v>517</v>
      </c>
      <c r="AY1756" s="6" t="s">
        <v>539</v>
      </c>
      <c r="BE1756" s="80">
        <f>IF($U$1756="základní",$N$1756,0)</f>
        <v>0</v>
      </c>
      <c r="BF1756" s="80">
        <f>IF($U$1756="snížená",$N$1756,0)</f>
        <v>0</v>
      </c>
      <c r="BG1756" s="80">
        <f>IF($U$1756="zákl. přenesená",$N$1756,0)</f>
        <v>0</v>
      </c>
      <c r="BH1756" s="80">
        <f>IF($U$1756="sníž. přenesená",$N$1756,0)</f>
        <v>0</v>
      </c>
      <c r="BI1756" s="80">
        <f>IF($U$1756="nulová",$N$1756,0)</f>
        <v>0</v>
      </c>
      <c r="BJ1756" s="6" t="s">
        <v>517</v>
      </c>
      <c r="BK1756" s="80">
        <f>ROUND($L$1756*$K$1756,2)</f>
        <v>0</v>
      </c>
      <c r="BL1756" s="6" t="s">
        <v>607</v>
      </c>
    </row>
    <row r="1757" spans="2:63" s="113" customFormat="1" ht="30.75" customHeight="1">
      <c r="B1757" s="114"/>
      <c r="D1757" s="122" t="s">
        <v>510</v>
      </c>
      <c r="N1757" s="200">
        <f>$BK$1757</f>
        <v>0</v>
      </c>
      <c r="O1757" s="201"/>
      <c r="P1757" s="201"/>
      <c r="Q1757" s="201"/>
      <c r="R1757" s="117"/>
      <c r="T1757" s="118"/>
      <c r="W1757" s="119">
        <f>SUM($W$1758:$W$1806)</f>
        <v>47.24828</v>
      </c>
      <c r="Y1757" s="119">
        <f>SUM($Y$1758:$Y$1806)</f>
        <v>1.1002287452000001</v>
      </c>
      <c r="AA1757" s="120">
        <f>SUM($AA$1758:$AA$1806)</f>
        <v>0</v>
      </c>
      <c r="AR1757" s="116" t="s">
        <v>517</v>
      </c>
      <c r="AT1757" s="116" t="s">
        <v>454</v>
      </c>
      <c r="AU1757" s="116" t="s">
        <v>401</v>
      </c>
      <c r="AY1757" s="116" t="s">
        <v>539</v>
      </c>
      <c r="BK1757" s="121">
        <f>SUM($BK$1758:$BK$1806)</f>
        <v>0</v>
      </c>
    </row>
    <row r="1758" spans="2:64" s="6" customFormat="1" ht="27" customHeight="1">
      <c r="B1758" s="22"/>
      <c r="C1758" s="123" t="s">
        <v>309</v>
      </c>
      <c r="D1758" s="123" t="s">
        <v>540</v>
      </c>
      <c r="E1758" s="124" t="s">
        <v>310</v>
      </c>
      <c r="F1758" s="212" t="s">
        <v>311</v>
      </c>
      <c r="G1758" s="211"/>
      <c r="H1758" s="211"/>
      <c r="I1758" s="211"/>
      <c r="J1758" s="125" t="s">
        <v>863</v>
      </c>
      <c r="K1758" s="126">
        <v>36.76</v>
      </c>
      <c r="L1758" s="213">
        <v>0</v>
      </c>
      <c r="M1758" s="211"/>
      <c r="N1758" s="210">
        <f>ROUND($L$1758*$K$1758,2)</f>
        <v>0</v>
      </c>
      <c r="O1758" s="211"/>
      <c r="P1758" s="211"/>
      <c r="Q1758" s="211"/>
      <c r="R1758" s="23"/>
      <c r="T1758" s="127"/>
      <c r="U1758" s="128" t="s">
        <v>422</v>
      </c>
      <c r="V1758" s="129">
        <v>0.058</v>
      </c>
      <c r="W1758" s="129">
        <f>$V$1758*$K$1758</f>
        <v>2.13208</v>
      </c>
      <c r="X1758" s="129">
        <v>1.977E-05</v>
      </c>
      <c r="Y1758" s="129">
        <f>$X$1758*$K$1758</f>
        <v>0.0007267452</v>
      </c>
      <c r="Z1758" s="129">
        <v>0</v>
      </c>
      <c r="AA1758" s="130">
        <f>$Z$1758*$K$1758</f>
        <v>0</v>
      </c>
      <c r="AR1758" s="6" t="s">
        <v>607</v>
      </c>
      <c r="AT1758" s="6" t="s">
        <v>540</v>
      </c>
      <c r="AU1758" s="6" t="s">
        <v>517</v>
      </c>
      <c r="AY1758" s="6" t="s">
        <v>539</v>
      </c>
      <c r="BE1758" s="80">
        <f>IF($U$1758="základní",$N$1758,0)</f>
        <v>0</v>
      </c>
      <c r="BF1758" s="80">
        <f>IF($U$1758="snížená",$N$1758,0)</f>
        <v>0</v>
      </c>
      <c r="BG1758" s="80">
        <f>IF($U$1758="zákl. přenesená",$N$1758,0)</f>
        <v>0</v>
      </c>
      <c r="BH1758" s="80">
        <f>IF($U$1758="sníž. přenesená",$N$1758,0)</f>
        <v>0</v>
      </c>
      <c r="BI1758" s="80">
        <f>IF($U$1758="nulová",$N$1758,0)</f>
        <v>0</v>
      </c>
      <c r="BJ1758" s="6" t="s">
        <v>517</v>
      </c>
      <c r="BK1758" s="80">
        <f>ROUND($L$1758*$K$1758,2)</f>
        <v>0</v>
      </c>
      <c r="BL1758" s="6" t="s">
        <v>607</v>
      </c>
    </row>
    <row r="1759" spans="2:51" s="6" customFormat="1" ht="15.75" customHeight="1">
      <c r="B1759" s="131"/>
      <c r="E1759" s="132"/>
      <c r="F1759" s="206" t="s">
        <v>1034</v>
      </c>
      <c r="G1759" s="207"/>
      <c r="H1759" s="207"/>
      <c r="I1759" s="207"/>
      <c r="K1759" s="132"/>
      <c r="N1759" s="132"/>
      <c r="R1759" s="133"/>
      <c r="T1759" s="134"/>
      <c r="AA1759" s="135"/>
      <c r="AT1759" s="132" t="s">
        <v>546</v>
      </c>
      <c r="AU1759" s="132" t="s">
        <v>517</v>
      </c>
      <c r="AV1759" s="136" t="s">
        <v>401</v>
      </c>
      <c r="AW1759" s="136" t="s">
        <v>485</v>
      </c>
      <c r="AX1759" s="136" t="s">
        <v>455</v>
      </c>
      <c r="AY1759" s="132" t="s">
        <v>539</v>
      </c>
    </row>
    <row r="1760" spans="2:51" s="6" customFormat="1" ht="15.75" customHeight="1">
      <c r="B1760" s="131"/>
      <c r="E1760" s="132"/>
      <c r="F1760" s="206" t="s">
        <v>1035</v>
      </c>
      <c r="G1760" s="207"/>
      <c r="H1760" s="207"/>
      <c r="I1760" s="207"/>
      <c r="K1760" s="132"/>
      <c r="N1760" s="132"/>
      <c r="R1760" s="133"/>
      <c r="T1760" s="134"/>
      <c r="AA1760" s="135"/>
      <c r="AT1760" s="132" t="s">
        <v>546</v>
      </c>
      <c r="AU1760" s="132" t="s">
        <v>517</v>
      </c>
      <c r="AV1760" s="136" t="s">
        <v>401</v>
      </c>
      <c r="AW1760" s="136" t="s">
        <v>485</v>
      </c>
      <c r="AX1760" s="136" t="s">
        <v>455</v>
      </c>
      <c r="AY1760" s="132" t="s">
        <v>539</v>
      </c>
    </row>
    <row r="1761" spans="2:51" s="6" customFormat="1" ht="15.75" customHeight="1">
      <c r="B1761" s="131"/>
      <c r="E1761" s="132"/>
      <c r="F1761" s="206" t="s">
        <v>586</v>
      </c>
      <c r="G1761" s="207"/>
      <c r="H1761" s="207"/>
      <c r="I1761" s="207"/>
      <c r="K1761" s="132"/>
      <c r="N1761" s="132"/>
      <c r="R1761" s="133"/>
      <c r="T1761" s="134"/>
      <c r="AA1761" s="135"/>
      <c r="AT1761" s="132" t="s">
        <v>546</v>
      </c>
      <c r="AU1761" s="132" t="s">
        <v>517</v>
      </c>
      <c r="AV1761" s="136" t="s">
        <v>401</v>
      </c>
      <c r="AW1761" s="136" t="s">
        <v>485</v>
      </c>
      <c r="AX1761" s="136" t="s">
        <v>455</v>
      </c>
      <c r="AY1761" s="132" t="s">
        <v>539</v>
      </c>
    </row>
    <row r="1762" spans="2:51" s="6" customFormat="1" ht="15.75" customHeight="1">
      <c r="B1762" s="137"/>
      <c r="E1762" s="138"/>
      <c r="F1762" s="204" t="s">
        <v>312</v>
      </c>
      <c r="G1762" s="205"/>
      <c r="H1762" s="205"/>
      <c r="I1762" s="205"/>
      <c r="K1762" s="139">
        <v>36.76</v>
      </c>
      <c r="N1762" s="138"/>
      <c r="R1762" s="140"/>
      <c r="T1762" s="141"/>
      <c r="AA1762" s="142"/>
      <c r="AT1762" s="138" t="s">
        <v>546</v>
      </c>
      <c r="AU1762" s="138" t="s">
        <v>517</v>
      </c>
      <c r="AV1762" s="143" t="s">
        <v>517</v>
      </c>
      <c r="AW1762" s="143" t="s">
        <v>485</v>
      </c>
      <c r="AX1762" s="143" t="s">
        <v>455</v>
      </c>
      <c r="AY1762" s="138" t="s">
        <v>539</v>
      </c>
    </row>
    <row r="1763" spans="2:51" s="6" customFormat="1" ht="15.75" customHeight="1">
      <c r="B1763" s="144"/>
      <c r="E1763" s="145"/>
      <c r="F1763" s="208" t="s">
        <v>548</v>
      </c>
      <c r="G1763" s="209"/>
      <c r="H1763" s="209"/>
      <c r="I1763" s="209"/>
      <c r="K1763" s="146">
        <v>36.76</v>
      </c>
      <c r="N1763" s="145"/>
      <c r="R1763" s="147"/>
      <c r="T1763" s="148"/>
      <c r="AA1763" s="149"/>
      <c r="AT1763" s="145" t="s">
        <v>546</v>
      </c>
      <c r="AU1763" s="145" t="s">
        <v>517</v>
      </c>
      <c r="AV1763" s="150" t="s">
        <v>544</v>
      </c>
      <c r="AW1763" s="150" t="s">
        <v>485</v>
      </c>
      <c r="AX1763" s="150" t="s">
        <v>401</v>
      </c>
      <c r="AY1763" s="145" t="s">
        <v>539</v>
      </c>
    </row>
    <row r="1764" spans="2:64" s="6" customFormat="1" ht="15.75" customHeight="1">
      <c r="B1764" s="22"/>
      <c r="C1764" s="151" t="s">
        <v>313</v>
      </c>
      <c r="D1764" s="151" t="s">
        <v>722</v>
      </c>
      <c r="E1764" s="152" t="s">
        <v>314</v>
      </c>
      <c r="F1764" s="217" t="s">
        <v>315</v>
      </c>
      <c r="G1764" s="215"/>
      <c r="H1764" s="215"/>
      <c r="I1764" s="215"/>
      <c r="J1764" s="153" t="s">
        <v>863</v>
      </c>
      <c r="K1764" s="154">
        <v>40.436</v>
      </c>
      <c r="L1764" s="214">
        <v>0</v>
      </c>
      <c r="M1764" s="215"/>
      <c r="N1764" s="216">
        <f>ROUND($L$1764*$K$1764,2)</f>
        <v>0</v>
      </c>
      <c r="O1764" s="211"/>
      <c r="P1764" s="211"/>
      <c r="Q1764" s="211"/>
      <c r="R1764" s="23"/>
      <c r="T1764" s="127"/>
      <c r="U1764" s="128" t="s">
        <v>422</v>
      </c>
      <c r="V1764" s="129">
        <v>0</v>
      </c>
      <c r="W1764" s="129">
        <f>$V$1764*$K$1764</f>
        <v>0</v>
      </c>
      <c r="X1764" s="129">
        <v>0.0002</v>
      </c>
      <c r="Y1764" s="129">
        <f>$X$1764*$K$1764</f>
        <v>0.008087200000000001</v>
      </c>
      <c r="Z1764" s="129">
        <v>0</v>
      </c>
      <c r="AA1764" s="130">
        <f>$Z$1764*$K$1764</f>
        <v>0</v>
      </c>
      <c r="AR1764" s="6" t="s">
        <v>742</v>
      </c>
      <c r="AT1764" s="6" t="s">
        <v>722</v>
      </c>
      <c r="AU1764" s="6" t="s">
        <v>517</v>
      </c>
      <c r="AY1764" s="6" t="s">
        <v>539</v>
      </c>
      <c r="BE1764" s="80">
        <f>IF($U$1764="základní",$N$1764,0)</f>
        <v>0</v>
      </c>
      <c r="BF1764" s="80">
        <f>IF($U$1764="snížená",$N$1764,0)</f>
        <v>0</v>
      </c>
      <c r="BG1764" s="80">
        <f>IF($U$1764="zákl. přenesená",$N$1764,0)</f>
        <v>0</v>
      </c>
      <c r="BH1764" s="80">
        <f>IF($U$1764="sníž. přenesená",$N$1764,0)</f>
        <v>0</v>
      </c>
      <c r="BI1764" s="80">
        <f>IF($U$1764="nulová",$N$1764,0)</f>
        <v>0</v>
      </c>
      <c r="BJ1764" s="6" t="s">
        <v>517</v>
      </c>
      <c r="BK1764" s="80">
        <f>ROUND($L$1764*$K$1764,2)</f>
        <v>0</v>
      </c>
      <c r="BL1764" s="6" t="s">
        <v>607</v>
      </c>
    </row>
    <row r="1765" spans="2:51" s="6" customFormat="1" ht="15.75" customHeight="1">
      <c r="B1765" s="131"/>
      <c r="E1765" s="132"/>
      <c r="F1765" s="206" t="s">
        <v>1034</v>
      </c>
      <c r="G1765" s="207"/>
      <c r="H1765" s="207"/>
      <c r="I1765" s="207"/>
      <c r="K1765" s="132"/>
      <c r="N1765" s="132"/>
      <c r="R1765" s="133"/>
      <c r="T1765" s="134"/>
      <c r="AA1765" s="135"/>
      <c r="AT1765" s="132" t="s">
        <v>546</v>
      </c>
      <c r="AU1765" s="132" t="s">
        <v>517</v>
      </c>
      <c r="AV1765" s="136" t="s">
        <v>401</v>
      </c>
      <c r="AW1765" s="136" t="s">
        <v>485</v>
      </c>
      <c r="AX1765" s="136" t="s">
        <v>455</v>
      </c>
      <c r="AY1765" s="132" t="s">
        <v>539</v>
      </c>
    </row>
    <row r="1766" spans="2:51" s="6" customFormat="1" ht="15.75" customHeight="1">
      <c r="B1766" s="131"/>
      <c r="E1766" s="132"/>
      <c r="F1766" s="206" t="s">
        <v>1035</v>
      </c>
      <c r="G1766" s="207"/>
      <c r="H1766" s="207"/>
      <c r="I1766" s="207"/>
      <c r="K1766" s="132"/>
      <c r="N1766" s="132"/>
      <c r="R1766" s="133"/>
      <c r="T1766" s="134"/>
      <c r="AA1766" s="135"/>
      <c r="AT1766" s="132" t="s">
        <v>546</v>
      </c>
      <c r="AU1766" s="132" t="s">
        <v>517</v>
      </c>
      <c r="AV1766" s="136" t="s">
        <v>401</v>
      </c>
      <c r="AW1766" s="136" t="s">
        <v>485</v>
      </c>
      <c r="AX1766" s="136" t="s">
        <v>455</v>
      </c>
      <c r="AY1766" s="132" t="s">
        <v>539</v>
      </c>
    </row>
    <row r="1767" spans="2:51" s="6" customFormat="1" ht="15.75" customHeight="1">
      <c r="B1767" s="131"/>
      <c r="E1767" s="132"/>
      <c r="F1767" s="206" t="s">
        <v>586</v>
      </c>
      <c r="G1767" s="207"/>
      <c r="H1767" s="207"/>
      <c r="I1767" s="207"/>
      <c r="K1767" s="132"/>
      <c r="N1767" s="132"/>
      <c r="R1767" s="133"/>
      <c r="T1767" s="134"/>
      <c r="AA1767" s="135"/>
      <c r="AT1767" s="132" t="s">
        <v>546</v>
      </c>
      <c r="AU1767" s="132" t="s">
        <v>517</v>
      </c>
      <c r="AV1767" s="136" t="s">
        <v>401</v>
      </c>
      <c r="AW1767" s="136" t="s">
        <v>485</v>
      </c>
      <c r="AX1767" s="136" t="s">
        <v>455</v>
      </c>
      <c r="AY1767" s="132" t="s">
        <v>539</v>
      </c>
    </row>
    <row r="1768" spans="2:51" s="6" customFormat="1" ht="15.75" customHeight="1">
      <c r="B1768" s="137"/>
      <c r="E1768" s="138"/>
      <c r="F1768" s="204" t="s">
        <v>316</v>
      </c>
      <c r="G1768" s="205"/>
      <c r="H1768" s="205"/>
      <c r="I1768" s="205"/>
      <c r="K1768" s="139">
        <v>40.436</v>
      </c>
      <c r="N1768" s="138"/>
      <c r="R1768" s="140"/>
      <c r="T1768" s="141"/>
      <c r="AA1768" s="142"/>
      <c r="AT1768" s="138" t="s">
        <v>546</v>
      </c>
      <c r="AU1768" s="138" t="s">
        <v>517</v>
      </c>
      <c r="AV1768" s="143" t="s">
        <v>517</v>
      </c>
      <c r="AW1768" s="143" t="s">
        <v>485</v>
      </c>
      <c r="AX1768" s="143" t="s">
        <v>455</v>
      </c>
      <c r="AY1768" s="138" t="s">
        <v>539</v>
      </c>
    </row>
    <row r="1769" spans="2:51" s="6" customFormat="1" ht="15.75" customHeight="1">
      <c r="B1769" s="144"/>
      <c r="E1769" s="145"/>
      <c r="F1769" s="208" t="s">
        <v>548</v>
      </c>
      <c r="G1769" s="209"/>
      <c r="H1769" s="209"/>
      <c r="I1769" s="209"/>
      <c r="K1769" s="146">
        <v>40.436</v>
      </c>
      <c r="N1769" s="145"/>
      <c r="R1769" s="147"/>
      <c r="T1769" s="148"/>
      <c r="AA1769" s="149"/>
      <c r="AT1769" s="145" t="s">
        <v>546</v>
      </c>
      <c r="AU1769" s="145" t="s">
        <v>517</v>
      </c>
      <c r="AV1769" s="150" t="s">
        <v>544</v>
      </c>
      <c r="AW1769" s="150" t="s">
        <v>485</v>
      </c>
      <c r="AX1769" s="150" t="s">
        <v>401</v>
      </c>
      <c r="AY1769" s="145" t="s">
        <v>539</v>
      </c>
    </row>
    <row r="1770" spans="2:64" s="6" customFormat="1" ht="15.75" customHeight="1">
      <c r="B1770" s="22"/>
      <c r="C1770" s="123" t="s">
        <v>317</v>
      </c>
      <c r="D1770" s="123" t="s">
        <v>540</v>
      </c>
      <c r="E1770" s="124" t="s">
        <v>318</v>
      </c>
      <c r="F1770" s="212" t="s">
        <v>319</v>
      </c>
      <c r="G1770" s="211"/>
      <c r="H1770" s="211"/>
      <c r="I1770" s="211"/>
      <c r="J1770" s="125" t="s">
        <v>597</v>
      </c>
      <c r="K1770" s="126">
        <v>41.6</v>
      </c>
      <c r="L1770" s="213">
        <v>0</v>
      </c>
      <c r="M1770" s="211"/>
      <c r="N1770" s="210">
        <f>ROUND($L$1770*$K$1770,2)</f>
        <v>0</v>
      </c>
      <c r="O1770" s="211"/>
      <c r="P1770" s="211"/>
      <c r="Q1770" s="211"/>
      <c r="R1770" s="23"/>
      <c r="T1770" s="127"/>
      <c r="U1770" s="128" t="s">
        <v>422</v>
      </c>
      <c r="V1770" s="129">
        <v>0.21</v>
      </c>
      <c r="W1770" s="129">
        <f>$V$1770*$K$1770</f>
        <v>8.736</v>
      </c>
      <c r="X1770" s="129">
        <v>3.3E-05</v>
      </c>
      <c r="Y1770" s="129">
        <f>$X$1770*$K$1770</f>
        <v>0.0013728000000000002</v>
      </c>
      <c r="Z1770" s="129">
        <v>0</v>
      </c>
      <c r="AA1770" s="130">
        <f>$Z$1770*$K$1770</f>
        <v>0</v>
      </c>
      <c r="AR1770" s="6" t="s">
        <v>607</v>
      </c>
      <c r="AT1770" s="6" t="s">
        <v>540</v>
      </c>
      <c r="AU1770" s="6" t="s">
        <v>517</v>
      </c>
      <c r="AY1770" s="6" t="s">
        <v>539</v>
      </c>
      <c r="BE1770" s="80">
        <f>IF($U$1770="základní",$N$1770,0)</f>
        <v>0</v>
      </c>
      <c r="BF1770" s="80">
        <f>IF($U$1770="snížená",$N$1770,0)</f>
        <v>0</v>
      </c>
      <c r="BG1770" s="80">
        <f>IF($U$1770="zákl. přenesená",$N$1770,0)</f>
        <v>0</v>
      </c>
      <c r="BH1770" s="80">
        <f>IF($U$1770="sníž. přenesená",$N$1770,0)</f>
        <v>0</v>
      </c>
      <c r="BI1770" s="80">
        <f>IF($U$1770="nulová",$N$1770,0)</f>
        <v>0</v>
      </c>
      <c r="BJ1770" s="6" t="s">
        <v>517</v>
      </c>
      <c r="BK1770" s="80">
        <f>ROUND($L$1770*$K$1770,2)</f>
        <v>0</v>
      </c>
      <c r="BL1770" s="6" t="s">
        <v>607</v>
      </c>
    </row>
    <row r="1771" spans="2:51" s="6" customFormat="1" ht="15.75" customHeight="1">
      <c r="B1771" s="131"/>
      <c r="E1771" s="132"/>
      <c r="F1771" s="206" t="s">
        <v>1034</v>
      </c>
      <c r="G1771" s="207"/>
      <c r="H1771" s="207"/>
      <c r="I1771" s="207"/>
      <c r="K1771" s="132"/>
      <c r="N1771" s="132"/>
      <c r="R1771" s="133"/>
      <c r="T1771" s="134"/>
      <c r="AA1771" s="135"/>
      <c r="AT1771" s="132" t="s">
        <v>546</v>
      </c>
      <c r="AU1771" s="132" t="s">
        <v>517</v>
      </c>
      <c r="AV1771" s="136" t="s">
        <v>401</v>
      </c>
      <c r="AW1771" s="136" t="s">
        <v>485</v>
      </c>
      <c r="AX1771" s="136" t="s">
        <v>455</v>
      </c>
      <c r="AY1771" s="132" t="s">
        <v>539</v>
      </c>
    </row>
    <row r="1772" spans="2:51" s="6" customFormat="1" ht="15.75" customHeight="1">
      <c r="B1772" s="131"/>
      <c r="E1772" s="132"/>
      <c r="F1772" s="206" t="s">
        <v>1035</v>
      </c>
      <c r="G1772" s="207"/>
      <c r="H1772" s="207"/>
      <c r="I1772" s="207"/>
      <c r="K1772" s="132"/>
      <c r="N1772" s="132"/>
      <c r="R1772" s="133"/>
      <c r="T1772" s="134"/>
      <c r="AA1772" s="135"/>
      <c r="AT1772" s="132" t="s">
        <v>546</v>
      </c>
      <c r="AU1772" s="132" t="s">
        <v>517</v>
      </c>
      <c r="AV1772" s="136" t="s">
        <v>401</v>
      </c>
      <c r="AW1772" s="136" t="s">
        <v>485</v>
      </c>
      <c r="AX1772" s="136" t="s">
        <v>455</v>
      </c>
      <c r="AY1772" s="132" t="s">
        <v>539</v>
      </c>
    </row>
    <row r="1773" spans="2:51" s="6" customFormat="1" ht="15.75" customHeight="1">
      <c r="B1773" s="131"/>
      <c r="E1773" s="132"/>
      <c r="F1773" s="206" t="s">
        <v>586</v>
      </c>
      <c r="G1773" s="207"/>
      <c r="H1773" s="207"/>
      <c r="I1773" s="207"/>
      <c r="K1773" s="132"/>
      <c r="N1773" s="132"/>
      <c r="R1773" s="133"/>
      <c r="T1773" s="134"/>
      <c r="AA1773" s="135"/>
      <c r="AT1773" s="132" t="s">
        <v>546</v>
      </c>
      <c r="AU1773" s="132" t="s">
        <v>517</v>
      </c>
      <c r="AV1773" s="136" t="s">
        <v>401</v>
      </c>
      <c r="AW1773" s="136" t="s">
        <v>485</v>
      </c>
      <c r="AX1773" s="136" t="s">
        <v>455</v>
      </c>
      <c r="AY1773" s="132" t="s">
        <v>539</v>
      </c>
    </row>
    <row r="1774" spans="2:51" s="6" customFormat="1" ht="15.75" customHeight="1">
      <c r="B1774" s="137"/>
      <c r="E1774" s="138"/>
      <c r="F1774" s="204" t="s">
        <v>1324</v>
      </c>
      <c r="G1774" s="205"/>
      <c r="H1774" s="205"/>
      <c r="I1774" s="205"/>
      <c r="K1774" s="139">
        <v>41.6</v>
      </c>
      <c r="N1774" s="138"/>
      <c r="R1774" s="140"/>
      <c r="T1774" s="141"/>
      <c r="AA1774" s="142"/>
      <c r="AT1774" s="138" t="s">
        <v>546</v>
      </c>
      <c r="AU1774" s="138" t="s">
        <v>517</v>
      </c>
      <c r="AV1774" s="143" t="s">
        <v>517</v>
      </c>
      <c r="AW1774" s="143" t="s">
        <v>485</v>
      </c>
      <c r="AX1774" s="143" t="s">
        <v>455</v>
      </c>
      <c r="AY1774" s="138" t="s">
        <v>539</v>
      </c>
    </row>
    <row r="1775" spans="2:51" s="6" customFormat="1" ht="15.75" customHeight="1">
      <c r="B1775" s="144"/>
      <c r="E1775" s="145"/>
      <c r="F1775" s="208" t="s">
        <v>548</v>
      </c>
      <c r="G1775" s="209"/>
      <c r="H1775" s="209"/>
      <c r="I1775" s="209"/>
      <c r="K1775" s="146">
        <v>41.6</v>
      </c>
      <c r="N1775" s="145"/>
      <c r="R1775" s="147"/>
      <c r="T1775" s="148"/>
      <c r="AA1775" s="149"/>
      <c r="AT1775" s="145" t="s">
        <v>546</v>
      </c>
      <c r="AU1775" s="145" t="s">
        <v>517</v>
      </c>
      <c r="AV1775" s="150" t="s">
        <v>544</v>
      </c>
      <c r="AW1775" s="150" t="s">
        <v>485</v>
      </c>
      <c r="AX1775" s="150" t="s">
        <v>401</v>
      </c>
      <c r="AY1775" s="145" t="s">
        <v>539</v>
      </c>
    </row>
    <row r="1776" spans="2:64" s="6" customFormat="1" ht="15.75" customHeight="1">
      <c r="B1776" s="22"/>
      <c r="C1776" s="151" t="s">
        <v>320</v>
      </c>
      <c r="D1776" s="151" t="s">
        <v>722</v>
      </c>
      <c r="E1776" s="152" t="s">
        <v>321</v>
      </c>
      <c r="F1776" s="217" t="s">
        <v>322</v>
      </c>
      <c r="G1776" s="215"/>
      <c r="H1776" s="215"/>
      <c r="I1776" s="215"/>
      <c r="J1776" s="153" t="s">
        <v>597</v>
      </c>
      <c r="K1776" s="154">
        <v>45.76</v>
      </c>
      <c r="L1776" s="214">
        <v>0</v>
      </c>
      <c r="M1776" s="215"/>
      <c r="N1776" s="216">
        <f>ROUND($L$1776*$K$1776,2)</f>
        <v>0</v>
      </c>
      <c r="O1776" s="211"/>
      <c r="P1776" s="211"/>
      <c r="Q1776" s="211"/>
      <c r="R1776" s="23"/>
      <c r="T1776" s="127"/>
      <c r="U1776" s="128" t="s">
        <v>422</v>
      </c>
      <c r="V1776" s="129">
        <v>0</v>
      </c>
      <c r="W1776" s="129">
        <f>$V$1776*$K$1776</f>
        <v>0</v>
      </c>
      <c r="X1776" s="129">
        <v>0.00235</v>
      </c>
      <c r="Y1776" s="129">
        <f>$X$1776*$K$1776</f>
        <v>0.10753599999999999</v>
      </c>
      <c r="Z1776" s="129">
        <v>0</v>
      </c>
      <c r="AA1776" s="130">
        <f>$Z$1776*$K$1776</f>
        <v>0</v>
      </c>
      <c r="AR1776" s="6" t="s">
        <v>742</v>
      </c>
      <c r="AT1776" s="6" t="s">
        <v>722</v>
      </c>
      <c r="AU1776" s="6" t="s">
        <v>517</v>
      </c>
      <c r="AY1776" s="6" t="s">
        <v>539</v>
      </c>
      <c r="BE1776" s="80">
        <f>IF($U$1776="základní",$N$1776,0)</f>
        <v>0</v>
      </c>
      <c r="BF1776" s="80">
        <f>IF($U$1776="snížená",$N$1776,0)</f>
        <v>0</v>
      </c>
      <c r="BG1776" s="80">
        <f>IF($U$1776="zákl. přenesená",$N$1776,0)</f>
        <v>0</v>
      </c>
      <c r="BH1776" s="80">
        <f>IF($U$1776="sníž. přenesená",$N$1776,0)</f>
        <v>0</v>
      </c>
      <c r="BI1776" s="80">
        <f>IF($U$1776="nulová",$N$1776,0)</f>
        <v>0</v>
      </c>
      <c r="BJ1776" s="6" t="s">
        <v>517</v>
      </c>
      <c r="BK1776" s="80">
        <f>ROUND($L$1776*$K$1776,2)</f>
        <v>0</v>
      </c>
      <c r="BL1776" s="6" t="s">
        <v>607</v>
      </c>
    </row>
    <row r="1777" spans="2:51" s="6" customFormat="1" ht="15.75" customHeight="1">
      <c r="B1777" s="131"/>
      <c r="E1777" s="132"/>
      <c r="F1777" s="206" t="s">
        <v>1034</v>
      </c>
      <c r="G1777" s="207"/>
      <c r="H1777" s="207"/>
      <c r="I1777" s="207"/>
      <c r="K1777" s="132"/>
      <c r="N1777" s="132"/>
      <c r="R1777" s="133"/>
      <c r="T1777" s="134"/>
      <c r="AA1777" s="135"/>
      <c r="AT1777" s="132" t="s">
        <v>546</v>
      </c>
      <c r="AU1777" s="132" t="s">
        <v>517</v>
      </c>
      <c r="AV1777" s="136" t="s">
        <v>401</v>
      </c>
      <c r="AW1777" s="136" t="s">
        <v>485</v>
      </c>
      <c r="AX1777" s="136" t="s">
        <v>455</v>
      </c>
      <c r="AY1777" s="132" t="s">
        <v>539</v>
      </c>
    </row>
    <row r="1778" spans="2:51" s="6" customFormat="1" ht="15.75" customHeight="1">
      <c r="B1778" s="131"/>
      <c r="E1778" s="132"/>
      <c r="F1778" s="206" t="s">
        <v>1035</v>
      </c>
      <c r="G1778" s="207"/>
      <c r="H1778" s="207"/>
      <c r="I1778" s="207"/>
      <c r="K1778" s="132"/>
      <c r="N1778" s="132"/>
      <c r="R1778" s="133"/>
      <c r="T1778" s="134"/>
      <c r="AA1778" s="135"/>
      <c r="AT1778" s="132" t="s">
        <v>546</v>
      </c>
      <c r="AU1778" s="132" t="s">
        <v>517</v>
      </c>
      <c r="AV1778" s="136" t="s">
        <v>401</v>
      </c>
      <c r="AW1778" s="136" t="s">
        <v>485</v>
      </c>
      <c r="AX1778" s="136" t="s">
        <v>455</v>
      </c>
      <c r="AY1778" s="132" t="s">
        <v>539</v>
      </c>
    </row>
    <row r="1779" spans="2:51" s="6" customFormat="1" ht="15.75" customHeight="1">
      <c r="B1779" s="131"/>
      <c r="E1779" s="132"/>
      <c r="F1779" s="206" t="s">
        <v>586</v>
      </c>
      <c r="G1779" s="207"/>
      <c r="H1779" s="207"/>
      <c r="I1779" s="207"/>
      <c r="K1779" s="132"/>
      <c r="N1779" s="132"/>
      <c r="R1779" s="133"/>
      <c r="T1779" s="134"/>
      <c r="AA1779" s="135"/>
      <c r="AT1779" s="132" t="s">
        <v>546</v>
      </c>
      <c r="AU1779" s="132" t="s">
        <v>517</v>
      </c>
      <c r="AV1779" s="136" t="s">
        <v>401</v>
      </c>
      <c r="AW1779" s="136" t="s">
        <v>485</v>
      </c>
      <c r="AX1779" s="136" t="s">
        <v>455</v>
      </c>
      <c r="AY1779" s="132" t="s">
        <v>539</v>
      </c>
    </row>
    <row r="1780" spans="2:51" s="6" customFormat="1" ht="15.75" customHeight="1">
      <c r="B1780" s="137"/>
      <c r="E1780" s="138"/>
      <c r="F1780" s="204" t="s">
        <v>323</v>
      </c>
      <c r="G1780" s="205"/>
      <c r="H1780" s="205"/>
      <c r="I1780" s="205"/>
      <c r="K1780" s="139">
        <v>45.76</v>
      </c>
      <c r="N1780" s="138"/>
      <c r="R1780" s="140"/>
      <c r="T1780" s="141"/>
      <c r="AA1780" s="142"/>
      <c r="AT1780" s="138" t="s">
        <v>546</v>
      </c>
      <c r="AU1780" s="138" t="s">
        <v>517</v>
      </c>
      <c r="AV1780" s="143" t="s">
        <v>517</v>
      </c>
      <c r="AW1780" s="143" t="s">
        <v>485</v>
      </c>
      <c r="AX1780" s="143" t="s">
        <v>455</v>
      </c>
      <c r="AY1780" s="138" t="s">
        <v>539</v>
      </c>
    </row>
    <row r="1781" spans="2:51" s="6" customFormat="1" ht="15.75" customHeight="1">
      <c r="B1781" s="144"/>
      <c r="E1781" s="145"/>
      <c r="F1781" s="208" t="s">
        <v>548</v>
      </c>
      <c r="G1781" s="209"/>
      <c r="H1781" s="209"/>
      <c r="I1781" s="209"/>
      <c r="K1781" s="146">
        <v>45.76</v>
      </c>
      <c r="N1781" s="145"/>
      <c r="R1781" s="147"/>
      <c r="T1781" s="148"/>
      <c r="AA1781" s="149"/>
      <c r="AT1781" s="145" t="s">
        <v>546</v>
      </c>
      <c r="AU1781" s="145" t="s">
        <v>517</v>
      </c>
      <c r="AV1781" s="150" t="s">
        <v>544</v>
      </c>
      <c r="AW1781" s="150" t="s">
        <v>485</v>
      </c>
      <c r="AX1781" s="150" t="s">
        <v>401</v>
      </c>
      <c r="AY1781" s="145" t="s">
        <v>539</v>
      </c>
    </row>
    <row r="1782" spans="2:64" s="6" customFormat="1" ht="27" customHeight="1">
      <c r="B1782" s="22"/>
      <c r="C1782" s="123" t="s">
        <v>324</v>
      </c>
      <c r="D1782" s="123" t="s">
        <v>540</v>
      </c>
      <c r="E1782" s="124" t="s">
        <v>325</v>
      </c>
      <c r="F1782" s="212" t="s">
        <v>326</v>
      </c>
      <c r="G1782" s="211"/>
      <c r="H1782" s="211"/>
      <c r="I1782" s="211"/>
      <c r="J1782" s="125" t="s">
        <v>597</v>
      </c>
      <c r="K1782" s="126">
        <v>109.9</v>
      </c>
      <c r="L1782" s="213">
        <v>0</v>
      </c>
      <c r="M1782" s="211"/>
      <c r="N1782" s="210">
        <f>ROUND($L$1782*$K$1782,2)</f>
        <v>0</v>
      </c>
      <c r="O1782" s="211"/>
      <c r="P1782" s="211"/>
      <c r="Q1782" s="211"/>
      <c r="R1782" s="23"/>
      <c r="T1782" s="127"/>
      <c r="U1782" s="128" t="s">
        <v>422</v>
      </c>
      <c r="V1782" s="129">
        <v>0.25</v>
      </c>
      <c r="W1782" s="129">
        <f>$V$1782*$K$1782</f>
        <v>27.475</v>
      </c>
      <c r="X1782" s="129">
        <v>0.00536</v>
      </c>
      <c r="Y1782" s="129">
        <f>$X$1782*$K$1782</f>
        <v>0.589064</v>
      </c>
      <c r="Z1782" s="129">
        <v>0</v>
      </c>
      <c r="AA1782" s="130">
        <f>$Z$1782*$K$1782</f>
        <v>0</v>
      </c>
      <c r="AR1782" s="6" t="s">
        <v>607</v>
      </c>
      <c r="AT1782" s="6" t="s">
        <v>540</v>
      </c>
      <c r="AU1782" s="6" t="s">
        <v>517</v>
      </c>
      <c r="AY1782" s="6" t="s">
        <v>539</v>
      </c>
      <c r="BE1782" s="80">
        <f>IF($U$1782="základní",$N$1782,0)</f>
        <v>0</v>
      </c>
      <c r="BF1782" s="80">
        <f>IF($U$1782="snížená",$N$1782,0)</f>
        <v>0</v>
      </c>
      <c r="BG1782" s="80">
        <f>IF($U$1782="zákl. přenesená",$N$1782,0)</f>
        <v>0</v>
      </c>
      <c r="BH1782" s="80">
        <f>IF($U$1782="sníž. přenesená",$N$1782,0)</f>
        <v>0</v>
      </c>
      <c r="BI1782" s="80">
        <f>IF($U$1782="nulová",$N$1782,0)</f>
        <v>0</v>
      </c>
      <c r="BJ1782" s="6" t="s">
        <v>517</v>
      </c>
      <c r="BK1782" s="80">
        <f>ROUND($L$1782*$K$1782,2)</f>
        <v>0</v>
      </c>
      <c r="BL1782" s="6" t="s">
        <v>607</v>
      </c>
    </row>
    <row r="1783" spans="2:51" s="6" customFormat="1" ht="15.75" customHeight="1">
      <c r="B1783" s="131"/>
      <c r="E1783" s="132"/>
      <c r="F1783" s="206" t="s">
        <v>1034</v>
      </c>
      <c r="G1783" s="207"/>
      <c r="H1783" s="207"/>
      <c r="I1783" s="207"/>
      <c r="K1783" s="132"/>
      <c r="N1783" s="132"/>
      <c r="R1783" s="133"/>
      <c r="T1783" s="134"/>
      <c r="AA1783" s="135"/>
      <c r="AT1783" s="132" t="s">
        <v>546</v>
      </c>
      <c r="AU1783" s="132" t="s">
        <v>517</v>
      </c>
      <c r="AV1783" s="136" t="s">
        <v>401</v>
      </c>
      <c r="AW1783" s="136" t="s">
        <v>485</v>
      </c>
      <c r="AX1783" s="136" t="s">
        <v>455</v>
      </c>
      <c r="AY1783" s="132" t="s">
        <v>539</v>
      </c>
    </row>
    <row r="1784" spans="2:51" s="6" customFormat="1" ht="15.75" customHeight="1">
      <c r="B1784" s="131"/>
      <c r="E1784" s="132"/>
      <c r="F1784" s="206" t="s">
        <v>1035</v>
      </c>
      <c r="G1784" s="207"/>
      <c r="H1784" s="207"/>
      <c r="I1784" s="207"/>
      <c r="K1784" s="132"/>
      <c r="N1784" s="132"/>
      <c r="R1784" s="133"/>
      <c r="T1784" s="134"/>
      <c r="AA1784" s="135"/>
      <c r="AT1784" s="132" t="s">
        <v>546</v>
      </c>
      <c r="AU1784" s="132" t="s">
        <v>517</v>
      </c>
      <c r="AV1784" s="136" t="s">
        <v>401</v>
      </c>
      <c r="AW1784" s="136" t="s">
        <v>485</v>
      </c>
      <c r="AX1784" s="136" t="s">
        <v>455</v>
      </c>
      <c r="AY1784" s="132" t="s">
        <v>539</v>
      </c>
    </row>
    <row r="1785" spans="2:51" s="6" customFormat="1" ht="15.75" customHeight="1">
      <c r="B1785" s="131"/>
      <c r="E1785" s="132"/>
      <c r="F1785" s="206" t="s">
        <v>586</v>
      </c>
      <c r="G1785" s="207"/>
      <c r="H1785" s="207"/>
      <c r="I1785" s="207"/>
      <c r="K1785" s="132"/>
      <c r="N1785" s="132"/>
      <c r="R1785" s="133"/>
      <c r="T1785" s="134"/>
      <c r="AA1785" s="135"/>
      <c r="AT1785" s="132" t="s">
        <v>546</v>
      </c>
      <c r="AU1785" s="132" t="s">
        <v>517</v>
      </c>
      <c r="AV1785" s="136" t="s">
        <v>401</v>
      </c>
      <c r="AW1785" s="136" t="s">
        <v>485</v>
      </c>
      <c r="AX1785" s="136" t="s">
        <v>455</v>
      </c>
      <c r="AY1785" s="132" t="s">
        <v>539</v>
      </c>
    </row>
    <row r="1786" spans="2:51" s="6" customFormat="1" ht="15.75" customHeight="1">
      <c r="B1786" s="137"/>
      <c r="E1786" s="138"/>
      <c r="F1786" s="204" t="s">
        <v>1324</v>
      </c>
      <c r="G1786" s="205"/>
      <c r="H1786" s="205"/>
      <c r="I1786" s="205"/>
      <c r="K1786" s="139">
        <v>41.6</v>
      </c>
      <c r="N1786" s="138"/>
      <c r="R1786" s="140"/>
      <c r="T1786" s="141"/>
      <c r="AA1786" s="142"/>
      <c r="AT1786" s="138" t="s">
        <v>546</v>
      </c>
      <c r="AU1786" s="138" t="s">
        <v>517</v>
      </c>
      <c r="AV1786" s="143" t="s">
        <v>517</v>
      </c>
      <c r="AW1786" s="143" t="s">
        <v>485</v>
      </c>
      <c r="AX1786" s="143" t="s">
        <v>455</v>
      </c>
      <c r="AY1786" s="138" t="s">
        <v>539</v>
      </c>
    </row>
    <row r="1787" spans="2:51" s="6" customFormat="1" ht="15.75" customHeight="1">
      <c r="B1787" s="131"/>
      <c r="E1787" s="132"/>
      <c r="F1787" s="206" t="s">
        <v>1344</v>
      </c>
      <c r="G1787" s="207"/>
      <c r="H1787" s="207"/>
      <c r="I1787" s="207"/>
      <c r="K1787" s="132"/>
      <c r="N1787" s="132"/>
      <c r="R1787" s="133"/>
      <c r="T1787" s="134"/>
      <c r="AA1787" s="135"/>
      <c r="AT1787" s="132" t="s">
        <v>546</v>
      </c>
      <c r="AU1787" s="132" t="s">
        <v>517</v>
      </c>
      <c r="AV1787" s="136" t="s">
        <v>401</v>
      </c>
      <c r="AW1787" s="136" t="s">
        <v>485</v>
      </c>
      <c r="AX1787" s="136" t="s">
        <v>455</v>
      </c>
      <c r="AY1787" s="132" t="s">
        <v>539</v>
      </c>
    </row>
    <row r="1788" spans="2:51" s="6" customFormat="1" ht="15.75" customHeight="1">
      <c r="B1788" s="131"/>
      <c r="E1788" s="132"/>
      <c r="F1788" s="206" t="s">
        <v>618</v>
      </c>
      <c r="G1788" s="207"/>
      <c r="H1788" s="207"/>
      <c r="I1788" s="207"/>
      <c r="K1788" s="132"/>
      <c r="N1788" s="132"/>
      <c r="R1788" s="133"/>
      <c r="T1788" s="134"/>
      <c r="AA1788" s="135"/>
      <c r="AT1788" s="132" t="s">
        <v>546</v>
      </c>
      <c r="AU1788" s="132" t="s">
        <v>517</v>
      </c>
      <c r="AV1788" s="136" t="s">
        <v>401</v>
      </c>
      <c r="AW1788" s="136" t="s">
        <v>485</v>
      </c>
      <c r="AX1788" s="136" t="s">
        <v>455</v>
      </c>
      <c r="AY1788" s="132" t="s">
        <v>539</v>
      </c>
    </row>
    <row r="1789" spans="2:51" s="6" customFormat="1" ht="15.75" customHeight="1">
      <c r="B1789" s="137"/>
      <c r="E1789" s="138"/>
      <c r="F1789" s="204" t="s">
        <v>388</v>
      </c>
      <c r="G1789" s="205"/>
      <c r="H1789" s="205"/>
      <c r="I1789" s="205"/>
      <c r="K1789" s="139">
        <v>15</v>
      </c>
      <c r="N1789" s="138"/>
      <c r="R1789" s="140"/>
      <c r="T1789" s="141"/>
      <c r="AA1789" s="142"/>
      <c r="AT1789" s="138" t="s">
        <v>546</v>
      </c>
      <c r="AU1789" s="138" t="s">
        <v>517</v>
      </c>
      <c r="AV1789" s="143" t="s">
        <v>517</v>
      </c>
      <c r="AW1789" s="143" t="s">
        <v>485</v>
      </c>
      <c r="AX1789" s="143" t="s">
        <v>455</v>
      </c>
      <c r="AY1789" s="138" t="s">
        <v>539</v>
      </c>
    </row>
    <row r="1790" spans="2:51" s="6" customFormat="1" ht="15.75" customHeight="1">
      <c r="B1790" s="131"/>
      <c r="E1790" s="132"/>
      <c r="F1790" s="206" t="s">
        <v>1345</v>
      </c>
      <c r="G1790" s="207"/>
      <c r="H1790" s="207"/>
      <c r="I1790" s="207"/>
      <c r="K1790" s="132"/>
      <c r="N1790" s="132"/>
      <c r="R1790" s="133"/>
      <c r="T1790" s="134"/>
      <c r="AA1790" s="135"/>
      <c r="AT1790" s="132" t="s">
        <v>546</v>
      </c>
      <c r="AU1790" s="132" t="s">
        <v>517</v>
      </c>
      <c r="AV1790" s="136" t="s">
        <v>401</v>
      </c>
      <c r="AW1790" s="136" t="s">
        <v>485</v>
      </c>
      <c r="AX1790" s="136" t="s">
        <v>455</v>
      </c>
      <c r="AY1790" s="132" t="s">
        <v>539</v>
      </c>
    </row>
    <row r="1791" spans="2:51" s="6" customFormat="1" ht="15.75" customHeight="1">
      <c r="B1791" s="131"/>
      <c r="E1791" s="132"/>
      <c r="F1791" s="206" t="s">
        <v>993</v>
      </c>
      <c r="G1791" s="207"/>
      <c r="H1791" s="207"/>
      <c r="I1791" s="207"/>
      <c r="K1791" s="132"/>
      <c r="N1791" s="132"/>
      <c r="R1791" s="133"/>
      <c r="T1791" s="134"/>
      <c r="AA1791" s="135"/>
      <c r="AT1791" s="132" t="s">
        <v>546</v>
      </c>
      <c r="AU1791" s="132" t="s">
        <v>517</v>
      </c>
      <c r="AV1791" s="136" t="s">
        <v>401</v>
      </c>
      <c r="AW1791" s="136" t="s">
        <v>485</v>
      </c>
      <c r="AX1791" s="136" t="s">
        <v>455</v>
      </c>
      <c r="AY1791" s="132" t="s">
        <v>539</v>
      </c>
    </row>
    <row r="1792" spans="2:51" s="6" customFormat="1" ht="15.75" customHeight="1">
      <c r="B1792" s="137"/>
      <c r="E1792" s="138"/>
      <c r="F1792" s="204" t="s">
        <v>1346</v>
      </c>
      <c r="G1792" s="205"/>
      <c r="H1792" s="205"/>
      <c r="I1792" s="205"/>
      <c r="K1792" s="139">
        <v>53.3</v>
      </c>
      <c r="N1792" s="138"/>
      <c r="R1792" s="140"/>
      <c r="T1792" s="141"/>
      <c r="AA1792" s="142"/>
      <c r="AT1792" s="138" t="s">
        <v>546</v>
      </c>
      <c r="AU1792" s="138" t="s">
        <v>517</v>
      </c>
      <c r="AV1792" s="143" t="s">
        <v>517</v>
      </c>
      <c r="AW1792" s="143" t="s">
        <v>485</v>
      </c>
      <c r="AX1792" s="143" t="s">
        <v>455</v>
      </c>
      <c r="AY1792" s="138" t="s">
        <v>539</v>
      </c>
    </row>
    <row r="1793" spans="2:51" s="6" customFormat="1" ht="15.75" customHeight="1">
      <c r="B1793" s="144"/>
      <c r="E1793" s="145"/>
      <c r="F1793" s="208" t="s">
        <v>548</v>
      </c>
      <c r="G1793" s="209"/>
      <c r="H1793" s="209"/>
      <c r="I1793" s="209"/>
      <c r="K1793" s="146">
        <v>109.9</v>
      </c>
      <c r="N1793" s="145"/>
      <c r="R1793" s="147"/>
      <c r="T1793" s="148"/>
      <c r="AA1793" s="149"/>
      <c r="AT1793" s="145" t="s">
        <v>546</v>
      </c>
      <c r="AU1793" s="145" t="s">
        <v>517</v>
      </c>
      <c r="AV1793" s="150" t="s">
        <v>544</v>
      </c>
      <c r="AW1793" s="150" t="s">
        <v>485</v>
      </c>
      <c r="AX1793" s="150" t="s">
        <v>401</v>
      </c>
      <c r="AY1793" s="145" t="s">
        <v>539</v>
      </c>
    </row>
    <row r="1794" spans="2:64" s="6" customFormat="1" ht="39" customHeight="1">
      <c r="B1794" s="22"/>
      <c r="C1794" s="123" t="s">
        <v>327</v>
      </c>
      <c r="D1794" s="123" t="s">
        <v>540</v>
      </c>
      <c r="E1794" s="124" t="s">
        <v>328</v>
      </c>
      <c r="F1794" s="212" t="s">
        <v>329</v>
      </c>
      <c r="G1794" s="211"/>
      <c r="H1794" s="211"/>
      <c r="I1794" s="211"/>
      <c r="J1794" s="125" t="s">
        <v>597</v>
      </c>
      <c r="K1794" s="126">
        <v>219.8</v>
      </c>
      <c r="L1794" s="213">
        <v>0</v>
      </c>
      <c r="M1794" s="211"/>
      <c r="N1794" s="210">
        <f>ROUND($L$1794*$K$1794,2)</f>
        <v>0</v>
      </c>
      <c r="O1794" s="211"/>
      <c r="P1794" s="211"/>
      <c r="Q1794" s="211"/>
      <c r="R1794" s="23"/>
      <c r="T1794" s="127"/>
      <c r="U1794" s="128" t="s">
        <v>422</v>
      </c>
      <c r="V1794" s="129">
        <v>0.035</v>
      </c>
      <c r="W1794" s="129">
        <f>$V$1794*$K$1794</f>
        <v>7.693000000000001</v>
      </c>
      <c r="X1794" s="129">
        <v>0.00179</v>
      </c>
      <c r="Y1794" s="129">
        <f>$X$1794*$K$1794</f>
        <v>0.393442</v>
      </c>
      <c r="Z1794" s="129">
        <v>0</v>
      </c>
      <c r="AA1794" s="130">
        <f>$Z$1794*$K$1794</f>
        <v>0</v>
      </c>
      <c r="AR1794" s="6" t="s">
        <v>607</v>
      </c>
      <c r="AT1794" s="6" t="s">
        <v>540</v>
      </c>
      <c r="AU1794" s="6" t="s">
        <v>517</v>
      </c>
      <c r="AY1794" s="6" t="s">
        <v>539</v>
      </c>
      <c r="BE1794" s="80">
        <f>IF($U$1794="základní",$N$1794,0)</f>
        <v>0</v>
      </c>
      <c r="BF1794" s="80">
        <f>IF($U$1794="snížená",$N$1794,0)</f>
        <v>0</v>
      </c>
      <c r="BG1794" s="80">
        <f>IF($U$1794="zákl. přenesená",$N$1794,0)</f>
        <v>0</v>
      </c>
      <c r="BH1794" s="80">
        <f>IF($U$1794="sníž. přenesená",$N$1794,0)</f>
        <v>0</v>
      </c>
      <c r="BI1794" s="80">
        <f>IF($U$1794="nulová",$N$1794,0)</f>
        <v>0</v>
      </c>
      <c r="BJ1794" s="6" t="s">
        <v>517</v>
      </c>
      <c r="BK1794" s="80">
        <f>ROUND($L$1794*$K$1794,2)</f>
        <v>0</v>
      </c>
      <c r="BL1794" s="6" t="s">
        <v>607</v>
      </c>
    </row>
    <row r="1795" spans="2:51" s="6" customFormat="1" ht="15.75" customHeight="1">
      <c r="B1795" s="131"/>
      <c r="E1795" s="132"/>
      <c r="F1795" s="206" t="s">
        <v>1034</v>
      </c>
      <c r="G1795" s="207"/>
      <c r="H1795" s="207"/>
      <c r="I1795" s="207"/>
      <c r="K1795" s="132"/>
      <c r="N1795" s="132"/>
      <c r="R1795" s="133"/>
      <c r="T1795" s="134"/>
      <c r="AA1795" s="135"/>
      <c r="AT1795" s="132" t="s">
        <v>546</v>
      </c>
      <c r="AU1795" s="132" t="s">
        <v>517</v>
      </c>
      <c r="AV1795" s="136" t="s">
        <v>401</v>
      </c>
      <c r="AW1795" s="136" t="s">
        <v>485</v>
      </c>
      <c r="AX1795" s="136" t="s">
        <v>455</v>
      </c>
      <c r="AY1795" s="132" t="s">
        <v>539</v>
      </c>
    </row>
    <row r="1796" spans="2:51" s="6" customFormat="1" ht="15.75" customHeight="1">
      <c r="B1796" s="131"/>
      <c r="E1796" s="132"/>
      <c r="F1796" s="206" t="s">
        <v>1035</v>
      </c>
      <c r="G1796" s="207"/>
      <c r="H1796" s="207"/>
      <c r="I1796" s="207"/>
      <c r="K1796" s="132"/>
      <c r="N1796" s="132"/>
      <c r="R1796" s="133"/>
      <c r="T1796" s="134"/>
      <c r="AA1796" s="135"/>
      <c r="AT1796" s="132" t="s">
        <v>546</v>
      </c>
      <c r="AU1796" s="132" t="s">
        <v>517</v>
      </c>
      <c r="AV1796" s="136" t="s">
        <v>401</v>
      </c>
      <c r="AW1796" s="136" t="s">
        <v>485</v>
      </c>
      <c r="AX1796" s="136" t="s">
        <v>455</v>
      </c>
      <c r="AY1796" s="132" t="s">
        <v>539</v>
      </c>
    </row>
    <row r="1797" spans="2:51" s="6" customFormat="1" ht="15.75" customHeight="1">
      <c r="B1797" s="131"/>
      <c r="E1797" s="132"/>
      <c r="F1797" s="206" t="s">
        <v>586</v>
      </c>
      <c r="G1797" s="207"/>
      <c r="H1797" s="207"/>
      <c r="I1797" s="207"/>
      <c r="K1797" s="132"/>
      <c r="N1797" s="132"/>
      <c r="R1797" s="133"/>
      <c r="T1797" s="134"/>
      <c r="AA1797" s="135"/>
      <c r="AT1797" s="132" t="s">
        <v>546</v>
      </c>
      <c r="AU1797" s="132" t="s">
        <v>517</v>
      </c>
      <c r="AV1797" s="136" t="s">
        <v>401</v>
      </c>
      <c r="AW1797" s="136" t="s">
        <v>485</v>
      </c>
      <c r="AX1797" s="136" t="s">
        <v>455</v>
      </c>
      <c r="AY1797" s="132" t="s">
        <v>539</v>
      </c>
    </row>
    <row r="1798" spans="2:51" s="6" customFormat="1" ht="15.75" customHeight="1">
      <c r="B1798" s="137"/>
      <c r="E1798" s="138"/>
      <c r="F1798" s="204" t="s">
        <v>330</v>
      </c>
      <c r="G1798" s="205"/>
      <c r="H1798" s="205"/>
      <c r="I1798" s="205"/>
      <c r="K1798" s="139">
        <v>83.2</v>
      </c>
      <c r="N1798" s="138"/>
      <c r="R1798" s="140"/>
      <c r="T1798" s="141"/>
      <c r="AA1798" s="142"/>
      <c r="AT1798" s="138" t="s">
        <v>546</v>
      </c>
      <c r="AU1798" s="138" t="s">
        <v>517</v>
      </c>
      <c r="AV1798" s="143" t="s">
        <v>517</v>
      </c>
      <c r="AW1798" s="143" t="s">
        <v>485</v>
      </c>
      <c r="AX1798" s="143" t="s">
        <v>455</v>
      </c>
      <c r="AY1798" s="138" t="s">
        <v>539</v>
      </c>
    </row>
    <row r="1799" spans="2:51" s="6" customFormat="1" ht="15.75" customHeight="1">
      <c r="B1799" s="131"/>
      <c r="E1799" s="132"/>
      <c r="F1799" s="206" t="s">
        <v>1344</v>
      </c>
      <c r="G1799" s="207"/>
      <c r="H1799" s="207"/>
      <c r="I1799" s="207"/>
      <c r="K1799" s="132"/>
      <c r="N1799" s="132"/>
      <c r="R1799" s="133"/>
      <c r="T1799" s="134"/>
      <c r="AA1799" s="135"/>
      <c r="AT1799" s="132" t="s">
        <v>546</v>
      </c>
      <c r="AU1799" s="132" t="s">
        <v>517</v>
      </c>
      <c r="AV1799" s="136" t="s">
        <v>401</v>
      </c>
      <c r="AW1799" s="136" t="s">
        <v>485</v>
      </c>
      <c r="AX1799" s="136" t="s">
        <v>455</v>
      </c>
      <c r="AY1799" s="132" t="s">
        <v>539</v>
      </c>
    </row>
    <row r="1800" spans="2:51" s="6" customFormat="1" ht="15.75" customHeight="1">
      <c r="B1800" s="131"/>
      <c r="E1800" s="132"/>
      <c r="F1800" s="206" t="s">
        <v>618</v>
      </c>
      <c r="G1800" s="207"/>
      <c r="H1800" s="207"/>
      <c r="I1800" s="207"/>
      <c r="K1800" s="132"/>
      <c r="N1800" s="132"/>
      <c r="R1800" s="133"/>
      <c r="T1800" s="134"/>
      <c r="AA1800" s="135"/>
      <c r="AT1800" s="132" t="s">
        <v>546</v>
      </c>
      <c r="AU1800" s="132" t="s">
        <v>517</v>
      </c>
      <c r="AV1800" s="136" t="s">
        <v>401</v>
      </c>
      <c r="AW1800" s="136" t="s">
        <v>485</v>
      </c>
      <c r="AX1800" s="136" t="s">
        <v>455</v>
      </c>
      <c r="AY1800" s="132" t="s">
        <v>539</v>
      </c>
    </row>
    <row r="1801" spans="2:51" s="6" customFormat="1" ht="15.75" customHeight="1">
      <c r="B1801" s="137"/>
      <c r="E1801" s="138"/>
      <c r="F1801" s="204" t="s">
        <v>90</v>
      </c>
      <c r="G1801" s="205"/>
      <c r="H1801" s="205"/>
      <c r="I1801" s="205"/>
      <c r="K1801" s="139">
        <v>30</v>
      </c>
      <c r="N1801" s="138"/>
      <c r="R1801" s="140"/>
      <c r="T1801" s="141"/>
      <c r="AA1801" s="142"/>
      <c r="AT1801" s="138" t="s">
        <v>546</v>
      </c>
      <c r="AU1801" s="138" t="s">
        <v>517</v>
      </c>
      <c r="AV1801" s="143" t="s">
        <v>517</v>
      </c>
      <c r="AW1801" s="143" t="s">
        <v>485</v>
      </c>
      <c r="AX1801" s="143" t="s">
        <v>455</v>
      </c>
      <c r="AY1801" s="138" t="s">
        <v>539</v>
      </c>
    </row>
    <row r="1802" spans="2:51" s="6" customFormat="1" ht="15.75" customHeight="1">
      <c r="B1802" s="131"/>
      <c r="E1802" s="132"/>
      <c r="F1802" s="206" t="s">
        <v>1345</v>
      </c>
      <c r="G1802" s="207"/>
      <c r="H1802" s="207"/>
      <c r="I1802" s="207"/>
      <c r="K1802" s="132"/>
      <c r="N1802" s="132"/>
      <c r="R1802" s="133"/>
      <c r="T1802" s="134"/>
      <c r="AA1802" s="135"/>
      <c r="AT1802" s="132" t="s">
        <v>546</v>
      </c>
      <c r="AU1802" s="132" t="s">
        <v>517</v>
      </c>
      <c r="AV1802" s="136" t="s">
        <v>401</v>
      </c>
      <c r="AW1802" s="136" t="s">
        <v>485</v>
      </c>
      <c r="AX1802" s="136" t="s">
        <v>455</v>
      </c>
      <c r="AY1802" s="132" t="s">
        <v>539</v>
      </c>
    </row>
    <row r="1803" spans="2:51" s="6" customFormat="1" ht="15.75" customHeight="1">
      <c r="B1803" s="131"/>
      <c r="E1803" s="132"/>
      <c r="F1803" s="206" t="s">
        <v>993</v>
      </c>
      <c r="G1803" s="207"/>
      <c r="H1803" s="207"/>
      <c r="I1803" s="207"/>
      <c r="K1803" s="132"/>
      <c r="N1803" s="132"/>
      <c r="R1803" s="133"/>
      <c r="T1803" s="134"/>
      <c r="AA1803" s="135"/>
      <c r="AT1803" s="132" t="s">
        <v>546</v>
      </c>
      <c r="AU1803" s="132" t="s">
        <v>517</v>
      </c>
      <c r="AV1803" s="136" t="s">
        <v>401</v>
      </c>
      <c r="AW1803" s="136" t="s">
        <v>485</v>
      </c>
      <c r="AX1803" s="136" t="s">
        <v>455</v>
      </c>
      <c r="AY1803" s="132" t="s">
        <v>539</v>
      </c>
    </row>
    <row r="1804" spans="2:51" s="6" customFormat="1" ht="15.75" customHeight="1">
      <c r="B1804" s="137"/>
      <c r="E1804" s="138"/>
      <c r="F1804" s="204" t="s">
        <v>91</v>
      </c>
      <c r="G1804" s="205"/>
      <c r="H1804" s="205"/>
      <c r="I1804" s="205"/>
      <c r="K1804" s="139">
        <v>106.6</v>
      </c>
      <c r="N1804" s="138"/>
      <c r="R1804" s="140"/>
      <c r="T1804" s="141"/>
      <c r="AA1804" s="142"/>
      <c r="AT1804" s="138" t="s">
        <v>546</v>
      </c>
      <c r="AU1804" s="138" t="s">
        <v>517</v>
      </c>
      <c r="AV1804" s="143" t="s">
        <v>517</v>
      </c>
      <c r="AW1804" s="143" t="s">
        <v>485</v>
      </c>
      <c r="AX1804" s="143" t="s">
        <v>455</v>
      </c>
      <c r="AY1804" s="138" t="s">
        <v>539</v>
      </c>
    </row>
    <row r="1805" spans="2:51" s="6" customFormat="1" ht="15.75" customHeight="1">
      <c r="B1805" s="144"/>
      <c r="E1805" s="145"/>
      <c r="F1805" s="208" t="s">
        <v>548</v>
      </c>
      <c r="G1805" s="209"/>
      <c r="H1805" s="209"/>
      <c r="I1805" s="209"/>
      <c r="K1805" s="146">
        <v>219.8</v>
      </c>
      <c r="N1805" s="145"/>
      <c r="R1805" s="147"/>
      <c r="T1805" s="148"/>
      <c r="AA1805" s="149"/>
      <c r="AT1805" s="145" t="s">
        <v>546</v>
      </c>
      <c r="AU1805" s="145" t="s">
        <v>517</v>
      </c>
      <c r="AV1805" s="150" t="s">
        <v>544</v>
      </c>
      <c r="AW1805" s="150" t="s">
        <v>485</v>
      </c>
      <c r="AX1805" s="150" t="s">
        <v>401</v>
      </c>
      <c r="AY1805" s="145" t="s">
        <v>539</v>
      </c>
    </row>
    <row r="1806" spans="2:64" s="6" customFormat="1" ht="27" customHeight="1">
      <c r="B1806" s="22"/>
      <c r="C1806" s="123" t="s">
        <v>331</v>
      </c>
      <c r="D1806" s="123" t="s">
        <v>540</v>
      </c>
      <c r="E1806" s="124" t="s">
        <v>332</v>
      </c>
      <c r="F1806" s="212" t="s">
        <v>333</v>
      </c>
      <c r="G1806" s="211"/>
      <c r="H1806" s="211"/>
      <c r="I1806" s="211"/>
      <c r="J1806" s="125" t="s">
        <v>577</v>
      </c>
      <c r="K1806" s="126">
        <v>1.1</v>
      </c>
      <c r="L1806" s="213">
        <v>0</v>
      </c>
      <c r="M1806" s="211"/>
      <c r="N1806" s="210">
        <f>ROUND($L$1806*$K$1806,2)</f>
        <v>0</v>
      </c>
      <c r="O1806" s="211"/>
      <c r="P1806" s="211"/>
      <c r="Q1806" s="211"/>
      <c r="R1806" s="23"/>
      <c r="T1806" s="127"/>
      <c r="U1806" s="128" t="s">
        <v>422</v>
      </c>
      <c r="V1806" s="129">
        <v>1.102</v>
      </c>
      <c r="W1806" s="129">
        <f>$V$1806*$K$1806</f>
        <v>1.2122000000000002</v>
      </c>
      <c r="X1806" s="129">
        <v>0</v>
      </c>
      <c r="Y1806" s="129">
        <f>$X$1806*$K$1806</f>
        <v>0</v>
      </c>
      <c r="Z1806" s="129">
        <v>0</v>
      </c>
      <c r="AA1806" s="130">
        <f>$Z$1806*$K$1806</f>
        <v>0</v>
      </c>
      <c r="AR1806" s="6" t="s">
        <v>607</v>
      </c>
      <c r="AT1806" s="6" t="s">
        <v>540</v>
      </c>
      <c r="AU1806" s="6" t="s">
        <v>517</v>
      </c>
      <c r="AY1806" s="6" t="s">
        <v>539</v>
      </c>
      <c r="BE1806" s="80">
        <f>IF($U$1806="základní",$N$1806,0)</f>
        <v>0</v>
      </c>
      <c r="BF1806" s="80">
        <f>IF($U$1806="snížená",$N$1806,0)</f>
        <v>0</v>
      </c>
      <c r="BG1806" s="80">
        <f>IF($U$1806="zákl. přenesená",$N$1806,0)</f>
        <v>0</v>
      </c>
      <c r="BH1806" s="80">
        <f>IF($U$1806="sníž. přenesená",$N$1806,0)</f>
        <v>0</v>
      </c>
      <c r="BI1806" s="80">
        <f>IF($U$1806="nulová",$N$1806,0)</f>
        <v>0</v>
      </c>
      <c r="BJ1806" s="6" t="s">
        <v>517</v>
      </c>
      <c r="BK1806" s="80">
        <f>ROUND($L$1806*$K$1806,2)</f>
        <v>0</v>
      </c>
      <c r="BL1806" s="6" t="s">
        <v>607</v>
      </c>
    </row>
    <row r="1807" spans="2:63" s="113" customFormat="1" ht="30.75" customHeight="1">
      <c r="B1807" s="114"/>
      <c r="D1807" s="122" t="s">
        <v>511</v>
      </c>
      <c r="N1807" s="200">
        <f>$BK$1807</f>
        <v>0</v>
      </c>
      <c r="O1807" s="201"/>
      <c r="P1807" s="201"/>
      <c r="Q1807" s="201"/>
      <c r="R1807" s="117"/>
      <c r="T1807" s="118"/>
      <c r="W1807" s="119">
        <f>SUM($W$1808:$W$1862)</f>
        <v>130.17182</v>
      </c>
      <c r="Y1807" s="119">
        <f>SUM($Y$1808:$Y$1862)</f>
        <v>4.0125777</v>
      </c>
      <c r="AA1807" s="120">
        <f>SUM($AA$1808:$AA$1862)</f>
        <v>0</v>
      </c>
      <c r="AR1807" s="116" t="s">
        <v>517</v>
      </c>
      <c r="AT1807" s="116" t="s">
        <v>454</v>
      </c>
      <c r="AU1807" s="116" t="s">
        <v>401</v>
      </c>
      <c r="AY1807" s="116" t="s">
        <v>539</v>
      </c>
      <c r="BK1807" s="121">
        <f>SUM($BK$1808:$BK$1862)</f>
        <v>0</v>
      </c>
    </row>
    <row r="1808" spans="2:64" s="6" customFormat="1" ht="27" customHeight="1">
      <c r="B1808" s="22"/>
      <c r="C1808" s="123" t="s">
        <v>334</v>
      </c>
      <c r="D1808" s="123" t="s">
        <v>540</v>
      </c>
      <c r="E1808" s="124" t="s">
        <v>335</v>
      </c>
      <c r="F1808" s="212" t="s">
        <v>336</v>
      </c>
      <c r="G1808" s="211"/>
      <c r="H1808" s="211"/>
      <c r="I1808" s="211"/>
      <c r="J1808" s="125" t="s">
        <v>597</v>
      </c>
      <c r="K1808" s="126">
        <v>82.825</v>
      </c>
      <c r="L1808" s="213">
        <v>0</v>
      </c>
      <c r="M1808" s="211"/>
      <c r="N1808" s="210">
        <f>ROUND($L$1808*$K$1808,2)</f>
        <v>0</v>
      </c>
      <c r="O1808" s="211"/>
      <c r="P1808" s="211"/>
      <c r="Q1808" s="211"/>
      <c r="R1808" s="23"/>
      <c r="T1808" s="127"/>
      <c r="U1808" s="128" t="s">
        <v>422</v>
      </c>
      <c r="V1808" s="129">
        <v>1.251</v>
      </c>
      <c r="W1808" s="129">
        <f>$V$1808*$K$1808</f>
        <v>103.614075</v>
      </c>
      <c r="X1808" s="129">
        <v>0.03464</v>
      </c>
      <c r="Y1808" s="129">
        <f>$X$1808*$K$1808</f>
        <v>2.869058</v>
      </c>
      <c r="Z1808" s="129">
        <v>0</v>
      </c>
      <c r="AA1808" s="130">
        <f>$Z$1808*$K$1808</f>
        <v>0</v>
      </c>
      <c r="AR1808" s="6" t="s">
        <v>607</v>
      </c>
      <c r="AT1808" s="6" t="s">
        <v>540</v>
      </c>
      <c r="AU1808" s="6" t="s">
        <v>517</v>
      </c>
      <c r="AY1808" s="6" t="s">
        <v>539</v>
      </c>
      <c r="BE1808" s="80">
        <f>IF($U$1808="základní",$N$1808,0)</f>
        <v>0</v>
      </c>
      <c r="BF1808" s="80">
        <f>IF($U$1808="snížená",$N$1808,0)</f>
        <v>0</v>
      </c>
      <c r="BG1808" s="80">
        <f>IF($U$1808="zákl. přenesená",$N$1808,0)</f>
        <v>0</v>
      </c>
      <c r="BH1808" s="80">
        <f>IF($U$1808="sníž. přenesená",$N$1808,0)</f>
        <v>0</v>
      </c>
      <c r="BI1808" s="80">
        <f>IF($U$1808="nulová",$N$1808,0)</f>
        <v>0</v>
      </c>
      <c r="BJ1808" s="6" t="s">
        <v>517</v>
      </c>
      <c r="BK1808" s="80">
        <f>ROUND($L$1808*$K$1808,2)</f>
        <v>0</v>
      </c>
      <c r="BL1808" s="6" t="s">
        <v>607</v>
      </c>
    </row>
    <row r="1809" spans="2:51" s="6" customFormat="1" ht="15.75" customHeight="1">
      <c r="B1809" s="131"/>
      <c r="E1809" s="132"/>
      <c r="F1809" s="206" t="s">
        <v>941</v>
      </c>
      <c r="G1809" s="207"/>
      <c r="H1809" s="207"/>
      <c r="I1809" s="207"/>
      <c r="K1809" s="132"/>
      <c r="N1809" s="132"/>
      <c r="R1809" s="133"/>
      <c r="T1809" s="134"/>
      <c r="AA1809" s="135"/>
      <c r="AT1809" s="132" t="s">
        <v>546</v>
      </c>
      <c r="AU1809" s="132" t="s">
        <v>517</v>
      </c>
      <c r="AV1809" s="136" t="s">
        <v>401</v>
      </c>
      <c r="AW1809" s="136" t="s">
        <v>485</v>
      </c>
      <c r="AX1809" s="136" t="s">
        <v>455</v>
      </c>
      <c r="AY1809" s="132" t="s">
        <v>539</v>
      </c>
    </row>
    <row r="1810" spans="2:51" s="6" customFormat="1" ht="15.75" customHeight="1">
      <c r="B1810" s="131"/>
      <c r="E1810" s="132"/>
      <c r="F1810" s="206" t="s">
        <v>586</v>
      </c>
      <c r="G1810" s="207"/>
      <c r="H1810" s="207"/>
      <c r="I1810" s="207"/>
      <c r="K1810" s="132"/>
      <c r="N1810" s="132"/>
      <c r="R1810" s="133"/>
      <c r="T1810" s="134"/>
      <c r="AA1810" s="135"/>
      <c r="AT1810" s="132" t="s">
        <v>546</v>
      </c>
      <c r="AU1810" s="132" t="s">
        <v>517</v>
      </c>
      <c r="AV1810" s="136" t="s">
        <v>401</v>
      </c>
      <c r="AW1810" s="136" t="s">
        <v>485</v>
      </c>
      <c r="AX1810" s="136" t="s">
        <v>455</v>
      </c>
      <c r="AY1810" s="132" t="s">
        <v>539</v>
      </c>
    </row>
    <row r="1811" spans="2:51" s="6" customFormat="1" ht="15.75" customHeight="1">
      <c r="B1811" s="137"/>
      <c r="E1811" s="138"/>
      <c r="F1811" s="204" t="s">
        <v>942</v>
      </c>
      <c r="G1811" s="205"/>
      <c r="H1811" s="205"/>
      <c r="I1811" s="205"/>
      <c r="K1811" s="139">
        <v>19.015</v>
      </c>
      <c r="N1811" s="138"/>
      <c r="R1811" s="140"/>
      <c r="T1811" s="141"/>
      <c r="AA1811" s="142"/>
      <c r="AT1811" s="138" t="s">
        <v>546</v>
      </c>
      <c r="AU1811" s="138" t="s">
        <v>517</v>
      </c>
      <c r="AV1811" s="143" t="s">
        <v>517</v>
      </c>
      <c r="AW1811" s="143" t="s">
        <v>485</v>
      </c>
      <c r="AX1811" s="143" t="s">
        <v>455</v>
      </c>
      <c r="AY1811" s="138" t="s">
        <v>539</v>
      </c>
    </row>
    <row r="1812" spans="2:51" s="6" customFormat="1" ht="15.75" customHeight="1">
      <c r="B1812" s="131"/>
      <c r="E1812" s="132"/>
      <c r="F1812" s="206" t="s">
        <v>615</v>
      </c>
      <c r="G1812" s="207"/>
      <c r="H1812" s="207"/>
      <c r="I1812" s="207"/>
      <c r="K1812" s="132"/>
      <c r="N1812" s="132"/>
      <c r="R1812" s="133"/>
      <c r="T1812" s="134"/>
      <c r="AA1812" s="135"/>
      <c r="AT1812" s="132" t="s">
        <v>546</v>
      </c>
      <c r="AU1812" s="132" t="s">
        <v>517</v>
      </c>
      <c r="AV1812" s="136" t="s">
        <v>401</v>
      </c>
      <c r="AW1812" s="136" t="s">
        <v>485</v>
      </c>
      <c r="AX1812" s="136" t="s">
        <v>455</v>
      </c>
      <c r="AY1812" s="132" t="s">
        <v>539</v>
      </c>
    </row>
    <row r="1813" spans="2:51" s="6" customFormat="1" ht="15.75" customHeight="1">
      <c r="B1813" s="137"/>
      <c r="E1813" s="138"/>
      <c r="F1813" s="204" t="s">
        <v>943</v>
      </c>
      <c r="G1813" s="205"/>
      <c r="H1813" s="205"/>
      <c r="I1813" s="205"/>
      <c r="K1813" s="139">
        <v>22.88</v>
      </c>
      <c r="N1813" s="138"/>
      <c r="R1813" s="140"/>
      <c r="T1813" s="141"/>
      <c r="AA1813" s="142"/>
      <c r="AT1813" s="138" t="s">
        <v>546</v>
      </c>
      <c r="AU1813" s="138" t="s">
        <v>517</v>
      </c>
      <c r="AV1813" s="143" t="s">
        <v>517</v>
      </c>
      <c r="AW1813" s="143" t="s">
        <v>485</v>
      </c>
      <c r="AX1813" s="143" t="s">
        <v>455</v>
      </c>
      <c r="AY1813" s="138" t="s">
        <v>539</v>
      </c>
    </row>
    <row r="1814" spans="2:51" s="6" customFormat="1" ht="15.75" customHeight="1">
      <c r="B1814" s="131"/>
      <c r="E1814" s="132"/>
      <c r="F1814" s="206" t="s">
        <v>618</v>
      </c>
      <c r="G1814" s="207"/>
      <c r="H1814" s="207"/>
      <c r="I1814" s="207"/>
      <c r="K1814" s="132"/>
      <c r="N1814" s="132"/>
      <c r="R1814" s="133"/>
      <c r="T1814" s="134"/>
      <c r="AA1814" s="135"/>
      <c r="AT1814" s="132" t="s">
        <v>546</v>
      </c>
      <c r="AU1814" s="132" t="s">
        <v>517</v>
      </c>
      <c r="AV1814" s="136" t="s">
        <v>401</v>
      </c>
      <c r="AW1814" s="136" t="s">
        <v>485</v>
      </c>
      <c r="AX1814" s="136" t="s">
        <v>455</v>
      </c>
      <c r="AY1814" s="132" t="s">
        <v>539</v>
      </c>
    </row>
    <row r="1815" spans="2:51" s="6" customFormat="1" ht="15.75" customHeight="1">
      <c r="B1815" s="137"/>
      <c r="E1815" s="138"/>
      <c r="F1815" s="204" t="s">
        <v>944</v>
      </c>
      <c r="G1815" s="205"/>
      <c r="H1815" s="205"/>
      <c r="I1815" s="205"/>
      <c r="K1815" s="139">
        <v>40.93</v>
      </c>
      <c r="N1815" s="138"/>
      <c r="R1815" s="140"/>
      <c r="T1815" s="141"/>
      <c r="AA1815" s="142"/>
      <c r="AT1815" s="138" t="s">
        <v>546</v>
      </c>
      <c r="AU1815" s="138" t="s">
        <v>517</v>
      </c>
      <c r="AV1815" s="143" t="s">
        <v>517</v>
      </c>
      <c r="AW1815" s="143" t="s">
        <v>485</v>
      </c>
      <c r="AX1815" s="143" t="s">
        <v>455</v>
      </c>
      <c r="AY1815" s="138" t="s">
        <v>539</v>
      </c>
    </row>
    <row r="1816" spans="2:51" s="6" customFormat="1" ht="15.75" customHeight="1">
      <c r="B1816" s="144"/>
      <c r="E1816" s="145"/>
      <c r="F1816" s="208" t="s">
        <v>548</v>
      </c>
      <c r="G1816" s="209"/>
      <c r="H1816" s="209"/>
      <c r="I1816" s="209"/>
      <c r="K1816" s="146">
        <v>82.825</v>
      </c>
      <c r="N1816" s="145"/>
      <c r="R1816" s="147"/>
      <c r="T1816" s="148"/>
      <c r="AA1816" s="149"/>
      <c r="AT1816" s="145" t="s">
        <v>546</v>
      </c>
      <c r="AU1816" s="145" t="s">
        <v>517</v>
      </c>
      <c r="AV1816" s="150" t="s">
        <v>544</v>
      </c>
      <c r="AW1816" s="150" t="s">
        <v>485</v>
      </c>
      <c r="AX1816" s="150" t="s">
        <v>401</v>
      </c>
      <c r="AY1816" s="145" t="s">
        <v>539</v>
      </c>
    </row>
    <row r="1817" spans="2:64" s="6" customFormat="1" ht="27" customHeight="1">
      <c r="B1817" s="22"/>
      <c r="C1817" s="151" t="s">
        <v>337</v>
      </c>
      <c r="D1817" s="151" t="s">
        <v>722</v>
      </c>
      <c r="E1817" s="152" t="s">
        <v>338</v>
      </c>
      <c r="F1817" s="217" t="s">
        <v>339</v>
      </c>
      <c r="G1817" s="215"/>
      <c r="H1817" s="215"/>
      <c r="I1817" s="215"/>
      <c r="J1817" s="153" t="s">
        <v>597</v>
      </c>
      <c r="K1817" s="154">
        <v>86.967</v>
      </c>
      <c r="L1817" s="214">
        <v>0</v>
      </c>
      <c r="M1817" s="215"/>
      <c r="N1817" s="216">
        <f>ROUND($L$1817*$K$1817,2)</f>
        <v>0</v>
      </c>
      <c r="O1817" s="211"/>
      <c r="P1817" s="211"/>
      <c r="Q1817" s="211"/>
      <c r="R1817" s="23"/>
      <c r="T1817" s="127"/>
      <c r="U1817" s="128" t="s">
        <v>422</v>
      </c>
      <c r="V1817" s="129">
        <v>0</v>
      </c>
      <c r="W1817" s="129">
        <f>$V$1817*$K$1817</f>
        <v>0</v>
      </c>
      <c r="X1817" s="129">
        <v>0.0126</v>
      </c>
      <c r="Y1817" s="129">
        <f>$X$1817*$K$1817</f>
        <v>1.0957842</v>
      </c>
      <c r="Z1817" s="129">
        <v>0</v>
      </c>
      <c r="AA1817" s="130">
        <f>$Z$1817*$K$1817</f>
        <v>0</v>
      </c>
      <c r="AR1817" s="6" t="s">
        <v>742</v>
      </c>
      <c r="AT1817" s="6" t="s">
        <v>722</v>
      </c>
      <c r="AU1817" s="6" t="s">
        <v>517</v>
      </c>
      <c r="AY1817" s="6" t="s">
        <v>539</v>
      </c>
      <c r="BE1817" s="80">
        <f>IF($U$1817="základní",$N$1817,0)</f>
        <v>0</v>
      </c>
      <c r="BF1817" s="80">
        <f>IF($U$1817="snížená",$N$1817,0)</f>
        <v>0</v>
      </c>
      <c r="BG1817" s="80">
        <f>IF($U$1817="zákl. přenesená",$N$1817,0)</f>
        <v>0</v>
      </c>
      <c r="BH1817" s="80">
        <f>IF($U$1817="sníž. přenesená",$N$1817,0)</f>
        <v>0</v>
      </c>
      <c r="BI1817" s="80">
        <f>IF($U$1817="nulová",$N$1817,0)</f>
        <v>0</v>
      </c>
      <c r="BJ1817" s="6" t="s">
        <v>517</v>
      </c>
      <c r="BK1817" s="80">
        <f>ROUND($L$1817*$K$1817,2)</f>
        <v>0</v>
      </c>
      <c r="BL1817" s="6" t="s">
        <v>607</v>
      </c>
    </row>
    <row r="1818" spans="2:51" s="6" customFormat="1" ht="15.75" customHeight="1">
      <c r="B1818" s="131"/>
      <c r="E1818" s="132"/>
      <c r="F1818" s="206" t="s">
        <v>941</v>
      </c>
      <c r="G1818" s="207"/>
      <c r="H1818" s="207"/>
      <c r="I1818" s="207"/>
      <c r="K1818" s="132"/>
      <c r="N1818" s="132"/>
      <c r="R1818" s="133"/>
      <c r="T1818" s="134"/>
      <c r="AA1818" s="135"/>
      <c r="AT1818" s="132" t="s">
        <v>546</v>
      </c>
      <c r="AU1818" s="132" t="s">
        <v>517</v>
      </c>
      <c r="AV1818" s="136" t="s">
        <v>401</v>
      </c>
      <c r="AW1818" s="136" t="s">
        <v>485</v>
      </c>
      <c r="AX1818" s="136" t="s">
        <v>455</v>
      </c>
      <c r="AY1818" s="132" t="s">
        <v>539</v>
      </c>
    </row>
    <row r="1819" spans="2:51" s="6" customFormat="1" ht="15.75" customHeight="1">
      <c r="B1819" s="131"/>
      <c r="E1819" s="132"/>
      <c r="F1819" s="206" t="s">
        <v>586</v>
      </c>
      <c r="G1819" s="207"/>
      <c r="H1819" s="207"/>
      <c r="I1819" s="207"/>
      <c r="K1819" s="132"/>
      <c r="N1819" s="132"/>
      <c r="R1819" s="133"/>
      <c r="T1819" s="134"/>
      <c r="AA1819" s="135"/>
      <c r="AT1819" s="132" t="s">
        <v>546</v>
      </c>
      <c r="AU1819" s="132" t="s">
        <v>517</v>
      </c>
      <c r="AV1819" s="136" t="s">
        <v>401</v>
      </c>
      <c r="AW1819" s="136" t="s">
        <v>485</v>
      </c>
      <c r="AX1819" s="136" t="s">
        <v>455</v>
      </c>
      <c r="AY1819" s="132" t="s">
        <v>539</v>
      </c>
    </row>
    <row r="1820" spans="2:51" s="6" customFormat="1" ht="15.75" customHeight="1">
      <c r="B1820" s="137"/>
      <c r="E1820" s="138"/>
      <c r="F1820" s="204" t="s">
        <v>340</v>
      </c>
      <c r="G1820" s="205"/>
      <c r="H1820" s="205"/>
      <c r="I1820" s="205"/>
      <c r="K1820" s="139">
        <v>19.966</v>
      </c>
      <c r="N1820" s="138"/>
      <c r="R1820" s="140"/>
      <c r="T1820" s="141"/>
      <c r="AA1820" s="142"/>
      <c r="AT1820" s="138" t="s">
        <v>546</v>
      </c>
      <c r="AU1820" s="138" t="s">
        <v>517</v>
      </c>
      <c r="AV1820" s="143" t="s">
        <v>517</v>
      </c>
      <c r="AW1820" s="143" t="s">
        <v>485</v>
      </c>
      <c r="AX1820" s="143" t="s">
        <v>455</v>
      </c>
      <c r="AY1820" s="138" t="s">
        <v>539</v>
      </c>
    </row>
    <row r="1821" spans="2:51" s="6" customFormat="1" ht="15.75" customHeight="1">
      <c r="B1821" s="131"/>
      <c r="E1821" s="132"/>
      <c r="F1821" s="206" t="s">
        <v>615</v>
      </c>
      <c r="G1821" s="207"/>
      <c r="H1821" s="207"/>
      <c r="I1821" s="207"/>
      <c r="K1821" s="132"/>
      <c r="N1821" s="132"/>
      <c r="R1821" s="133"/>
      <c r="T1821" s="134"/>
      <c r="AA1821" s="135"/>
      <c r="AT1821" s="132" t="s">
        <v>546</v>
      </c>
      <c r="AU1821" s="132" t="s">
        <v>517</v>
      </c>
      <c r="AV1821" s="136" t="s">
        <v>401</v>
      </c>
      <c r="AW1821" s="136" t="s">
        <v>485</v>
      </c>
      <c r="AX1821" s="136" t="s">
        <v>455</v>
      </c>
      <c r="AY1821" s="132" t="s">
        <v>539</v>
      </c>
    </row>
    <row r="1822" spans="2:51" s="6" customFormat="1" ht="15.75" customHeight="1">
      <c r="B1822" s="137"/>
      <c r="E1822" s="138"/>
      <c r="F1822" s="204" t="s">
        <v>341</v>
      </c>
      <c r="G1822" s="205"/>
      <c r="H1822" s="205"/>
      <c r="I1822" s="205"/>
      <c r="K1822" s="139">
        <v>24.024</v>
      </c>
      <c r="N1822" s="138"/>
      <c r="R1822" s="140"/>
      <c r="T1822" s="141"/>
      <c r="AA1822" s="142"/>
      <c r="AT1822" s="138" t="s">
        <v>546</v>
      </c>
      <c r="AU1822" s="138" t="s">
        <v>517</v>
      </c>
      <c r="AV1822" s="143" t="s">
        <v>517</v>
      </c>
      <c r="AW1822" s="143" t="s">
        <v>485</v>
      </c>
      <c r="AX1822" s="143" t="s">
        <v>455</v>
      </c>
      <c r="AY1822" s="138" t="s">
        <v>539</v>
      </c>
    </row>
    <row r="1823" spans="2:51" s="6" customFormat="1" ht="15.75" customHeight="1">
      <c r="B1823" s="131"/>
      <c r="E1823" s="132"/>
      <c r="F1823" s="206" t="s">
        <v>618</v>
      </c>
      <c r="G1823" s="207"/>
      <c r="H1823" s="207"/>
      <c r="I1823" s="207"/>
      <c r="K1823" s="132"/>
      <c r="N1823" s="132"/>
      <c r="R1823" s="133"/>
      <c r="T1823" s="134"/>
      <c r="AA1823" s="135"/>
      <c r="AT1823" s="132" t="s">
        <v>546</v>
      </c>
      <c r="AU1823" s="132" t="s">
        <v>517</v>
      </c>
      <c r="AV1823" s="136" t="s">
        <v>401</v>
      </c>
      <c r="AW1823" s="136" t="s">
        <v>485</v>
      </c>
      <c r="AX1823" s="136" t="s">
        <v>455</v>
      </c>
      <c r="AY1823" s="132" t="s">
        <v>539</v>
      </c>
    </row>
    <row r="1824" spans="2:51" s="6" customFormat="1" ht="27" customHeight="1">
      <c r="B1824" s="137"/>
      <c r="E1824" s="138"/>
      <c r="F1824" s="204" t="s">
        <v>342</v>
      </c>
      <c r="G1824" s="205"/>
      <c r="H1824" s="205"/>
      <c r="I1824" s="205"/>
      <c r="K1824" s="139">
        <v>42.977</v>
      </c>
      <c r="N1824" s="138"/>
      <c r="R1824" s="140"/>
      <c r="T1824" s="141"/>
      <c r="AA1824" s="142"/>
      <c r="AT1824" s="138" t="s">
        <v>546</v>
      </c>
      <c r="AU1824" s="138" t="s">
        <v>517</v>
      </c>
      <c r="AV1824" s="143" t="s">
        <v>517</v>
      </c>
      <c r="AW1824" s="143" t="s">
        <v>485</v>
      </c>
      <c r="AX1824" s="143" t="s">
        <v>455</v>
      </c>
      <c r="AY1824" s="138" t="s">
        <v>539</v>
      </c>
    </row>
    <row r="1825" spans="2:51" s="6" customFormat="1" ht="15.75" customHeight="1">
      <c r="B1825" s="144"/>
      <c r="E1825" s="145"/>
      <c r="F1825" s="208" t="s">
        <v>548</v>
      </c>
      <c r="G1825" s="209"/>
      <c r="H1825" s="209"/>
      <c r="I1825" s="209"/>
      <c r="K1825" s="146">
        <v>86.967</v>
      </c>
      <c r="N1825" s="145"/>
      <c r="R1825" s="147"/>
      <c r="T1825" s="148"/>
      <c r="AA1825" s="149"/>
      <c r="AT1825" s="145" t="s">
        <v>546</v>
      </c>
      <c r="AU1825" s="145" t="s">
        <v>517</v>
      </c>
      <c r="AV1825" s="150" t="s">
        <v>544</v>
      </c>
      <c r="AW1825" s="150" t="s">
        <v>485</v>
      </c>
      <c r="AX1825" s="150" t="s">
        <v>401</v>
      </c>
      <c r="AY1825" s="145" t="s">
        <v>539</v>
      </c>
    </row>
    <row r="1826" spans="2:64" s="6" customFormat="1" ht="27" customHeight="1">
      <c r="B1826" s="22"/>
      <c r="C1826" s="123" t="s">
        <v>343</v>
      </c>
      <c r="D1826" s="123" t="s">
        <v>540</v>
      </c>
      <c r="E1826" s="124" t="s">
        <v>344</v>
      </c>
      <c r="F1826" s="212" t="s">
        <v>345</v>
      </c>
      <c r="G1826" s="211"/>
      <c r="H1826" s="211"/>
      <c r="I1826" s="211"/>
      <c r="J1826" s="125" t="s">
        <v>863</v>
      </c>
      <c r="K1826" s="126">
        <v>33</v>
      </c>
      <c r="L1826" s="213">
        <v>0</v>
      </c>
      <c r="M1826" s="211"/>
      <c r="N1826" s="210">
        <f>ROUND($L$1826*$K$1826,2)</f>
        <v>0</v>
      </c>
      <c r="O1826" s="211"/>
      <c r="P1826" s="211"/>
      <c r="Q1826" s="211"/>
      <c r="R1826" s="23"/>
      <c r="T1826" s="127"/>
      <c r="U1826" s="128" t="s">
        <v>422</v>
      </c>
      <c r="V1826" s="129">
        <v>0.248</v>
      </c>
      <c r="W1826" s="129">
        <f>$V$1826*$K$1826</f>
        <v>8.184</v>
      </c>
      <c r="X1826" s="129">
        <v>0.00031</v>
      </c>
      <c r="Y1826" s="129">
        <f>$X$1826*$K$1826</f>
        <v>0.01023</v>
      </c>
      <c r="Z1826" s="129">
        <v>0</v>
      </c>
      <c r="AA1826" s="130">
        <f>$Z$1826*$K$1826</f>
        <v>0</v>
      </c>
      <c r="AR1826" s="6" t="s">
        <v>607</v>
      </c>
      <c r="AT1826" s="6" t="s">
        <v>540</v>
      </c>
      <c r="AU1826" s="6" t="s">
        <v>517</v>
      </c>
      <c r="AY1826" s="6" t="s">
        <v>539</v>
      </c>
      <c r="BE1826" s="80">
        <f>IF($U$1826="základní",$N$1826,0)</f>
        <v>0</v>
      </c>
      <c r="BF1826" s="80">
        <f>IF($U$1826="snížená",$N$1826,0)</f>
        <v>0</v>
      </c>
      <c r="BG1826" s="80">
        <f>IF($U$1826="zákl. přenesená",$N$1826,0)</f>
        <v>0</v>
      </c>
      <c r="BH1826" s="80">
        <f>IF($U$1826="sníž. přenesená",$N$1826,0)</f>
        <v>0</v>
      </c>
      <c r="BI1826" s="80">
        <f>IF($U$1826="nulová",$N$1826,0)</f>
        <v>0</v>
      </c>
      <c r="BJ1826" s="6" t="s">
        <v>517</v>
      </c>
      <c r="BK1826" s="80">
        <f>ROUND($L$1826*$K$1826,2)</f>
        <v>0</v>
      </c>
      <c r="BL1826" s="6" t="s">
        <v>607</v>
      </c>
    </row>
    <row r="1827" spans="2:51" s="6" customFormat="1" ht="15.75" customHeight="1">
      <c r="B1827" s="131"/>
      <c r="E1827" s="132"/>
      <c r="F1827" s="206" t="s">
        <v>941</v>
      </c>
      <c r="G1827" s="207"/>
      <c r="H1827" s="207"/>
      <c r="I1827" s="207"/>
      <c r="K1827" s="132"/>
      <c r="N1827" s="132"/>
      <c r="R1827" s="133"/>
      <c r="T1827" s="134"/>
      <c r="AA1827" s="135"/>
      <c r="AT1827" s="132" t="s">
        <v>546</v>
      </c>
      <c r="AU1827" s="132" t="s">
        <v>517</v>
      </c>
      <c r="AV1827" s="136" t="s">
        <v>401</v>
      </c>
      <c r="AW1827" s="136" t="s">
        <v>485</v>
      </c>
      <c r="AX1827" s="136" t="s">
        <v>455</v>
      </c>
      <c r="AY1827" s="132" t="s">
        <v>539</v>
      </c>
    </row>
    <row r="1828" spans="2:51" s="6" customFormat="1" ht="15.75" customHeight="1">
      <c r="B1828" s="131"/>
      <c r="E1828" s="132"/>
      <c r="F1828" s="206" t="s">
        <v>586</v>
      </c>
      <c r="G1828" s="207"/>
      <c r="H1828" s="207"/>
      <c r="I1828" s="207"/>
      <c r="K1828" s="132"/>
      <c r="N1828" s="132"/>
      <c r="R1828" s="133"/>
      <c r="T1828" s="134"/>
      <c r="AA1828" s="135"/>
      <c r="AT1828" s="132" t="s">
        <v>546</v>
      </c>
      <c r="AU1828" s="132" t="s">
        <v>517</v>
      </c>
      <c r="AV1828" s="136" t="s">
        <v>401</v>
      </c>
      <c r="AW1828" s="136" t="s">
        <v>485</v>
      </c>
      <c r="AX1828" s="136" t="s">
        <v>455</v>
      </c>
      <c r="AY1828" s="132" t="s">
        <v>539</v>
      </c>
    </row>
    <row r="1829" spans="2:51" s="6" customFormat="1" ht="15.75" customHeight="1">
      <c r="B1829" s="137"/>
      <c r="E1829" s="138"/>
      <c r="F1829" s="204" t="s">
        <v>346</v>
      </c>
      <c r="G1829" s="205"/>
      <c r="H1829" s="205"/>
      <c r="I1829" s="205"/>
      <c r="K1829" s="139">
        <v>7.1</v>
      </c>
      <c r="N1829" s="138"/>
      <c r="R1829" s="140"/>
      <c r="T1829" s="141"/>
      <c r="AA1829" s="142"/>
      <c r="AT1829" s="138" t="s">
        <v>546</v>
      </c>
      <c r="AU1829" s="138" t="s">
        <v>517</v>
      </c>
      <c r="AV1829" s="143" t="s">
        <v>517</v>
      </c>
      <c r="AW1829" s="143" t="s">
        <v>485</v>
      </c>
      <c r="AX1829" s="143" t="s">
        <v>455</v>
      </c>
      <c r="AY1829" s="138" t="s">
        <v>539</v>
      </c>
    </row>
    <row r="1830" spans="2:51" s="6" customFormat="1" ht="15.75" customHeight="1">
      <c r="B1830" s="131"/>
      <c r="E1830" s="132"/>
      <c r="F1830" s="206" t="s">
        <v>615</v>
      </c>
      <c r="G1830" s="207"/>
      <c r="H1830" s="207"/>
      <c r="I1830" s="207"/>
      <c r="K1830" s="132"/>
      <c r="N1830" s="132"/>
      <c r="R1830" s="133"/>
      <c r="T1830" s="134"/>
      <c r="AA1830" s="135"/>
      <c r="AT1830" s="132" t="s">
        <v>546</v>
      </c>
      <c r="AU1830" s="132" t="s">
        <v>517</v>
      </c>
      <c r="AV1830" s="136" t="s">
        <v>401</v>
      </c>
      <c r="AW1830" s="136" t="s">
        <v>485</v>
      </c>
      <c r="AX1830" s="136" t="s">
        <v>455</v>
      </c>
      <c r="AY1830" s="132" t="s">
        <v>539</v>
      </c>
    </row>
    <row r="1831" spans="2:51" s="6" customFormat="1" ht="15.75" customHeight="1">
      <c r="B1831" s="137"/>
      <c r="E1831" s="138"/>
      <c r="F1831" s="204" t="s">
        <v>347</v>
      </c>
      <c r="G1831" s="205"/>
      <c r="H1831" s="205"/>
      <c r="I1831" s="205"/>
      <c r="K1831" s="139">
        <v>10.7</v>
      </c>
      <c r="N1831" s="138"/>
      <c r="R1831" s="140"/>
      <c r="T1831" s="141"/>
      <c r="AA1831" s="142"/>
      <c r="AT1831" s="138" t="s">
        <v>546</v>
      </c>
      <c r="AU1831" s="138" t="s">
        <v>517</v>
      </c>
      <c r="AV1831" s="143" t="s">
        <v>517</v>
      </c>
      <c r="AW1831" s="143" t="s">
        <v>485</v>
      </c>
      <c r="AX1831" s="143" t="s">
        <v>455</v>
      </c>
      <c r="AY1831" s="138" t="s">
        <v>539</v>
      </c>
    </row>
    <row r="1832" spans="2:51" s="6" customFormat="1" ht="15.75" customHeight="1">
      <c r="B1832" s="131"/>
      <c r="E1832" s="132"/>
      <c r="F1832" s="206" t="s">
        <v>618</v>
      </c>
      <c r="G1832" s="207"/>
      <c r="H1832" s="207"/>
      <c r="I1832" s="207"/>
      <c r="K1832" s="132"/>
      <c r="N1832" s="132"/>
      <c r="R1832" s="133"/>
      <c r="T1832" s="134"/>
      <c r="AA1832" s="135"/>
      <c r="AT1832" s="132" t="s">
        <v>546</v>
      </c>
      <c r="AU1832" s="132" t="s">
        <v>517</v>
      </c>
      <c r="AV1832" s="136" t="s">
        <v>401</v>
      </c>
      <c r="AW1832" s="136" t="s">
        <v>485</v>
      </c>
      <c r="AX1832" s="136" t="s">
        <v>455</v>
      </c>
      <c r="AY1832" s="132" t="s">
        <v>539</v>
      </c>
    </row>
    <row r="1833" spans="2:51" s="6" customFormat="1" ht="15.75" customHeight="1">
      <c r="B1833" s="137"/>
      <c r="E1833" s="138"/>
      <c r="F1833" s="204" t="s">
        <v>348</v>
      </c>
      <c r="G1833" s="205"/>
      <c r="H1833" s="205"/>
      <c r="I1833" s="205"/>
      <c r="K1833" s="139">
        <v>15.2</v>
      </c>
      <c r="N1833" s="138"/>
      <c r="R1833" s="140"/>
      <c r="T1833" s="141"/>
      <c r="AA1833" s="142"/>
      <c r="AT1833" s="138" t="s">
        <v>546</v>
      </c>
      <c r="AU1833" s="138" t="s">
        <v>517</v>
      </c>
      <c r="AV1833" s="143" t="s">
        <v>517</v>
      </c>
      <c r="AW1833" s="143" t="s">
        <v>485</v>
      </c>
      <c r="AX1833" s="143" t="s">
        <v>455</v>
      </c>
      <c r="AY1833" s="138" t="s">
        <v>539</v>
      </c>
    </row>
    <row r="1834" spans="2:51" s="6" customFormat="1" ht="15.75" customHeight="1">
      <c r="B1834" s="144"/>
      <c r="E1834" s="145"/>
      <c r="F1834" s="208" t="s">
        <v>548</v>
      </c>
      <c r="G1834" s="209"/>
      <c r="H1834" s="209"/>
      <c r="I1834" s="209"/>
      <c r="K1834" s="146">
        <v>33</v>
      </c>
      <c r="N1834" s="145"/>
      <c r="R1834" s="147"/>
      <c r="T1834" s="148"/>
      <c r="AA1834" s="149"/>
      <c r="AT1834" s="145" t="s">
        <v>546</v>
      </c>
      <c r="AU1834" s="145" t="s">
        <v>517</v>
      </c>
      <c r="AV1834" s="150" t="s">
        <v>544</v>
      </c>
      <c r="AW1834" s="150" t="s">
        <v>485</v>
      </c>
      <c r="AX1834" s="150" t="s">
        <v>401</v>
      </c>
      <c r="AY1834" s="145" t="s">
        <v>539</v>
      </c>
    </row>
    <row r="1835" spans="2:64" s="6" customFormat="1" ht="27" customHeight="1">
      <c r="B1835" s="22"/>
      <c r="C1835" s="123" t="s">
        <v>349</v>
      </c>
      <c r="D1835" s="123" t="s">
        <v>540</v>
      </c>
      <c r="E1835" s="124" t="s">
        <v>350</v>
      </c>
      <c r="F1835" s="212" t="s">
        <v>351</v>
      </c>
      <c r="G1835" s="211"/>
      <c r="H1835" s="211"/>
      <c r="I1835" s="211"/>
      <c r="J1835" s="125" t="s">
        <v>863</v>
      </c>
      <c r="K1835" s="126">
        <v>42.8</v>
      </c>
      <c r="L1835" s="213">
        <v>0</v>
      </c>
      <c r="M1835" s="211"/>
      <c r="N1835" s="210">
        <f>ROUND($L$1835*$K$1835,2)</f>
        <v>0</v>
      </c>
      <c r="O1835" s="211"/>
      <c r="P1835" s="211"/>
      <c r="Q1835" s="211"/>
      <c r="R1835" s="23"/>
      <c r="T1835" s="127"/>
      <c r="U1835" s="128" t="s">
        <v>422</v>
      </c>
      <c r="V1835" s="129">
        <v>0.16</v>
      </c>
      <c r="W1835" s="129">
        <f>$V$1835*$K$1835</f>
        <v>6.848</v>
      </c>
      <c r="X1835" s="129">
        <v>0.00026</v>
      </c>
      <c r="Y1835" s="129">
        <f>$X$1835*$K$1835</f>
        <v>0.011127999999999999</v>
      </c>
      <c r="Z1835" s="129">
        <v>0</v>
      </c>
      <c r="AA1835" s="130">
        <f>$Z$1835*$K$1835</f>
        <v>0</v>
      </c>
      <c r="AR1835" s="6" t="s">
        <v>607</v>
      </c>
      <c r="AT1835" s="6" t="s">
        <v>540</v>
      </c>
      <c r="AU1835" s="6" t="s">
        <v>517</v>
      </c>
      <c r="AY1835" s="6" t="s">
        <v>539</v>
      </c>
      <c r="BE1835" s="80">
        <f>IF($U$1835="základní",$N$1835,0)</f>
        <v>0</v>
      </c>
      <c r="BF1835" s="80">
        <f>IF($U$1835="snížená",$N$1835,0)</f>
        <v>0</v>
      </c>
      <c r="BG1835" s="80">
        <f>IF($U$1835="zákl. přenesená",$N$1835,0)</f>
        <v>0</v>
      </c>
      <c r="BH1835" s="80">
        <f>IF($U$1835="sníž. přenesená",$N$1835,0)</f>
        <v>0</v>
      </c>
      <c r="BI1835" s="80">
        <f>IF($U$1835="nulová",$N$1835,0)</f>
        <v>0</v>
      </c>
      <c r="BJ1835" s="6" t="s">
        <v>517</v>
      </c>
      <c r="BK1835" s="80">
        <f>ROUND($L$1835*$K$1835,2)</f>
        <v>0</v>
      </c>
      <c r="BL1835" s="6" t="s">
        <v>607</v>
      </c>
    </row>
    <row r="1836" spans="2:51" s="6" customFormat="1" ht="15.75" customHeight="1">
      <c r="B1836" s="131"/>
      <c r="E1836" s="132"/>
      <c r="F1836" s="206" t="s">
        <v>941</v>
      </c>
      <c r="G1836" s="207"/>
      <c r="H1836" s="207"/>
      <c r="I1836" s="207"/>
      <c r="K1836" s="132"/>
      <c r="N1836" s="132"/>
      <c r="R1836" s="133"/>
      <c r="T1836" s="134"/>
      <c r="AA1836" s="135"/>
      <c r="AT1836" s="132" t="s">
        <v>546</v>
      </c>
      <c r="AU1836" s="132" t="s">
        <v>517</v>
      </c>
      <c r="AV1836" s="136" t="s">
        <v>401</v>
      </c>
      <c r="AW1836" s="136" t="s">
        <v>485</v>
      </c>
      <c r="AX1836" s="136" t="s">
        <v>455</v>
      </c>
      <c r="AY1836" s="132" t="s">
        <v>539</v>
      </c>
    </row>
    <row r="1837" spans="2:51" s="6" customFormat="1" ht="15.75" customHeight="1">
      <c r="B1837" s="131"/>
      <c r="E1837" s="132"/>
      <c r="F1837" s="206" t="s">
        <v>586</v>
      </c>
      <c r="G1837" s="207"/>
      <c r="H1837" s="207"/>
      <c r="I1837" s="207"/>
      <c r="K1837" s="132"/>
      <c r="N1837" s="132"/>
      <c r="R1837" s="133"/>
      <c r="T1837" s="134"/>
      <c r="AA1837" s="135"/>
      <c r="AT1837" s="132" t="s">
        <v>546</v>
      </c>
      <c r="AU1837" s="132" t="s">
        <v>517</v>
      </c>
      <c r="AV1837" s="136" t="s">
        <v>401</v>
      </c>
      <c r="AW1837" s="136" t="s">
        <v>485</v>
      </c>
      <c r="AX1837" s="136" t="s">
        <v>455</v>
      </c>
      <c r="AY1837" s="132" t="s">
        <v>539</v>
      </c>
    </row>
    <row r="1838" spans="2:51" s="6" customFormat="1" ht="15.75" customHeight="1">
      <c r="B1838" s="137"/>
      <c r="E1838" s="138"/>
      <c r="F1838" s="204" t="s">
        <v>352</v>
      </c>
      <c r="G1838" s="205"/>
      <c r="H1838" s="205"/>
      <c r="I1838" s="205"/>
      <c r="K1838" s="139">
        <v>9.98</v>
      </c>
      <c r="N1838" s="138"/>
      <c r="R1838" s="140"/>
      <c r="T1838" s="141"/>
      <c r="AA1838" s="142"/>
      <c r="AT1838" s="138" t="s">
        <v>546</v>
      </c>
      <c r="AU1838" s="138" t="s">
        <v>517</v>
      </c>
      <c r="AV1838" s="143" t="s">
        <v>517</v>
      </c>
      <c r="AW1838" s="143" t="s">
        <v>485</v>
      </c>
      <c r="AX1838" s="143" t="s">
        <v>455</v>
      </c>
      <c r="AY1838" s="138" t="s">
        <v>539</v>
      </c>
    </row>
    <row r="1839" spans="2:51" s="6" customFormat="1" ht="15.75" customHeight="1">
      <c r="B1839" s="131"/>
      <c r="E1839" s="132"/>
      <c r="F1839" s="206" t="s">
        <v>615</v>
      </c>
      <c r="G1839" s="207"/>
      <c r="H1839" s="207"/>
      <c r="I1839" s="207"/>
      <c r="K1839" s="132"/>
      <c r="N1839" s="132"/>
      <c r="R1839" s="133"/>
      <c r="T1839" s="134"/>
      <c r="AA1839" s="135"/>
      <c r="AT1839" s="132" t="s">
        <v>546</v>
      </c>
      <c r="AU1839" s="132" t="s">
        <v>517</v>
      </c>
      <c r="AV1839" s="136" t="s">
        <v>401</v>
      </c>
      <c r="AW1839" s="136" t="s">
        <v>485</v>
      </c>
      <c r="AX1839" s="136" t="s">
        <v>455</v>
      </c>
      <c r="AY1839" s="132" t="s">
        <v>539</v>
      </c>
    </row>
    <row r="1840" spans="2:51" s="6" customFormat="1" ht="15.75" customHeight="1">
      <c r="B1840" s="137"/>
      <c r="E1840" s="138"/>
      <c r="F1840" s="204" t="s">
        <v>353</v>
      </c>
      <c r="G1840" s="205"/>
      <c r="H1840" s="205"/>
      <c r="I1840" s="205"/>
      <c r="K1840" s="139">
        <v>10.74</v>
      </c>
      <c r="N1840" s="138"/>
      <c r="R1840" s="140"/>
      <c r="T1840" s="141"/>
      <c r="AA1840" s="142"/>
      <c r="AT1840" s="138" t="s">
        <v>546</v>
      </c>
      <c r="AU1840" s="138" t="s">
        <v>517</v>
      </c>
      <c r="AV1840" s="143" t="s">
        <v>517</v>
      </c>
      <c r="AW1840" s="143" t="s">
        <v>485</v>
      </c>
      <c r="AX1840" s="143" t="s">
        <v>455</v>
      </c>
      <c r="AY1840" s="138" t="s">
        <v>539</v>
      </c>
    </row>
    <row r="1841" spans="2:51" s="6" customFormat="1" ht="15.75" customHeight="1">
      <c r="B1841" s="131"/>
      <c r="E1841" s="132"/>
      <c r="F1841" s="206" t="s">
        <v>618</v>
      </c>
      <c r="G1841" s="207"/>
      <c r="H1841" s="207"/>
      <c r="I1841" s="207"/>
      <c r="K1841" s="132"/>
      <c r="N1841" s="132"/>
      <c r="R1841" s="133"/>
      <c r="T1841" s="134"/>
      <c r="AA1841" s="135"/>
      <c r="AT1841" s="132" t="s">
        <v>546</v>
      </c>
      <c r="AU1841" s="132" t="s">
        <v>517</v>
      </c>
      <c r="AV1841" s="136" t="s">
        <v>401</v>
      </c>
      <c r="AW1841" s="136" t="s">
        <v>485</v>
      </c>
      <c r="AX1841" s="136" t="s">
        <v>455</v>
      </c>
      <c r="AY1841" s="132" t="s">
        <v>539</v>
      </c>
    </row>
    <row r="1842" spans="2:51" s="6" customFormat="1" ht="15.75" customHeight="1">
      <c r="B1842" s="137"/>
      <c r="E1842" s="138"/>
      <c r="F1842" s="204" t="s">
        <v>354</v>
      </c>
      <c r="G1842" s="205"/>
      <c r="H1842" s="205"/>
      <c r="I1842" s="205"/>
      <c r="K1842" s="139">
        <v>22.08</v>
      </c>
      <c r="N1842" s="138"/>
      <c r="R1842" s="140"/>
      <c r="T1842" s="141"/>
      <c r="AA1842" s="142"/>
      <c r="AT1842" s="138" t="s">
        <v>546</v>
      </c>
      <c r="AU1842" s="138" t="s">
        <v>517</v>
      </c>
      <c r="AV1842" s="143" t="s">
        <v>517</v>
      </c>
      <c r="AW1842" s="143" t="s">
        <v>485</v>
      </c>
      <c r="AX1842" s="143" t="s">
        <v>455</v>
      </c>
      <c r="AY1842" s="138" t="s">
        <v>539</v>
      </c>
    </row>
    <row r="1843" spans="2:51" s="6" customFormat="1" ht="15.75" customHeight="1">
      <c r="B1843" s="144"/>
      <c r="E1843" s="145"/>
      <c r="F1843" s="208" t="s">
        <v>548</v>
      </c>
      <c r="G1843" s="209"/>
      <c r="H1843" s="209"/>
      <c r="I1843" s="209"/>
      <c r="K1843" s="146">
        <v>42.8</v>
      </c>
      <c r="N1843" s="145"/>
      <c r="R1843" s="147"/>
      <c r="T1843" s="148"/>
      <c r="AA1843" s="149"/>
      <c r="AT1843" s="145" t="s">
        <v>546</v>
      </c>
      <c r="AU1843" s="145" t="s">
        <v>517</v>
      </c>
      <c r="AV1843" s="150" t="s">
        <v>544</v>
      </c>
      <c r="AW1843" s="150" t="s">
        <v>485</v>
      </c>
      <c r="AX1843" s="150" t="s">
        <v>401</v>
      </c>
      <c r="AY1843" s="145" t="s">
        <v>539</v>
      </c>
    </row>
    <row r="1844" spans="2:64" s="6" customFormat="1" ht="15.75" customHeight="1">
      <c r="B1844" s="22"/>
      <c r="C1844" s="123" t="s">
        <v>355</v>
      </c>
      <c r="D1844" s="123" t="s">
        <v>540</v>
      </c>
      <c r="E1844" s="124" t="s">
        <v>356</v>
      </c>
      <c r="F1844" s="212" t="s">
        <v>357</v>
      </c>
      <c r="G1844" s="211"/>
      <c r="H1844" s="211"/>
      <c r="I1844" s="211"/>
      <c r="J1844" s="125" t="s">
        <v>597</v>
      </c>
      <c r="K1844" s="126">
        <v>82.825</v>
      </c>
      <c r="L1844" s="213">
        <v>0</v>
      </c>
      <c r="M1844" s="211"/>
      <c r="N1844" s="210">
        <f>ROUND($L$1844*$K$1844,2)</f>
        <v>0</v>
      </c>
      <c r="O1844" s="211"/>
      <c r="P1844" s="211"/>
      <c r="Q1844" s="211"/>
      <c r="R1844" s="23"/>
      <c r="T1844" s="127"/>
      <c r="U1844" s="128" t="s">
        <v>422</v>
      </c>
      <c r="V1844" s="129">
        <v>0.044</v>
      </c>
      <c r="W1844" s="129">
        <f>$V$1844*$K$1844</f>
        <v>3.6443</v>
      </c>
      <c r="X1844" s="129">
        <v>0.0003</v>
      </c>
      <c r="Y1844" s="129">
        <f>$X$1844*$K$1844</f>
        <v>0.024847499999999998</v>
      </c>
      <c r="Z1844" s="129">
        <v>0</v>
      </c>
      <c r="AA1844" s="130">
        <f>$Z$1844*$K$1844</f>
        <v>0</v>
      </c>
      <c r="AR1844" s="6" t="s">
        <v>607</v>
      </c>
      <c r="AT1844" s="6" t="s">
        <v>540</v>
      </c>
      <c r="AU1844" s="6" t="s">
        <v>517</v>
      </c>
      <c r="AY1844" s="6" t="s">
        <v>539</v>
      </c>
      <c r="BE1844" s="80">
        <f>IF($U$1844="základní",$N$1844,0)</f>
        <v>0</v>
      </c>
      <c r="BF1844" s="80">
        <f>IF($U$1844="snížená",$N$1844,0)</f>
        <v>0</v>
      </c>
      <c r="BG1844" s="80">
        <f>IF($U$1844="zákl. přenesená",$N$1844,0)</f>
        <v>0</v>
      </c>
      <c r="BH1844" s="80">
        <f>IF($U$1844="sníž. přenesená",$N$1844,0)</f>
        <v>0</v>
      </c>
      <c r="BI1844" s="80">
        <f>IF($U$1844="nulová",$N$1844,0)</f>
        <v>0</v>
      </c>
      <c r="BJ1844" s="6" t="s">
        <v>517</v>
      </c>
      <c r="BK1844" s="80">
        <f>ROUND($L$1844*$K$1844,2)</f>
        <v>0</v>
      </c>
      <c r="BL1844" s="6" t="s">
        <v>607</v>
      </c>
    </row>
    <row r="1845" spans="2:51" s="6" customFormat="1" ht="15.75" customHeight="1">
      <c r="B1845" s="131"/>
      <c r="E1845" s="132"/>
      <c r="F1845" s="206" t="s">
        <v>941</v>
      </c>
      <c r="G1845" s="207"/>
      <c r="H1845" s="207"/>
      <c r="I1845" s="207"/>
      <c r="K1845" s="132"/>
      <c r="N1845" s="132"/>
      <c r="R1845" s="133"/>
      <c r="T1845" s="134"/>
      <c r="AA1845" s="135"/>
      <c r="AT1845" s="132" t="s">
        <v>546</v>
      </c>
      <c r="AU1845" s="132" t="s">
        <v>517</v>
      </c>
      <c r="AV1845" s="136" t="s">
        <v>401</v>
      </c>
      <c r="AW1845" s="136" t="s">
        <v>485</v>
      </c>
      <c r="AX1845" s="136" t="s">
        <v>455</v>
      </c>
      <c r="AY1845" s="132" t="s">
        <v>539</v>
      </c>
    </row>
    <row r="1846" spans="2:51" s="6" customFormat="1" ht="15.75" customHeight="1">
      <c r="B1846" s="131"/>
      <c r="E1846" s="132"/>
      <c r="F1846" s="206" t="s">
        <v>586</v>
      </c>
      <c r="G1846" s="207"/>
      <c r="H1846" s="207"/>
      <c r="I1846" s="207"/>
      <c r="K1846" s="132"/>
      <c r="N1846" s="132"/>
      <c r="R1846" s="133"/>
      <c r="T1846" s="134"/>
      <c r="AA1846" s="135"/>
      <c r="AT1846" s="132" t="s">
        <v>546</v>
      </c>
      <c r="AU1846" s="132" t="s">
        <v>517</v>
      </c>
      <c r="AV1846" s="136" t="s">
        <v>401</v>
      </c>
      <c r="AW1846" s="136" t="s">
        <v>485</v>
      </c>
      <c r="AX1846" s="136" t="s">
        <v>455</v>
      </c>
      <c r="AY1846" s="132" t="s">
        <v>539</v>
      </c>
    </row>
    <row r="1847" spans="2:51" s="6" customFormat="1" ht="15.75" customHeight="1">
      <c r="B1847" s="137"/>
      <c r="E1847" s="138"/>
      <c r="F1847" s="204" t="s">
        <v>942</v>
      </c>
      <c r="G1847" s="205"/>
      <c r="H1847" s="205"/>
      <c r="I1847" s="205"/>
      <c r="K1847" s="139">
        <v>19.015</v>
      </c>
      <c r="N1847" s="138"/>
      <c r="R1847" s="140"/>
      <c r="T1847" s="141"/>
      <c r="AA1847" s="142"/>
      <c r="AT1847" s="138" t="s">
        <v>546</v>
      </c>
      <c r="AU1847" s="138" t="s">
        <v>517</v>
      </c>
      <c r="AV1847" s="143" t="s">
        <v>517</v>
      </c>
      <c r="AW1847" s="143" t="s">
        <v>485</v>
      </c>
      <c r="AX1847" s="143" t="s">
        <v>455</v>
      </c>
      <c r="AY1847" s="138" t="s">
        <v>539</v>
      </c>
    </row>
    <row r="1848" spans="2:51" s="6" customFormat="1" ht="15.75" customHeight="1">
      <c r="B1848" s="131"/>
      <c r="E1848" s="132"/>
      <c r="F1848" s="206" t="s">
        <v>615</v>
      </c>
      <c r="G1848" s="207"/>
      <c r="H1848" s="207"/>
      <c r="I1848" s="207"/>
      <c r="K1848" s="132"/>
      <c r="N1848" s="132"/>
      <c r="R1848" s="133"/>
      <c r="T1848" s="134"/>
      <c r="AA1848" s="135"/>
      <c r="AT1848" s="132" t="s">
        <v>546</v>
      </c>
      <c r="AU1848" s="132" t="s">
        <v>517</v>
      </c>
      <c r="AV1848" s="136" t="s">
        <v>401</v>
      </c>
      <c r="AW1848" s="136" t="s">
        <v>485</v>
      </c>
      <c r="AX1848" s="136" t="s">
        <v>455</v>
      </c>
      <c r="AY1848" s="132" t="s">
        <v>539</v>
      </c>
    </row>
    <row r="1849" spans="2:51" s="6" customFormat="1" ht="15.75" customHeight="1">
      <c r="B1849" s="137"/>
      <c r="E1849" s="138"/>
      <c r="F1849" s="204" t="s">
        <v>943</v>
      </c>
      <c r="G1849" s="205"/>
      <c r="H1849" s="205"/>
      <c r="I1849" s="205"/>
      <c r="K1849" s="139">
        <v>22.88</v>
      </c>
      <c r="N1849" s="138"/>
      <c r="R1849" s="140"/>
      <c r="T1849" s="141"/>
      <c r="AA1849" s="142"/>
      <c r="AT1849" s="138" t="s">
        <v>546</v>
      </c>
      <c r="AU1849" s="138" t="s">
        <v>517</v>
      </c>
      <c r="AV1849" s="143" t="s">
        <v>517</v>
      </c>
      <c r="AW1849" s="143" t="s">
        <v>485</v>
      </c>
      <c r="AX1849" s="143" t="s">
        <v>455</v>
      </c>
      <c r="AY1849" s="138" t="s">
        <v>539</v>
      </c>
    </row>
    <row r="1850" spans="2:51" s="6" customFormat="1" ht="15.75" customHeight="1">
      <c r="B1850" s="131"/>
      <c r="E1850" s="132"/>
      <c r="F1850" s="206" t="s">
        <v>618</v>
      </c>
      <c r="G1850" s="207"/>
      <c r="H1850" s="207"/>
      <c r="I1850" s="207"/>
      <c r="K1850" s="132"/>
      <c r="N1850" s="132"/>
      <c r="R1850" s="133"/>
      <c r="T1850" s="134"/>
      <c r="AA1850" s="135"/>
      <c r="AT1850" s="132" t="s">
        <v>546</v>
      </c>
      <c r="AU1850" s="132" t="s">
        <v>517</v>
      </c>
      <c r="AV1850" s="136" t="s">
        <v>401</v>
      </c>
      <c r="AW1850" s="136" t="s">
        <v>485</v>
      </c>
      <c r="AX1850" s="136" t="s">
        <v>455</v>
      </c>
      <c r="AY1850" s="132" t="s">
        <v>539</v>
      </c>
    </row>
    <row r="1851" spans="2:51" s="6" customFormat="1" ht="15.75" customHeight="1">
      <c r="B1851" s="137"/>
      <c r="E1851" s="138"/>
      <c r="F1851" s="204" t="s">
        <v>944</v>
      </c>
      <c r="G1851" s="205"/>
      <c r="H1851" s="205"/>
      <c r="I1851" s="205"/>
      <c r="K1851" s="139">
        <v>40.93</v>
      </c>
      <c r="N1851" s="138"/>
      <c r="R1851" s="140"/>
      <c r="T1851" s="141"/>
      <c r="AA1851" s="142"/>
      <c r="AT1851" s="138" t="s">
        <v>546</v>
      </c>
      <c r="AU1851" s="138" t="s">
        <v>517</v>
      </c>
      <c r="AV1851" s="143" t="s">
        <v>517</v>
      </c>
      <c r="AW1851" s="143" t="s">
        <v>485</v>
      </c>
      <c r="AX1851" s="143" t="s">
        <v>455</v>
      </c>
      <c r="AY1851" s="138" t="s">
        <v>539</v>
      </c>
    </row>
    <row r="1852" spans="2:51" s="6" customFormat="1" ht="15.75" customHeight="1">
      <c r="B1852" s="144"/>
      <c r="E1852" s="145"/>
      <c r="F1852" s="208" t="s">
        <v>548</v>
      </c>
      <c r="G1852" s="209"/>
      <c r="H1852" s="209"/>
      <c r="I1852" s="209"/>
      <c r="K1852" s="146">
        <v>82.825</v>
      </c>
      <c r="N1852" s="145"/>
      <c r="R1852" s="147"/>
      <c r="T1852" s="148"/>
      <c r="AA1852" s="149"/>
      <c r="AT1852" s="145" t="s">
        <v>546</v>
      </c>
      <c r="AU1852" s="145" t="s">
        <v>517</v>
      </c>
      <c r="AV1852" s="150" t="s">
        <v>544</v>
      </c>
      <c r="AW1852" s="150" t="s">
        <v>485</v>
      </c>
      <c r="AX1852" s="150" t="s">
        <v>401</v>
      </c>
      <c r="AY1852" s="145" t="s">
        <v>539</v>
      </c>
    </row>
    <row r="1853" spans="2:64" s="6" customFormat="1" ht="15.75" customHeight="1">
      <c r="B1853" s="22"/>
      <c r="C1853" s="123" t="s">
        <v>358</v>
      </c>
      <c r="D1853" s="123" t="s">
        <v>540</v>
      </c>
      <c r="E1853" s="124" t="s">
        <v>359</v>
      </c>
      <c r="F1853" s="212" t="s">
        <v>360</v>
      </c>
      <c r="G1853" s="211"/>
      <c r="H1853" s="211"/>
      <c r="I1853" s="211"/>
      <c r="J1853" s="125" t="s">
        <v>863</v>
      </c>
      <c r="K1853" s="126">
        <v>51</v>
      </c>
      <c r="L1853" s="213">
        <v>0</v>
      </c>
      <c r="M1853" s="211"/>
      <c r="N1853" s="210">
        <f>ROUND($L$1853*$K$1853,2)</f>
        <v>0</v>
      </c>
      <c r="O1853" s="211"/>
      <c r="P1853" s="211"/>
      <c r="Q1853" s="211"/>
      <c r="R1853" s="23"/>
      <c r="T1853" s="127"/>
      <c r="U1853" s="128" t="s">
        <v>422</v>
      </c>
      <c r="V1853" s="129">
        <v>0.055</v>
      </c>
      <c r="W1853" s="129">
        <f>$V$1853*$K$1853</f>
        <v>2.805</v>
      </c>
      <c r="X1853" s="129">
        <v>3E-05</v>
      </c>
      <c r="Y1853" s="129">
        <f>$X$1853*$K$1853</f>
        <v>0.0015300000000000001</v>
      </c>
      <c r="Z1853" s="129">
        <v>0</v>
      </c>
      <c r="AA1853" s="130">
        <f>$Z$1853*$K$1853</f>
        <v>0</v>
      </c>
      <c r="AR1853" s="6" t="s">
        <v>607</v>
      </c>
      <c r="AT1853" s="6" t="s">
        <v>540</v>
      </c>
      <c r="AU1853" s="6" t="s">
        <v>517</v>
      </c>
      <c r="AY1853" s="6" t="s">
        <v>539</v>
      </c>
      <c r="BE1853" s="80">
        <f>IF($U$1853="základní",$N$1853,0)</f>
        <v>0</v>
      </c>
      <c r="BF1853" s="80">
        <f>IF($U$1853="snížená",$N$1853,0)</f>
        <v>0</v>
      </c>
      <c r="BG1853" s="80">
        <f>IF($U$1853="zákl. přenesená",$N$1853,0)</f>
        <v>0</v>
      </c>
      <c r="BH1853" s="80">
        <f>IF($U$1853="sníž. přenesená",$N$1853,0)</f>
        <v>0</v>
      </c>
      <c r="BI1853" s="80">
        <f>IF($U$1853="nulová",$N$1853,0)</f>
        <v>0</v>
      </c>
      <c r="BJ1853" s="6" t="s">
        <v>517</v>
      </c>
      <c r="BK1853" s="80">
        <f>ROUND($L$1853*$K$1853,2)</f>
        <v>0</v>
      </c>
      <c r="BL1853" s="6" t="s">
        <v>607</v>
      </c>
    </row>
    <row r="1854" spans="2:51" s="6" customFormat="1" ht="15.75" customHeight="1">
      <c r="B1854" s="131"/>
      <c r="E1854" s="132"/>
      <c r="F1854" s="206" t="s">
        <v>361</v>
      </c>
      <c r="G1854" s="207"/>
      <c r="H1854" s="207"/>
      <c r="I1854" s="207"/>
      <c r="K1854" s="132"/>
      <c r="N1854" s="132"/>
      <c r="R1854" s="133"/>
      <c r="T1854" s="134"/>
      <c r="AA1854" s="135"/>
      <c r="AT1854" s="132" t="s">
        <v>546</v>
      </c>
      <c r="AU1854" s="132" t="s">
        <v>517</v>
      </c>
      <c r="AV1854" s="136" t="s">
        <v>401</v>
      </c>
      <c r="AW1854" s="136" t="s">
        <v>485</v>
      </c>
      <c r="AX1854" s="136" t="s">
        <v>455</v>
      </c>
      <c r="AY1854" s="132" t="s">
        <v>539</v>
      </c>
    </row>
    <row r="1855" spans="2:51" s="6" customFormat="1" ht="15.75" customHeight="1">
      <c r="B1855" s="131"/>
      <c r="E1855" s="132"/>
      <c r="F1855" s="206" t="s">
        <v>586</v>
      </c>
      <c r="G1855" s="207"/>
      <c r="H1855" s="207"/>
      <c r="I1855" s="207"/>
      <c r="K1855" s="132"/>
      <c r="N1855" s="132"/>
      <c r="R1855" s="133"/>
      <c r="T1855" s="134"/>
      <c r="AA1855" s="135"/>
      <c r="AT1855" s="132" t="s">
        <v>546</v>
      </c>
      <c r="AU1855" s="132" t="s">
        <v>517</v>
      </c>
      <c r="AV1855" s="136" t="s">
        <v>401</v>
      </c>
      <c r="AW1855" s="136" t="s">
        <v>485</v>
      </c>
      <c r="AX1855" s="136" t="s">
        <v>455</v>
      </c>
      <c r="AY1855" s="132" t="s">
        <v>539</v>
      </c>
    </row>
    <row r="1856" spans="2:51" s="6" customFormat="1" ht="15.75" customHeight="1">
      <c r="B1856" s="137"/>
      <c r="E1856" s="138"/>
      <c r="F1856" s="204" t="s">
        <v>362</v>
      </c>
      <c r="G1856" s="205"/>
      <c r="H1856" s="205"/>
      <c r="I1856" s="205"/>
      <c r="K1856" s="139">
        <v>16</v>
      </c>
      <c r="N1856" s="138"/>
      <c r="R1856" s="140"/>
      <c r="T1856" s="141"/>
      <c r="AA1856" s="142"/>
      <c r="AT1856" s="138" t="s">
        <v>546</v>
      </c>
      <c r="AU1856" s="138" t="s">
        <v>517</v>
      </c>
      <c r="AV1856" s="143" t="s">
        <v>517</v>
      </c>
      <c r="AW1856" s="143" t="s">
        <v>485</v>
      </c>
      <c r="AX1856" s="143" t="s">
        <v>455</v>
      </c>
      <c r="AY1856" s="138" t="s">
        <v>539</v>
      </c>
    </row>
    <row r="1857" spans="2:51" s="6" customFormat="1" ht="15.75" customHeight="1">
      <c r="B1857" s="131"/>
      <c r="E1857" s="132"/>
      <c r="F1857" s="206" t="s">
        <v>615</v>
      </c>
      <c r="G1857" s="207"/>
      <c r="H1857" s="207"/>
      <c r="I1857" s="207"/>
      <c r="K1857" s="132"/>
      <c r="N1857" s="132"/>
      <c r="R1857" s="133"/>
      <c r="T1857" s="134"/>
      <c r="AA1857" s="135"/>
      <c r="AT1857" s="132" t="s">
        <v>546</v>
      </c>
      <c r="AU1857" s="132" t="s">
        <v>517</v>
      </c>
      <c r="AV1857" s="136" t="s">
        <v>401</v>
      </c>
      <c r="AW1857" s="136" t="s">
        <v>485</v>
      </c>
      <c r="AX1857" s="136" t="s">
        <v>455</v>
      </c>
      <c r="AY1857" s="132" t="s">
        <v>539</v>
      </c>
    </row>
    <row r="1858" spans="2:51" s="6" customFormat="1" ht="15.75" customHeight="1">
      <c r="B1858" s="137"/>
      <c r="E1858" s="138"/>
      <c r="F1858" s="204" t="s">
        <v>363</v>
      </c>
      <c r="G1858" s="205"/>
      <c r="H1858" s="205"/>
      <c r="I1858" s="205"/>
      <c r="K1858" s="139">
        <v>14</v>
      </c>
      <c r="N1858" s="138"/>
      <c r="R1858" s="140"/>
      <c r="T1858" s="141"/>
      <c r="AA1858" s="142"/>
      <c r="AT1858" s="138" t="s">
        <v>546</v>
      </c>
      <c r="AU1858" s="138" t="s">
        <v>517</v>
      </c>
      <c r="AV1858" s="143" t="s">
        <v>517</v>
      </c>
      <c r="AW1858" s="143" t="s">
        <v>485</v>
      </c>
      <c r="AX1858" s="143" t="s">
        <v>455</v>
      </c>
      <c r="AY1858" s="138" t="s">
        <v>539</v>
      </c>
    </row>
    <row r="1859" spans="2:51" s="6" customFormat="1" ht="15.75" customHeight="1">
      <c r="B1859" s="131"/>
      <c r="E1859" s="132"/>
      <c r="F1859" s="206" t="s">
        <v>618</v>
      </c>
      <c r="G1859" s="207"/>
      <c r="H1859" s="207"/>
      <c r="I1859" s="207"/>
      <c r="K1859" s="132"/>
      <c r="N1859" s="132"/>
      <c r="R1859" s="133"/>
      <c r="T1859" s="134"/>
      <c r="AA1859" s="135"/>
      <c r="AT1859" s="132" t="s">
        <v>546</v>
      </c>
      <c r="AU1859" s="132" t="s">
        <v>517</v>
      </c>
      <c r="AV1859" s="136" t="s">
        <v>401</v>
      </c>
      <c r="AW1859" s="136" t="s">
        <v>485</v>
      </c>
      <c r="AX1859" s="136" t="s">
        <v>455</v>
      </c>
      <c r="AY1859" s="132" t="s">
        <v>539</v>
      </c>
    </row>
    <row r="1860" spans="2:51" s="6" customFormat="1" ht="15.75" customHeight="1">
      <c r="B1860" s="137"/>
      <c r="E1860" s="138"/>
      <c r="F1860" s="204" t="s">
        <v>364</v>
      </c>
      <c r="G1860" s="205"/>
      <c r="H1860" s="205"/>
      <c r="I1860" s="205"/>
      <c r="K1860" s="139">
        <v>21</v>
      </c>
      <c r="N1860" s="138"/>
      <c r="R1860" s="140"/>
      <c r="T1860" s="141"/>
      <c r="AA1860" s="142"/>
      <c r="AT1860" s="138" t="s">
        <v>546</v>
      </c>
      <c r="AU1860" s="138" t="s">
        <v>517</v>
      </c>
      <c r="AV1860" s="143" t="s">
        <v>517</v>
      </c>
      <c r="AW1860" s="143" t="s">
        <v>485</v>
      </c>
      <c r="AX1860" s="143" t="s">
        <v>455</v>
      </c>
      <c r="AY1860" s="138" t="s">
        <v>539</v>
      </c>
    </row>
    <row r="1861" spans="2:51" s="6" customFormat="1" ht="15.75" customHeight="1">
      <c r="B1861" s="144"/>
      <c r="E1861" s="145"/>
      <c r="F1861" s="208" t="s">
        <v>548</v>
      </c>
      <c r="G1861" s="209"/>
      <c r="H1861" s="209"/>
      <c r="I1861" s="209"/>
      <c r="K1861" s="146">
        <v>51</v>
      </c>
      <c r="N1861" s="145"/>
      <c r="R1861" s="147"/>
      <c r="T1861" s="148"/>
      <c r="AA1861" s="149"/>
      <c r="AT1861" s="145" t="s">
        <v>546</v>
      </c>
      <c r="AU1861" s="145" t="s">
        <v>517</v>
      </c>
      <c r="AV1861" s="150" t="s">
        <v>544</v>
      </c>
      <c r="AW1861" s="150" t="s">
        <v>485</v>
      </c>
      <c r="AX1861" s="150" t="s">
        <v>401</v>
      </c>
      <c r="AY1861" s="145" t="s">
        <v>539</v>
      </c>
    </row>
    <row r="1862" spans="2:64" s="6" customFormat="1" ht="27" customHeight="1">
      <c r="B1862" s="22"/>
      <c r="C1862" s="123" t="s">
        <v>365</v>
      </c>
      <c r="D1862" s="123" t="s">
        <v>540</v>
      </c>
      <c r="E1862" s="124" t="s">
        <v>366</v>
      </c>
      <c r="F1862" s="212" t="s">
        <v>367</v>
      </c>
      <c r="G1862" s="211"/>
      <c r="H1862" s="211"/>
      <c r="I1862" s="211"/>
      <c r="J1862" s="125" t="s">
        <v>577</v>
      </c>
      <c r="K1862" s="126">
        <v>4.013</v>
      </c>
      <c r="L1862" s="213">
        <v>0</v>
      </c>
      <c r="M1862" s="211"/>
      <c r="N1862" s="210">
        <f>ROUND($L$1862*$K$1862,2)</f>
        <v>0</v>
      </c>
      <c r="O1862" s="211"/>
      <c r="P1862" s="211"/>
      <c r="Q1862" s="211"/>
      <c r="R1862" s="23"/>
      <c r="T1862" s="127"/>
      <c r="U1862" s="128" t="s">
        <v>422</v>
      </c>
      <c r="V1862" s="129">
        <v>1.265</v>
      </c>
      <c r="W1862" s="129">
        <f>$V$1862*$K$1862</f>
        <v>5.076445</v>
      </c>
      <c r="X1862" s="129">
        <v>0</v>
      </c>
      <c r="Y1862" s="129">
        <f>$X$1862*$K$1862</f>
        <v>0</v>
      </c>
      <c r="Z1862" s="129">
        <v>0</v>
      </c>
      <c r="AA1862" s="130">
        <f>$Z$1862*$K$1862</f>
        <v>0</v>
      </c>
      <c r="AR1862" s="6" t="s">
        <v>607</v>
      </c>
      <c r="AT1862" s="6" t="s">
        <v>540</v>
      </c>
      <c r="AU1862" s="6" t="s">
        <v>517</v>
      </c>
      <c r="AY1862" s="6" t="s">
        <v>539</v>
      </c>
      <c r="BE1862" s="80">
        <f>IF($U$1862="základní",$N$1862,0)</f>
        <v>0</v>
      </c>
      <c r="BF1862" s="80">
        <f>IF($U$1862="snížená",$N$1862,0)</f>
        <v>0</v>
      </c>
      <c r="BG1862" s="80">
        <f>IF($U$1862="zákl. přenesená",$N$1862,0)</f>
        <v>0</v>
      </c>
      <c r="BH1862" s="80">
        <f>IF($U$1862="sníž. přenesená",$N$1862,0)</f>
        <v>0</v>
      </c>
      <c r="BI1862" s="80">
        <f>IF($U$1862="nulová",$N$1862,0)</f>
        <v>0</v>
      </c>
      <c r="BJ1862" s="6" t="s">
        <v>517</v>
      </c>
      <c r="BK1862" s="80">
        <f>ROUND($L$1862*$K$1862,2)</f>
        <v>0</v>
      </c>
      <c r="BL1862" s="6" t="s">
        <v>607</v>
      </c>
    </row>
    <row r="1863" spans="2:63" s="113" customFormat="1" ht="30.75" customHeight="1">
      <c r="B1863" s="114"/>
      <c r="D1863" s="122" t="s">
        <v>512</v>
      </c>
      <c r="N1863" s="200">
        <f>$BK$1863</f>
        <v>0</v>
      </c>
      <c r="O1863" s="201"/>
      <c r="P1863" s="201"/>
      <c r="Q1863" s="201"/>
      <c r="R1863" s="117"/>
      <c r="T1863" s="118"/>
      <c r="W1863" s="119">
        <v>0</v>
      </c>
      <c r="Y1863" s="119">
        <v>0</v>
      </c>
      <c r="AA1863" s="120">
        <v>0</v>
      </c>
      <c r="AR1863" s="116" t="s">
        <v>517</v>
      </c>
      <c r="AT1863" s="116" t="s">
        <v>454</v>
      </c>
      <c r="AU1863" s="116" t="s">
        <v>401</v>
      </c>
      <c r="AY1863" s="116" t="s">
        <v>539</v>
      </c>
      <c r="BK1863" s="121">
        <v>0</v>
      </c>
    </row>
    <row r="1864" spans="2:63" s="113" customFormat="1" ht="21" customHeight="1">
      <c r="B1864" s="114"/>
      <c r="D1864" s="122" t="s">
        <v>513</v>
      </c>
      <c r="N1864" s="200">
        <f>$BK$1864</f>
        <v>0</v>
      </c>
      <c r="O1864" s="201"/>
      <c r="P1864" s="201"/>
      <c r="Q1864" s="201"/>
      <c r="R1864" s="117"/>
      <c r="T1864" s="118"/>
      <c r="W1864" s="119">
        <f>SUM($W$1865:$W$1893)</f>
        <v>65.99958299999999</v>
      </c>
      <c r="Y1864" s="119">
        <f>SUM($Y$1865:$Y$1893)</f>
        <v>0.6425450927999999</v>
      </c>
      <c r="AA1864" s="120">
        <f>SUM($AA$1865:$AA$1893)</f>
        <v>0</v>
      </c>
      <c r="AR1864" s="116" t="s">
        <v>517</v>
      </c>
      <c r="AT1864" s="116" t="s">
        <v>454</v>
      </c>
      <c r="AU1864" s="116" t="s">
        <v>401</v>
      </c>
      <c r="AY1864" s="116" t="s">
        <v>539</v>
      </c>
      <c r="BK1864" s="121">
        <f>SUM($BK$1865:$BK$1893)</f>
        <v>0</v>
      </c>
    </row>
    <row r="1865" spans="2:64" s="6" customFormat="1" ht="39" customHeight="1">
      <c r="B1865" s="22"/>
      <c r="C1865" s="123" t="s">
        <v>368</v>
      </c>
      <c r="D1865" s="123" t="s">
        <v>540</v>
      </c>
      <c r="E1865" s="124" t="s">
        <v>369</v>
      </c>
      <c r="F1865" s="212" t="s">
        <v>370</v>
      </c>
      <c r="G1865" s="211"/>
      <c r="H1865" s="211"/>
      <c r="I1865" s="211"/>
      <c r="J1865" s="125" t="s">
        <v>597</v>
      </c>
      <c r="K1865" s="126">
        <v>1118.637</v>
      </c>
      <c r="L1865" s="213">
        <v>0</v>
      </c>
      <c r="M1865" s="211"/>
      <c r="N1865" s="210">
        <f>ROUND($L$1865*$K$1865,2)</f>
        <v>0</v>
      </c>
      <c r="O1865" s="211"/>
      <c r="P1865" s="211"/>
      <c r="Q1865" s="211"/>
      <c r="R1865" s="23"/>
      <c r="T1865" s="127"/>
      <c r="U1865" s="128" t="s">
        <v>422</v>
      </c>
      <c r="V1865" s="129">
        <v>0.059</v>
      </c>
      <c r="W1865" s="129">
        <f>$V$1865*$K$1865</f>
        <v>65.99958299999999</v>
      </c>
      <c r="X1865" s="129">
        <v>0.0005744</v>
      </c>
      <c r="Y1865" s="129">
        <f>$X$1865*$K$1865</f>
        <v>0.6425450927999999</v>
      </c>
      <c r="Z1865" s="129">
        <v>0</v>
      </c>
      <c r="AA1865" s="130">
        <f>$Z$1865*$K$1865</f>
        <v>0</v>
      </c>
      <c r="AR1865" s="6" t="s">
        <v>607</v>
      </c>
      <c r="AT1865" s="6" t="s">
        <v>540</v>
      </c>
      <c r="AU1865" s="6" t="s">
        <v>517</v>
      </c>
      <c r="AY1865" s="6" t="s">
        <v>539</v>
      </c>
      <c r="BE1865" s="80">
        <f>IF($U$1865="základní",$N$1865,0)</f>
        <v>0</v>
      </c>
      <c r="BF1865" s="80">
        <f>IF($U$1865="snížená",$N$1865,0)</f>
        <v>0</v>
      </c>
      <c r="BG1865" s="80">
        <f>IF($U$1865="zákl. přenesená",$N$1865,0)</f>
        <v>0</v>
      </c>
      <c r="BH1865" s="80">
        <f>IF($U$1865="sníž. přenesená",$N$1865,0)</f>
        <v>0</v>
      </c>
      <c r="BI1865" s="80">
        <f>IF($U$1865="nulová",$N$1865,0)</f>
        <v>0</v>
      </c>
      <c r="BJ1865" s="6" t="s">
        <v>517</v>
      </c>
      <c r="BK1865" s="80">
        <f>ROUND($L$1865*$K$1865,2)</f>
        <v>0</v>
      </c>
      <c r="BL1865" s="6" t="s">
        <v>607</v>
      </c>
    </row>
    <row r="1866" spans="2:51" s="6" customFormat="1" ht="15.75" customHeight="1">
      <c r="B1866" s="131"/>
      <c r="E1866" s="132"/>
      <c r="F1866" s="206" t="s">
        <v>932</v>
      </c>
      <c r="G1866" s="207"/>
      <c r="H1866" s="207"/>
      <c r="I1866" s="207"/>
      <c r="K1866" s="132"/>
      <c r="N1866" s="132"/>
      <c r="R1866" s="133"/>
      <c r="T1866" s="134"/>
      <c r="AA1866" s="135"/>
      <c r="AT1866" s="132" t="s">
        <v>546</v>
      </c>
      <c r="AU1866" s="132" t="s">
        <v>517</v>
      </c>
      <c r="AV1866" s="136" t="s">
        <v>401</v>
      </c>
      <c r="AW1866" s="136" t="s">
        <v>485</v>
      </c>
      <c r="AX1866" s="136" t="s">
        <v>455</v>
      </c>
      <c r="AY1866" s="132" t="s">
        <v>539</v>
      </c>
    </row>
    <row r="1867" spans="2:51" s="6" customFormat="1" ht="15.75" customHeight="1">
      <c r="B1867" s="137"/>
      <c r="E1867" s="138"/>
      <c r="F1867" s="204" t="s">
        <v>933</v>
      </c>
      <c r="G1867" s="205"/>
      <c r="H1867" s="205"/>
      <c r="I1867" s="205"/>
      <c r="K1867" s="139">
        <v>83.05</v>
      </c>
      <c r="N1867" s="138"/>
      <c r="R1867" s="140"/>
      <c r="T1867" s="141"/>
      <c r="AA1867" s="142"/>
      <c r="AT1867" s="138" t="s">
        <v>546</v>
      </c>
      <c r="AU1867" s="138" t="s">
        <v>517</v>
      </c>
      <c r="AV1867" s="143" t="s">
        <v>517</v>
      </c>
      <c r="AW1867" s="143" t="s">
        <v>485</v>
      </c>
      <c r="AX1867" s="143" t="s">
        <v>455</v>
      </c>
      <c r="AY1867" s="138" t="s">
        <v>539</v>
      </c>
    </row>
    <row r="1868" spans="2:51" s="6" customFormat="1" ht="15.75" customHeight="1">
      <c r="B1868" s="131"/>
      <c r="E1868" s="132"/>
      <c r="F1868" s="206" t="s">
        <v>925</v>
      </c>
      <c r="G1868" s="207"/>
      <c r="H1868" s="207"/>
      <c r="I1868" s="207"/>
      <c r="K1868" s="132"/>
      <c r="N1868" s="132"/>
      <c r="R1868" s="133"/>
      <c r="T1868" s="134"/>
      <c r="AA1868" s="135"/>
      <c r="AT1868" s="132" t="s">
        <v>546</v>
      </c>
      <c r="AU1868" s="132" t="s">
        <v>517</v>
      </c>
      <c r="AV1868" s="136" t="s">
        <v>401</v>
      </c>
      <c r="AW1868" s="136" t="s">
        <v>485</v>
      </c>
      <c r="AX1868" s="136" t="s">
        <v>455</v>
      </c>
      <c r="AY1868" s="132" t="s">
        <v>539</v>
      </c>
    </row>
    <row r="1869" spans="2:51" s="6" customFormat="1" ht="15.75" customHeight="1">
      <c r="B1869" s="137"/>
      <c r="E1869" s="138"/>
      <c r="F1869" s="204" t="s">
        <v>936</v>
      </c>
      <c r="G1869" s="205"/>
      <c r="H1869" s="205"/>
      <c r="I1869" s="205"/>
      <c r="K1869" s="139">
        <v>95.24</v>
      </c>
      <c r="N1869" s="138"/>
      <c r="R1869" s="140"/>
      <c r="T1869" s="141"/>
      <c r="AA1869" s="142"/>
      <c r="AT1869" s="138" t="s">
        <v>546</v>
      </c>
      <c r="AU1869" s="138" t="s">
        <v>517</v>
      </c>
      <c r="AV1869" s="143" t="s">
        <v>517</v>
      </c>
      <c r="AW1869" s="143" t="s">
        <v>485</v>
      </c>
      <c r="AX1869" s="143" t="s">
        <v>455</v>
      </c>
      <c r="AY1869" s="138" t="s">
        <v>539</v>
      </c>
    </row>
    <row r="1870" spans="2:51" s="6" customFormat="1" ht="15.75" customHeight="1">
      <c r="B1870" s="131"/>
      <c r="E1870" s="132"/>
      <c r="F1870" s="206" t="s">
        <v>927</v>
      </c>
      <c r="G1870" s="207"/>
      <c r="H1870" s="207"/>
      <c r="I1870" s="207"/>
      <c r="K1870" s="132"/>
      <c r="N1870" s="132"/>
      <c r="R1870" s="133"/>
      <c r="T1870" s="134"/>
      <c r="AA1870" s="135"/>
      <c r="AT1870" s="132" t="s">
        <v>546</v>
      </c>
      <c r="AU1870" s="132" t="s">
        <v>517</v>
      </c>
      <c r="AV1870" s="136" t="s">
        <v>401</v>
      </c>
      <c r="AW1870" s="136" t="s">
        <v>485</v>
      </c>
      <c r="AX1870" s="136" t="s">
        <v>455</v>
      </c>
      <c r="AY1870" s="132" t="s">
        <v>539</v>
      </c>
    </row>
    <row r="1871" spans="2:51" s="6" customFormat="1" ht="15.75" customHeight="1">
      <c r="B1871" s="137"/>
      <c r="E1871" s="138"/>
      <c r="F1871" s="204" t="s">
        <v>937</v>
      </c>
      <c r="G1871" s="205"/>
      <c r="H1871" s="205"/>
      <c r="I1871" s="205"/>
      <c r="K1871" s="139">
        <v>94.81</v>
      </c>
      <c r="N1871" s="138"/>
      <c r="R1871" s="140"/>
      <c r="T1871" s="141"/>
      <c r="AA1871" s="142"/>
      <c r="AT1871" s="138" t="s">
        <v>546</v>
      </c>
      <c r="AU1871" s="138" t="s">
        <v>517</v>
      </c>
      <c r="AV1871" s="143" t="s">
        <v>517</v>
      </c>
      <c r="AW1871" s="143" t="s">
        <v>485</v>
      </c>
      <c r="AX1871" s="143" t="s">
        <v>455</v>
      </c>
      <c r="AY1871" s="138" t="s">
        <v>539</v>
      </c>
    </row>
    <row r="1872" spans="2:51" s="6" customFormat="1" ht="15.75" customHeight="1">
      <c r="B1872" s="131"/>
      <c r="E1872" s="132"/>
      <c r="F1872" s="206" t="s">
        <v>948</v>
      </c>
      <c r="G1872" s="207"/>
      <c r="H1872" s="207"/>
      <c r="I1872" s="207"/>
      <c r="K1872" s="132"/>
      <c r="N1872" s="132"/>
      <c r="R1872" s="133"/>
      <c r="T1872" s="134"/>
      <c r="AA1872" s="135"/>
      <c r="AT1872" s="132" t="s">
        <v>546</v>
      </c>
      <c r="AU1872" s="132" t="s">
        <v>517</v>
      </c>
      <c r="AV1872" s="136" t="s">
        <v>401</v>
      </c>
      <c r="AW1872" s="136" t="s">
        <v>485</v>
      </c>
      <c r="AX1872" s="136" t="s">
        <v>455</v>
      </c>
      <c r="AY1872" s="132" t="s">
        <v>539</v>
      </c>
    </row>
    <row r="1873" spans="2:51" s="6" customFormat="1" ht="27" customHeight="1">
      <c r="B1873" s="137"/>
      <c r="E1873" s="138"/>
      <c r="F1873" s="204" t="s">
        <v>949</v>
      </c>
      <c r="G1873" s="205"/>
      <c r="H1873" s="205"/>
      <c r="I1873" s="205"/>
      <c r="K1873" s="139">
        <v>301.305</v>
      </c>
      <c r="N1873" s="138"/>
      <c r="R1873" s="140"/>
      <c r="T1873" s="141"/>
      <c r="AA1873" s="142"/>
      <c r="AT1873" s="138" t="s">
        <v>546</v>
      </c>
      <c r="AU1873" s="138" t="s">
        <v>517</v>
      </c>
      <c r="AV1873" s="143" t="s">
        <v>517</v>
      </c>
      <c r="AW1873" s="143" t="s">
        <v>485</v>
      </c>
      <c r="AX1873" s="143" t="s">
        <v>455</v>
      </c>
      <c r="AY1873" s="138" t="s">
        <v>539</v>
      </c>
    </row>
    <row r="1874" spans="2:51" s="6" customFormat="1" ht="15.75" customHeight="1">
      <c r="B1874" s="131"/>
      <c r="E1874" s="132"/>
      <c r="F1874" s="206" t="s">
        <v>954</v>
      </c>
      <c r="G1874" s="207"/>
      <c r="H1874" s="207"/>
      <c r="I1874" s="207"/>
      <c r="K1874" s="132"/>
      <c r="N1874" s="132"/>
      <c r="R1874" s="133"/>
      <c r="T1874" s="134"/>
      <c r="AA1874" s="135"/>
      <c r="AT1874" s="132" t="s">
        <v>546</v>
      </c>
      <c r="AU1874" s="132" t="s">
        <v>517</v>
      </c>
      <c r="AV1874" s="136" t="s">
        <v>401</v>
      </c>
      <c r="AW1874" s="136" t="s">
        <v>485</v>
      </c>
      <c r="AX1874" s="136" t="s">
        <v>455</v>
      </c>
      <c r="AY1874" s="132" t="s">
        <v>539</v>
      </c>
    </row>
    <row r="1875" spans="2:51" s="6" customFormat="1" ht="27" customHeight="1">
      <c r="B1875" s="137"/>
      <c r="E1875" s="138"/>
      <c r="F1875" s="204" t="s">
        <v>955</v>
      </c>
      <c r="G1875" s="205"/>
      <c r="H1875" s="205"/>
      <c r="I1875" s="205"/>
      <c r="K1875" s="139">
        <v>308.34</v>
      </c>
      <c r="N1875" s="138"/>
      <c r="R1875" s="140"/>
      <c r="T1875" s="141"/>
      <c r="AA1875" s="142"/>
      <c r="AT1875" s="138" t="s">
        <v>546</v>
      </c>
      <c r="AU1875" s="138" t="s">
        <v>517</v>
      </c>
      <c r="AV1875" s="143" t="s">
        <v>517</v>
      </c>
      <c r="AW1875" s="143" t="s">
        <v>485</v>
      </c>
      <c r="AX1875" s="143" t="s">
        <v>455</v>
      </c>
      <c r="AY1875" s="138" t="s">
        <v>539</v>
      </c>
    </row>
    <row r="1876" spans="2:51" s="6" customFormat="1" ht="15.75" customHeight="1">
      <c r="B1876" s="131"/>
      <c r="E1876" s="132"/>
      <c r="F1876" s="206" t="s">
        <v>960</v>
      </c>
      <c r="G1876" s="207"/>
      <c r="H1876" s="207"/>
      <c r="I1876" s="207"/>
      <c r="K1876" s="132"/>
      <c r="N1876" s="132"/>
      <c r="R1876" s="133"/>
      <c r="T1876" s="134"/>
      <c r="AA1876" s="135"/>
      <c r="AT1876" s="132" t="s">
        <v>546</v>
      </c>
      <c r="AU1876" s="132" t="s">
        <v>517</v>
      </c>
      <c r="AV1876" s="136" t="s">
        <v>401</v>
      </c>
      <c r="AW1876" s="136" t="s">
        <v>485</v>
      </c>
      <c r="AX1876" s="136" t="s">
        <v>455</v>
      </c>
      <c r="AY1876" s="132" t="s">
        <v>539</v>
      </c>
    </row>
    <row r="1877" spans="2:51" s="6" customFormat="1" ht="27" customHeight="1">
      <c r="B1877" s="137"/>
      <c r="E1877" s="138"/>
      <c r="F1877" s="204" t="s">
        <v>961</v>
      </c>
      <c r="G1877" s="205"/>
      <c r="H1877" s="205"/>
      <c r="I1877" s="205"/>
      <c r="K1877" s="139">
        <v>285.662</v>
      </c>
      <c r="N1877" s="138"/>
      <c r="R1877" s="140"/>
      <c r="T1877" s="141"/>
      <c r="AA1877" s="142"/>
      <c r="AT1877" s="138" t="s">
        <v>546</v>
      </c>
      <c r="AU1877" s="138" t="s">
        <v>517</v>
      </c>
      <c r="AV1877" s="143" t="s">
        <v>517</v>
      </c>
      <c r="AW1877" s="143" t="s">
        <v>485</v>
      </c>
      <c r="AX1877" s="143" t="s">
        <v>455</v>
      </c>
      <c r="AY1877" s="138" t="s">
        <v>539</v>
      </c>
    </row>
    <row r="1878" spans="2:51" s="6" customFormat="1" ht="15.75" customHeight="1">
      <c r="B1878" s="131"/>
      <c r="E1878" s="132"/>
      <c r="F1878" s="206" t="s">
        <v>631</v>
      </c>
      <c r="G1878" s="207"/>
      <c r="H1878" s="207"/>
      <c r="I1878" s="207"/>
      <c r="K1878" s="132"/>
      <c r="N1878" s="132"/>
      <c r="R1878" s="133"/>
      <c r="T1878" s="134"/>
      <c r="AA1878" s="135"/>
      <c r="AT1878" s="132" t="s">
        <v>546</v>
      </c>
      <c r="AU1878" s="132" t="s">
        <v>517</v>
      </c>
      <c r="AV1878" s="136" t="s">
        <v>401</v>
      </c>
      <c r="AW1878" s="136" t="s">
        <v>485</v>
      </c>
      <c r="AX1878" s="136" t="s">
        <v>455</v>
      </c>
      <c r="AY1878" s="132" t="s">
        <v>539</v>
      </c>
    </row>
    <row r="1879" spans="2:51" s="6" customFormat="1" ht="15.75" customHeight="1">
      <c r="B1879" s="137"/>
      <c r="E1879" s="138"/>
      <c r="F1879" s="204" t="s">
        <v>632</v>
      </c>
      <c r="G1879" s="205"/>
      <c r="H1879" s="205"/>
      <c r="I1879" s="205"/>
      <c r="K1879" s="139">
        <v>12.251</v>
      </c>
      <c r="N1879" s="138"/>
      <c r="R1879" s="140"/>
      <c r="T1879" s="141"/>
      <c r="AA1879" s="142"/>
      <c r="AT1879" s="138" t="s">
        <v>546</v>
      </c>
      <c r="AU1879" s="138" t="s">
        <v>517</v>
      </c>
      <c r="AV1879" s="143" t="s">
        <v>517</v>
      </c>
      <c r="AW1879" s="143" t="s">
        <v>485</v>
      </c>
      <c r="AX1879" s="143" t="s">
        <v>455</v>
      </c>
      <c r="AY1879" s="138" t="s">
        <v>539</v>
      </c>
    </row>
    <row r="1880" spans="2:51" s="6" customFormat="1" ht="15.75" customHeight="1">
      <c r="B1880" s="131"/>
      <c r="E1880" s="132"/>
      <c r="F1880" s="206" t="s">
        <v>633</v>
      </c>
      <c r="G1880" s="207"/>
      <c r="H1880" s="207"/>
      <c r="I1880" s="207"/>
      <c r="K1880" s="132"/>
      <c r="N1880" s="132"/>
      <c r="R1880" s="133"/>
      <c r="T1880" s="134"/>
      <c r="AA1880" s="135"/>
      <c r="AT1880" s="132" t="s">
        <v>546</v>
      </c>
      <c r="AU1880" s="132" t="s">
        <v>517</v>
      </c>
      <c r="AV1880" s="136" t="s">
        <v>401</v>
      </c>
      <c r="AW1880" s="136" t="s">
        <v>485</v>
      </c>
      <c r="AX1880" s="136" t="s">
        <v>455</v>
      </c>
      <c r="AY1880" s="132" t="s">
        <v>539</v>
      </c>
    </row>
    <row r="1881" spans="2:51" s="6" customFormat="1" ht="15.75" customHeight="1">
      <c r="B1881" s="137"/>
      <c r="E1881" s="138"/>
      <c r="F1881" s="204" t="s">
        <v>634</v>
      </c>
      <c r="G1881" s="205"/>
      <c r="H1881" s="205"/>
      <c r="I1881" s="205"/>
      <c r="K1881" s="139">
        <v>8.747</v>
      </c>
      <c r="N1881" s="138"/>
      <c r="R1881" s="140"/>
      <c r="T1881" s="141"/>
      <c r="AA1881" s="142"/>
      <c r="AT1881" s="138" t="s">
        <v>546</v>
      </c>
      <c r="AU1881" s="138" t="s">
        <v>517</v>
      </c>
      <c r="AV1881" s="143" t="s">
        <v>517</v>
      </c>
      <c r="AW1881" s="143" t="s">
        <v>485</v>
      </c>
      <c r="AX1881" s="143" t="s">
        <v>455</v>
      </c>
      <c r="AY1881" s="138" t="s">
        <v>539</v>
      </c>
    </row>
    <row r="1882" spans="2:51" s="6" customFormat="1" ht="15.75" customHeight="1">
      <c r="B1882" s="131"/>
      <c r="E1882" s="132"/>
      <c r="F1882" s="206" t="s">
        <v>635</v>
      </c>
      <c r="G1882" s="207"/>
      <c r="H1882" s="207"/>
      <c r="I1882" s="207"/>
      <c r="K1882" s="132"/>
      <c r="N1882" s="132"/>
      <c r="R1882" s="133"/>
      <c r="T1882" s="134"/>
      <c r="AA1882" s="135"/>
      <c r="AT1882" s="132" t="s">
        <v>546</v>
      </c>
      <c r="AU1882" s="132" t="s">
        <v>517</v>
      </c>
      <c r="AV1882" s="136" t="s">
        <v>401</v>
      </c>
      <c r="AW1882" s="136" t="s">
        <v>485</v>
      </c>
      <c r="AX1882" s="136" t="s">
        <v>455</v>
      </c>
      <c r="AY1882" s="132" t="s">
        <v>539</v>
      </c>
    </row>
    <row r="1883" spans="2:51" s="6" customFormat="1" ht="15.75" customHeight="1">
      <c r="B1883" s="137"/>
      <c r="E1883" s="138"/>
      <c r="F1883" s="204" t="s">
        <v>636</v>
      </c>
      <c r="G1883" s="205"/>
      <c r="H1883" s="205"/>
      <c r="I1883" s="205"/>
      <c r="K1883" s="139">
        <v>5.487</v>
      </c>
      <c r="N1883" s="138"/>
      <c r="R1883" s="140"/>
      <c r="T1883" s="141"/>
      <c r="AA1883" s="142"/>
      <c r="AT1883" s="138" t="s">
        <v>546</v>
      </c>
      <c r="AU1883" s="138" t="s">
        <v>517</v>
      </c>
      <c r="AV1883" s="143" t="s">
        <v>517</v>
      </c>
      <c r="AW1883" s="143" t="s">
        <v>485</v>
      </c>
      <c r="AX1883" s="143" t="s">
        <v>455</v>
      </c>
      <c r="AY1883" s="138" t="s">
        <v>539</v>
      </c>
    </row>
    <row r="1884" spans="2:51" s="6" customFormat="1" ht="15.75" customHeight="1">
      <c r="B1884" s="131"/>
      <c r="E1884" s="132"/>
      <c r="F1884" s="206" t="s">
        <v>637</v>
      </c>
      <c r="G1884" s="207"/>
      <c r="H1884" s="207"/>
      <c r="I1884" s="207"/>
      <c r="K1884" s="132"/>
      <c r="N1884" s="132"/>
      <c r="R1884" s="133"/>
      <c r="T1884" s="134"/>
      <c r="AA1884" s="135"/>
      <c r="AT1884" s="132" t="s">
        <v>546</v>
      </c>
      <c r="AU1884" s="132" t="s">
        <v>517</v>
      </c>
      <c r="AV1884" s="136" t="s">
        <v>401</v>
      </c>
      <c r="AW1884" s="136" t="s">
        <v>485</v>
      </c>
      <c r="AX1884" s="136" t="s">
        <v>455</v>
      </c>
      <c r="AY1884" s="132" t="s">
        <v>539</v>
      </c>
    </row>
    <row r="1885" spans="2:51" s="6" customFormat="1" ht="15.75" customHeight="1">
      <c r="B1885" s="137"/>
      <c r="E1885" s="138"/>
      <c r="F1885" s="204" t="s">
        <v>638</v>
      </c>
      <c r="G1885" s="205"/>
      <c r="H1885" s="205"/>
      <c r="I1885" s="205"/>
      <c r="K1885" s="139">
        <v>6.57</v>
      </c>
      <c r="N1885" s="138"/>
      <c r="R1885" s="140"/>
      <c r="T1885" s="141"/>
      <c r="AA1885" s="142"/>
      <c r="AT1885" s="138" t="s">
        <v>546</v>
      </c>
      <c r="AU1885" s="138" t="s">
        <v>517</v>
      </c>
      <c r="AV1885" s="143" t="s">
        <v>517</v>
      </c>
      <c r="AW1885" s="143" t="s">
        <v>485</v>
      </c>
      <c r="AX1885" s="143" t="s">
        <v>455</v>
      </c>
      <c r="AY1885" s="138" t="s">
        <v>539</v>
      </c>
    </row>
    <row r="1886" spans="2:51" s="6" customFormat="1" ht="15.75" customHeight="1">
      <c r="B1886" s="131"/>
      <c r="E1886" s="132"/>
      <c r="F1886" s="206" t="s">
        <v>952</v>
      </c>
      <c r="G1886" s="207"/>
      <c r="H1886" s="207"/>
      <c r="I1886" s="207"/>
      <c r="K1886" s="132"/>
      <c r="N1886" s="132"/>
      <c r="R1886" s="133"/>
      <c r="T1886" s="134"/>
      <c r="AA1886" s="135"/>
      <c r="AT1886" s="132" t="s">
        <v>546</v>
      </c>
      <c r="AU1886" s="132" t="s">
        <v>517</v>
      </c>
      <c r="AV1886" s="136" t="s">
        <v>401</v>
      </c>
      <c r="AW1886" s="136" t="s">
        <v>485</v>
      </c>
      <c r="AX1886" s="136" t="s">
        <v>455</v>
      </c>
      <c r="AY1886" s="132" t="s">
        <v>539</v>
      </c>
    </row>
    <row r="1887" spans="2:51" s="6" customFormat="1" ht="15.75" customHeight="1">
      <c r="B1887" s="131"/>
      <c r="E1887" s="132"/>
      <c r="F1887" s="206" t="s">
        <v>586</v>
      </c>
      <c r="G1887" s="207"/>
      <c r="H1887" s="207"/>
      <c r="I1887" s="207"/>
      <c r="K1887" s="132"/>
      <c r="N1887" s="132"/>
      <c r="R1887" s="133"/>
      <c r="T1887" s="134"/>
      <c r="AA1887" s="135"/>
      <c r="AT1887" s="132" t="s">
        <v>546</v>
      </c>
      <c r="AU1887" s="132" t="s">
        <v>517</v>
      </c>
      <c r="AV1887" s="136" t="s">
        <v>401</v>
      </c>
      <c r="AW1887" s="136" t="s">
        <v>485</v>
      </c>
      <c r="AX1887" s="136" t="s">
        <v>455</v>
      </c>
      <c r="AY1887" s="132" t="s">
        <v>539</v>
      </c>
    </row>
    <row r="1888" spans="2:51" s="6" customFormat="1" ht="15.75" customHeight="1">
      <c r="B1888" s="137"/>
      <c r="E1888" s="138"/>
      <c r="F1888" s="204" t="s">
        <v>953</v>
      </c>
      <c r="G1888" s="205"/>
      <c r="H1888" s="205"/>
      <c r="I1888" s="205"/>
      <c r="K1888" s="139">
        <v>-19.015</v>
      </c>
      <c r="N1888" s="138"/>
      <c r="R1888" s="140"/>
      <c r="T1888" s="141"/>
      <c r="AA1888" s="142"/>
      <c r="AT1888" s="138" t="s">
        <v>546</v>
      </c>
      <c r="AU1888" s="138" t="s">
        <v>517</v>
      </c>
      <c r="AV1888" s="143" t="s">
        <v>517</v>
      </c>
      <c r="AW1888" s="143" t="s">
        <v>485</v>
      </c>
      <c r="AX1888" s="143" t="s">
        <v>455</v>
      </c>
      <c r="AY1888" s="138" t="s">
        <v>539</v>
      </c>
    </row>
    <row r="1889" spans="2:51" s="6" customFormat="1" ht="15.75" customHeight="1">
      <c r="B1889" s="131"/>
      <c r="E1889" s="132"/>
      <c r="F1889" s="206" t="s">
        <v>615</v>
      </c>
      <c r="G1889" s="207"/>
      <c r="H1889" s="207"/>
      <c r="I1889" s="207"/>
      <c r="K1889" s="132"/>
      <c r="N1889" s="132"/>
      <c r="R1889" s="133"/>
      <c r="T1889" s="134"/>
      <c r="AA1889" s="135"/>
      <c r="AT1889" s="132" t="s">
        <v>546</v>
      </c>
      <c r="AU1889" s="132" t="s">
        <v>517</v>
      </c>
      <c r="AV1889" s="136" t="s">
        <v>401</v>
      </c>
      <c r="AW1889" s="136" t="s">
        <v>485</v>
      </c>
      <c r="AX1889" s="136" t="s">
        <v>455</v>
      </c>
      <c r="AY1889" s="132" t="s">
        <v>539</v>
      </c>
    </row>
    <row r="1890" spans="2:51" s="6" customFormat="1" ht="15.75" customHeight="1">
      <c r="B1890" s="137"/>
      <c r="E1890" s="138"/>
      <c r="F1890" s="204" t="s">
        <v>959</v>
      </c>
      <c r="G1890" s="205"/>
      <c r="H1890" s="205"/>
      <c r="I1890" s="205"/>
      <c r="K1890" s="139">
        <v>-22.88</v>
      </c>
      <c r="N1890" s="138"/>
      <c r="R1890" s="140"/>
      <c r="T1890" s="141"/>
      <c r="AA1890" s="142"/>
      <c r="AT1890" s="138" t="s">
        <v>546</v>
      </c>
      <c r="AU1890" s="138" t="s">
        <v>517</v>
      </c>
      <c r="AV1890" s="143" t="s">
        <v>517</v>
      </c>
      <c r="AW1890" s="143" t="s">
        <v>485</v>
      </c>
      <c r="AX1890" s="143" t="s">
        <v>455</v>
      </c>
      <c r="AY1890" s="138" t="s">
        <v>539</v>
      </c>
    </row>
    <row r="1891" spans="2:51" s="6" customFormat="1" ht="15.75" customHeight="1">
      <c r="B1891" s="131"/>
      <c r="E1891" s="132"/>
      <c r="F1891" s="206" t="s">
        <v>618</v>
      </c>
      <c r="G1891" s="207"/>
      <c r="H1891" s="207"/>
      <c r="I1891" s="207"/>
      <c r="K1891" s="132"/>
      <c r="N1891" s="132"/>
      <c r="R1891" s="133"/>
      <c r="T1891" s="134"/>
      <c r="AA1891" s="135"/>
      <c r="AT1891" s="132" t="s">
        <v>546</v>
      </c>
      <c r="AU1891" s="132" t="s">
        <v>517</v>
      </c>
      <c r="AV1891" s="136" t="s">
        <v>401</v>
      </c>
      <c r="AW1891" s="136" t="s">
        <v>485</v>
      </c>
      <c r="AX1891" s="136" t="s">
        <v>455</v>
      </c>
      <c r="AY1891" s="132" t="s">
        <v>539</v>
      </c>
    </row>
    <row r="1892" spans="2:51" s="6" customFormat="1" ht="15.75" customHeight="1">
      <c r="B1892" s="137"/>
      <c r="E1892" s="138"/>
      <c r="F1892" s="204" t="s">
        <v>964</v>
      </c>
      <c r="G1892" s="205"/>
      <c r="H1892" s="205"/>
      <c r="I1892" s="205"/>
      <c r="K1892" s="139">
        <v>-40.93</v>
      </c>
      <c r="N1892" s="138"/>
      <c r="R1892" s="140"/>
      <c r="T1892" s="141"/>
      <c r="AA1892" s="142"/>
      <c r="AT1892" s="138" t="s">
        <v>546</v>
      </c>
      <c r="AU1892" s="138" t="s">
        <v>517</v>
      </c>
      <c r="AV1892" s="143" t="s">
        <v>517</v>
      </c>
      <c r="AW1892" s="143" t="s">
        <v>485</v>
      </c>
      <c r="AX1892" s="143" t="s">
        <v>455</v>
      </c>
      <c r="AY1892" s="138" t="s">
        <v>539</v>
      </c>
    </row>
    <row r="1893" spans="2:51" s="6" customFormat="1" ht="15.75" customHeight="1">
      <c r="B1893" s="144"/>
      <c r="E1893" s="145"/>
      <c r="F1893" s="208" t="s">
        <v>548</v>
      </c>
      <c r="G1893" s="209"/>
      <c r="H1893" s="209"/>
      <c r="I1893" s="209"/>
      <c r="K1893" s="146">
        <v>1118.637</v>
      </c>
      <c r="N1893" s="145"/>
      <c r="R1893" s="147"/>
      <c r="T1893" s="148"/>
      <c r="AA1893" s="149"/>
      <c r="AT1893" s="145" t="s">
        <v>546</v>
      </c>
      <c r="AU1893" s="145" t="s">
        <v>517</v>
      </c>
      <c r="AV1893" s="150" t="s">
        <v>544</v>
      </c>
      <c r="AW1893" s="150" t="s">
        <v>485</v>
      </c>
      <c r="AX1893" s="150" t="s">
        <v>401</v>
      </c>
      <c r="AY1893" s="145" t="s">
        <v>539</v>
      </c>
    </row>
    <row r="1894" spans="2:63" s="6" customFormat="1" ht="51" customHeight="1">
      <c r="B1894" s="22"/>
      <c r="D1894" s="115" t="s">
        <v>371</v>
      </c>
      <c r="N1894" s="202">
        <f>$BK$1894</f>
        <v>0</v>
      </c>
      <c r="O1894" s="181"/>
      <c r="P1894" s="181"/>
      <c r="Q1894" s="181"/>
      <c r="R1894" s="23"/>
      <c r="T1894" s="156"/>
      <c r="U1894" s="41"/>
      <c r="V1894" s="41"/>
      <c r="W1894" s="41"/>
      <c r="X1894" s="41"/>
      <c r="Y1894" s="41"/>
      <c r="Z1894" s="41"/>
      <c r="AA1894" s="43"/>
      <c r="AT1894" s="6" t="s">
        <v>454</v>
      </c>
      <c r="AU1894" s="6" t="s">
        <v>455</v>
      </c>
      <c r="AY1894" s="6" t="s">
        <v>372</v>
      </c>
      <c r="BK1894" s="80">
        <v>0</v>
      </c>
    </row>
    <row r="1895" spans="2:46" s="6" customFormat="1" ht="7.5" customHeight="1">
      <c r="B1895" s="44"/>
      <c r="C1895" s="45"/>
      <c r="D1895" s="45"/>
      <c r="E1895" s="45"/>
      <c r="F1895" s="45"/>
      <c r="G1895" s="45"/>
      <c r="H1895" s="45"/>
      <c r="I1895" s="45"/>
      <c r="J1895" s="45"/>
      <c r="K1895" s="45"/>
      <c r="L1895" s="45"/>
      <c r="M1895" s="45"/>
      <c r="N1895" s="45"/>
      <c r="O1895" s="45"/>
      <c r="P1895" s="45"/>
      <c r="Q1895" s="45"/>
      <c r="R1895" s="46"/>
      <c r="AT1895" s="2"/>
    </row>
    <row r="65535" ht="14.25" customHeight="1">
      <c r="N65535" s="2">
        <f>$N$1894</f>
        <v>0</v>
      </c>
    </row>
  </sheetData>
  <mergeCells count="2324">
    <mergeCell ref="C2:Q2"/>
    <mergeCell ref="C4:Q4"/>
    <mergeCell ref="F6:P6"/>
    <mergeCell ref="O8:P8"/>
    <mergeCell ref="O10:P10"/>
    <mergeCell ref="O11:P11"/>
    <mergeCell ref="O13:P13"/>
    <mergeCell ref="E14:L14"/>
    <mergeCell ref="O14:P14"/>
    <mergeCell ref="O16:P16"/>
    <mergeCell ref="O17:P17"/>
    <mergeCell ref="O19:P19"/>
    <mergeCell ref="O20:P20"/>
    <mergeCell ref="M23:P23"/>
    <mergeCell ref="M24:P24"/>
    <mergeCell ref="M26:P26"/>
    <mergeCell ref="H28:J28"/>
    <mergeCell ref="M28:P28"/>
    <mergeCell ref="H29:J29"/>
    <mergeCell ref="M29:P29"/>
    <mergeCell ref="H30:J30"/>
    <mergeCell ref="M30:P30"/>
    <mergeCell ref="H31:J31"/>
    <mergeCell ref="M31:P31"/>
    <mergeCell ref="H32:J32"/>
    <mergeCell ref="M32:P32"/>
    <mergeCell ref="L34:P34"/>
    <mergeCell ref="C76:Q76"/>
    <mergeCell ref="F78:P78"/>
    <mergeCell ref="M80:P80"/>
    <mergeCell ref="M82:Q82"/>
    <mergeCell ref="M83:Q83"/>
    <mergeCell ref="C85:G85"/>
    <mergeCell ref="N85:Q85"/>
    <mergeCell ref="N87:Q87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1:Q101"/>
    <mergeCell ref="N102:Q102"/>
    <mergeCell ref="N103:Q103"/>
    <mergeCell ref="N104:Q104"/>
    <mergeCell ref="N105:Q105"/>
    <mergeCell ref="N106:Q106"/>
    <mergeCell ref="N107:Q107"/>
    <mergeCell ref="N108:Q108"/>
    <mergeCell ref="N109:Q109"/>
    <mergeCell ref="N110:Q110"/>
    <mergeCell ref="N111:Q111"/>
    <mergeCell ref="N112:Q112"/>
    <mergeCell ref="N113:Q113"/>
    <mergeCell ref="N114:Q114"/>
    <mergeCell ref="N115:Q115"/>
    <mergeCell ref="N117:Q117"/>
    <mergeCell ref="D118:H118"/>
    <mergeCell ref="N118:Q118"/>
    <mergeCell ref="D119:H119"/>
    <mergeCell ref="N119:Q119"/>
    <mergeCell ref="D120:H120"/>
    <mergeCell ref="N120:Q120"/>
    <mergeCell ref="D121:H121"/>
    <mergeCell ref="N121:Q121"/>
    <mergeCell ref="D122:H122"/>
    <mergeCell ref="N122:Q122"/>
    <mergeCell ref="N123:Q123"/>
    <mergeCell ref="L125:Q125"/>
    <mergeCell ref="C131:Q131"/>
    <mergeCell ref="F133:P133"/>
    <mergeCell ref="M135:P135"/>
    <mergeCell ref="M137:Q137"/>
    <mergeCell ref="M138:Q138"/>
    <mergeCell ref="F140:I140"/>
    <mergeCell ref="L140:M140"/>
    <mergeCell ref="N140:Q140"/>
    <mergeCell ref="F144:I144"/>
    <mergeCell ref="L144:M144"/>
    <mergeCell ref="N144:Q144"/>
    <mergeCell ref="F145:I145"/>
    <mergeCell ref="F146:I146"/>
    <mergeCell ref="F147:I147"/>
    <mergeCell ref="F148:I148"/>
    <mergeCell ref="L148:M148"/>
    <mergeCell ref="L154:M154"/>
    <mergeCell ref="N148:Q148"/>
    <mergeCell ref="F149:I149"/>
    <mergeCell ref="F150:I150"/>
    <mergeCell ref="F151:I151"/>
    <mergeCell ref="F155:I155"/>
    <mergeCell ref="F156:I156"/>
    <mergeCell ref="F157:I157"/>
    <mergeCell ref="F152:I152"/>
    <mergeCell ref="F153:I153"/>
    <mergeCell ref="F154:I154"/>
    <mergeCell ref="F158:I158"/>
    <mergeCell ref="L158:M158"/>
    <mergeCell ref="N158:Q158"/>
    <mergeCell ref="F159:I159"/>
    <mergeCell ref="L166:M166"/>
    <mergeCell ref="F160:I160"/>
    <mergeCell ref="F161:I161"/>
    <mergeCell ref="F162:I162"/>
    <mergeCell ref="F163:I163"/>
    <mergeCell ref="F167:I167"/>
    <mergeCell ref="F168:I168"/>
    <mergeCell ref="F169:I169"/>
    <mergeCell ref="F164:I164"/>
    <mergeCell ref="F165:I165"/>
    <mergeCell ref="F166:I166"/>
    <mergeCell ref="F170:I170"/>
    <mergeCell ref="F171:I171"/>
    <mergeCell ref="F172:I172"/>
    <mergeCell ref="F173:I173"/>
    <mergeCell ref="F174:I174"/>
    <mergeCell ref="L174:M174"/>
    <mergeCell ref="N174:Q174"/>
    <mergeCell ref="F175:I175"/>
    <mergeCell ref="L175:M175"/>
    <mergeCell ref="N175:Q175"/>
    <mergeCell ref="F176:I176"/>
    <mergeCell ref="F177:I177"/>
    <mergeCell ref="F178:I178"/>
    <mergeCell ref="F179:I179"/>
    <mergeCell ref="F180:I180"/>
    <mergeCell ref="F181:I181"/>
    <mergeCell ref="F182:I182"/>
    <mergeCell ref="F183:I183"/>
    <mergeCell ref="L183:M183"/>
    <mergeCell ref="N183:Q183"/>
    <mergeCell ref="F184:I184"/>
    <mergeCell ref="F185:I185"/>
    <mergeCell ref="F186:I186"/>
    <mergeCell ref="F187:I187"/>
    <mergeCell ref="F188:I188"/>
    <mergeCell ref="F189:I189"/>
    <mergeCell ref="F190:I190"/>
    <mergeCell ref="F191:I191"/>
    <mergeCell ref="L191:M191"/>
    <mergeCell ref="N191:Q191"/>
    <mergeCell ref="F192:I192"/>
    <mergeCell ref="F193:I193"/>
    <mergeCell ref="F194:I194"/>
    <mergeCell ref="F195:I195"/>
    <mergeCell ref="F196:I196"/>
    <mergeCell ref="F197:I197"/>
    <mergeCell ref="F198:I198"/>
    <mergeCell ref="F199:I199"/>
    <mergeCell ref="L199:M199"/>
    <mergeCell ref="N199:Q199"/>
    <mergeCell ref="F200:I200"/>
    <mergeCell ref="F201:I201"/>
    <mergeCell ref="F202:I202"/>
    <mergeCell ref="F204:I204"/>
    <mergeCell ref="L204:M204"/>
    <mergeCell ref="N204:Q204"/>
    <mergeCell ref="F205:I205"/>
    <mergeCell ref="F206:I206"/>
    <mergeCell ref="F207:I207"/>
    <mergeCell ref="F208:I208"/>
    <mergeCell ref="F209:I209"/>
    <mergeCell ref="L209:M209"/>
    <mergeCell ref="N209:Q209"/>
    <mergeCell ref="F210:I210"/>
    <mergeCell ref="F211:I211"/>
    <mergeCell ref="F212:I212"/>
    <mergeCell ref="F213:I213"/>
    <mergeCell ref="L213:M213"/>
    <mergeCell ref="N213:Q213"/>
    <mergeCell ref="F214:I214"/>
    <mergeCell ref="F215:I215"/>
    <mergeCell ref="F216:I216"/>
    <mergeCell ref="F217:I217"/>
    <mergeCell ref="L217:M217"/>
    <mergeCell ref="N217:Q217"/>
    <mergeCell ref="F218:I218"/>
    <mergeCell ref="L218:M218"/>
    <mergeCell ref="N218:Q218"/>
    <mergeCell ref="F219:I219"/>
    <mergeCell ref="F220:I220"/>
    <mergeCell ref="F221:I221"/>
    <mergeCell ref="F222:I222"/>
    <mergeCell ref="L222:M222"/>
    <mergeCell ref="N222:Q222"/>
    <mergeCell ref="F223:I223"/>
    <mergeCell ref="F224:I224"/>
    <mergeCell ref="F225:I225"/>
    <mergeCell ref="F227:I227"/>
    <mergeCell ref="L227:M227"/>
    <mergeCell ref="N227:Q227"/>
    <mergeCell ref="N226:Q226"/>
    <mergeCell ref="F228:I228"/>
    <mergeCell ref="F229:I229"/>
    <mergeCell ref="F230:I230"/>
    <mergeCell ref="F231:I231"/>
    <mergeCell ref="F232:I232"/>
    <mergeCell ref="F233:I233"/>
    <mergeCell ref="F234:I234"/>
    <mergeCell ref="F235:I235"/>
    <mergeCell ref="L235:M235"/>
    <mergeCell ref="N235:Q235"/>
    <mergeCell ref="F236:I236"/>
    <mergeCell ref="F237:I237"/>
    <mergeCell ref="F238:I238"/>
    <mergeCell ref="F239:I239"/>
    <mergeCell ref="F240:I240"/>
    <mergeCell ref="F241:I241"/>
    <mergeCell ref="F242:I242"/>
    <mergeCell ref="L242:M242"/>
    <mergeCell ref="N242:Q242"/>
    <mergeCell ref="F243:I243"/>
    <mergeCell ref="F244:I244"/>
    <mergeCell ref="F245:I245"/>
    <mergeCell ref="F246:I246"/>
    <mergeCell ref="F247:I247"/>
    <mergeCell ref="F248:I248"/>
    <mergeCell ref="F249:I249"/>
    <mergeCell ref="F250:I250"/>
    <mergeCell ref="F251:I251"/>
    <mergeCell ref="F252:I252"/>
    <mergeCell ref="L252:M252"/>
    <mergeCell ref="N252:Q252"/>
    <mergeCell ref="F253:I253"/>
    <mergeCell ref="F254:I254"/>
    <mergeCell ref="F255:I255"/>
    <mergeCell ref="F256:I256"/>
    <mergeCell ref="L256:M256"/>
    <mergeCell ref="N256:Q256"/>
    <mergeCell ref="F257:I257"/>
    <mergeCell ref="F258:I258"/>
    <mergeCell ref="F259:I259"/>
    <mergeCell ref="F260:I260"/>
    <mergeCell ref="F261:I261"/>
    <mergeCell ref="F262:I262"/>
    <mergeCell ref="F263:I263"/>
    <mergeCell ref="F264:I264"/>
    <mergeCell ref="L264:M264"/>
    <mergeCell ref="N264:Q264"/>
    <mergeCell ref="F265:I265"/>
    <mergeCell ref="F266:I266"/>
    <mergeCell ref="F267:I267"/>
    <mergeCell ref="F268:I268"/>
    <mergeCell ref="L268:M268"/>
    <mergeCell ref="N268:Q268"/>
    <mergeCell ref="F269:I269"/>
    <mergeCell ref="F270:I270"/>
    <mergeCell ref="F271:I271"/>
    <mergeCell ref="F272:I272"/>
    <mergeCell ref="L272:M272"/>
    <mergeCell ref="N272:Q272"/>
    <mergeCell ref="F273:I273"/>
    <mergeCell ref="F274:I274"/>
    <mergeCell ref="F275:I275"/>
    <mergeCell ref="F276:I276"/>
    <mergeCell ref="L276:M276"/>
    <mergeCell ref="N276:Q276"/>
    <mergeCell ref="F277:I277"/>
    <mergeCell ref="F278:I278"/>
    <mergeCell ref="F279:I279"/>
    <mergeCell ref="F280:I280"/>
    <mergeCell ref="L280:M280"/>
    <mergeCell ref="N280:Q280"/>
    <mergeCell ref="F281:I281"/>
    <mergeCell ref="F282:I282"/>
    <mergeCell ref="F283:I283"/>
    <mergeCell ref="F284:I284"/>
    <mergeCell ref="F285:I285"/>
    <mergeCell ref="F286:I286"/>
    <mergeCell ref="F287:I287"/>
    <mergeCell ref="F288:I288"/>
    <mergeCell ref="F289:I289"/>
    <mergeCell ref="F290:I290"/>
    <mergeCell ref="F291:I291"/>
    <mergeCell ref="F292:I292"/>
    <mergeCell ref="F293:I293"/>
    <mergeCell ref="F294:I294"/>
    <mergeCell ref="F295:I295"/>
    <mergeCell ref="F296:I296"/>
    <mergeCell ref="F297:I297"/>
    <mergeCell ref="F298:I298"/>
    <mergeCell ref="F299:I299"/>
    <mergeCell ref="F300:I300"/>
    <mergeCell ref="F301:I301"/>
    <mergeCell ref="F302:I302"/>
    <mergeCell ref="F303:I303"/>
    <mergeCell ref="F304:I304"/>
    <mergeCell ref="F305:I305"/>
    <mergeCell ref="F306:I306"/>
    <mergeCell ref="F307:I307"/>
    <mergeCell ref="F308:I308"/>
    <mergeCell ref="F309:I309"/>
    <mergeCell ref="F310:I310"/>
    <mergeCell ref="F311:I311"/>
    <mergeCell ref="F312:I312"/>
    <mergeCell ref="F313:I313"/>
    <mergeCell ref="F314:I314"/>
    <mergeCell ref="F315:I315"/>
    <mergeCell ref="F316:I316"/>
    <mergeCell ref="F317:I317"/>
    <mergeCell ref="F318:I318"/>
    <mergeCell ref="F319:I319"/>
    <mergeCell ref="F320:I320"/>
    <mergeCell ref="F321:I321"/>
    <mergeCell ref="F322:I322"/>
    <mergeCell ref="F323:I323"/>
    <mergeCell ref="F324:I324"/>
    <mergeCell ref="F325:I325"/>
    <mergeCell ref="F326:I326"/>
    <mergeCell ref="F327:I327"/>
    <mergeCell ref="F328:I328"/>
    <mergeCell ref="F329:I329"/>
    <mergeCell ref="F330:I330"/>
    <mergeCell ref="F331:I331"/>
    <mergeCell ref="F332:I332"/>
    <mergeCell ref="F333:I333"/>
    <mergeCell ref="F334:I334"/>
    <mergeCell ref="F335:I335"/>
    <mergeCell ref="F336:I336"/>
    <mergeCell ref="F337:I337"/>
    <mergeCell ref="F338:I338"/>
    <mergeCell ref="F339:I339"/>
    <mergeCell ref="F340:I340"/>
    <mergeCell ref="L340:M340"/>
    <mergeCell ref="N340:Q340"/>
    <mergeCell ref="F341:I341"/>
    <mergeCell ref="F342:I342"/>
    <mergeCell ref="F343:I343"/>
    <mergeCell ref="F344:I344"/>
    <mergeCell ref="F345:I345"/>
    <mergeCell ref="F346:I346"/>
    <mergeCell ref="F347:I347"/>
    <mergeCell ref="F348:I348"/>
    <mergeCell ref="F349:I349"/>
    <mergeCell ref="F350:I350"/>
    <mergeCell ref="F351:I351"/>
    <mergeCell ref="L351:M351"/>
    <mergeCell ref="N351:Q351"/>
    <mergeCell ref="F352:I352"/>
    <mergeCell ref="F353:I353"/>
    <mergeCell ref="F354:I354"/>
    <mergeCell ref="F355:I355"/>
    <mergeCell ref="F356:I356"/>
    <mergeCell ref="F357:I357"/>
    <mergeCell ref="F358:I358"/>
    <mergeCell ref="F359:I359"/>
    <mergeCell ref="F360:I360"/>
    <mergeCell ref="F361:I361"/>
    <mergeCell ref="F362:I362"/>
    <mergeCell ref="L362:M362"/>
    <mergeCell ref="N362:Q362"/>
    <mergeCell ref="F363:I363"/>
    <mergeCell ref="F364:I364"/>
    <mergeCell ref="F365:I365"/>
    <mergeCell ref="F366:I366"/>
    <mergeCell ref="F367:I367"/>
    <mergeCell ref="F368:I368"/>
    <mergeCell ref="F369:I369"/>
    <mergeCell ref="F370:I370"/>
    <mergeCell ref="L370:M370"/>
    <mergeCell ref="N370:Q370"/>
    <mergeCell ref="F371:I371"/>
    <mergeCell ref="F372:I372"/>
    <mergeCell ref="F373:I373"/>
    <mergeCell ref="F374:I374"/>
    <mergeCell ref="F375:I375"/>
    <mergeCell ref="L375:M375"/>
    <mergeCell ref="N375:Q375"/>
    <mergeCell ref="F376:I376"/>
    <mergeCell ref="F377:I377"/>
    <mergeCell ref="F378:I378"/>
    <mergeCell ref="F379:I379"/>
    <mergeCell ref="F380:I380"/>
    <mergeCell ref="L380:M380"/>
    <mergeCell ref="N380:Q380"/>
    <mergeCell ref="F381:I381"/>
    <mergeCell ref="F382:I382"/>
    <mergeCell ref="F383:I383"/>
    <mergeCell ref="F384:I384"/>
    <mergeCell ref="F385:I385"/>
    <mergeCell ref="F386:I386"/>
    <mergeCell ref="F387:I387"/>
    <mergeCell ref="F388:I388"/>
    <mergeCell ref="L388:M388"/>
    <mergeCell ref="N388:Q388"/>
    <mergeCell ref="F389:I389"/>
    <mergeCell ref="F390:I390"/>
    <mergeCell ref="F391:I391"/>
    <mergeCell ref="F392:I392"/>
    <mergeCell ref="F393:I393"/>
    <mergeCell ref="F394:I394"/>
    <mergeCell ref="F395:I395"/>
    <mergeCell ref="F396:I396"/>
    <mergeCell ref="F397:I397"/>
    <mergeCell ref="F398:I398"/>
    <mergeCell ref="F399:I399"/>
    <mergeCell ref="F400:I400"/>
    <mergeCell ref="F401:I401"/>
    <mergeCell ref="F402:I402"/>
    <mergeCell ref="F403:I403"/>
    <mergeCell ref="F404:I404"/>
    <mergeCell ref="F405:I405"/>
    <mergeCell ref="F406:I406"/>
    <mergeCell ref="L406:M406"/>
    <mergeCell ref="N406:Q406"/>
    <mergeCell ref="F407:I407"/>
    <mergeCell ref="F408:I408"/>
    <mergeCell ref="F409:I409"/>
    <mergeCell ref="F410:I410"/>
    <mergeCell ref="F411:I411"/>
    <mergeCell ref="F412:I412"/>
    <mergeCell ref="F413:I413"/>
    <mergeCell ref="F414:I414"/>
    <mergeCell ref="F415:I415"/>
    <mergeCell ref="F416:I416"/>
    <mergeCell ref="F417:I417"/>
    <mergeCell ref="F418:I418"/>
    <mergeCell ref="F419:I419"/>
    <mergeCell ref="F420:I420"/>
    <mergeCell ref="F421:I421"/>
    <mergeCell ref="F422:I422"/>
    <mergeCell ref="F423:I423"/>
    <mergeCell ref="F424:I424"/>
    <mergeCell ref="F425:I425"/>
    <mergeCell ref="F426:I426"/>
    <mergeCell ref="F427:I427"/>
    <mergeCell ref="F428:I428"/>
    <mergeCell ref="F429:I429"/>
    <mergeCell ref="F430:I430"/>
    <mergeCell ref="F431:I431"/>
    <mergeCell ref="F432:I432"/>
    <mergeCell ref="F433:I433"/>
    <mergeCell ref="F434:I434"/>
    <mergeCell ref="F435:I435"/>
    <mergeCell ref="F436:I436"/>
    <mergeCell ref="F437:I437"/>
    <mergeCell ref="F438:I438"/>
    <mergeCell ref="F439:I439"/>
    <mergeCell ref="F440:I440"/>
    <mergeCell ref="F441:I441"/>
    <mergeCell ref="F442:I442"/>
    <mergeCell ref="F443:I443"/>
    <mergeCell ref="F444:I444"/>
    <mergeCell ref="F445:I445"/>
    <mergeCell ref="F446:I446"/>
    <mergeCell ref="F447:I447"/>
    <mergeCell ref="F448:I448"/>
    <mergeCell ref="F449:I449"/>
    <mergeCell ref="F450:I450"/>
    <mergeCell ref="F451:I451"/>
    <mergeCell ref="L451:M451"/>
    <mergeCell ref="N451:Q451"/>
    <mergeCell ref="F452:I452"/>
    <mergeCell ref="F453:I453"/>
    <mergeCell ref="F454:I454"/>
    <mergeCell ref="F455:I455"/>
    <mergeCell ref="F456:I456"/>
    <mergeCell ref="F457:I457"/>
    <mergeCell ref="F458:I458"/>
    <mergeCell ref="F459:I459"/>
    <mergeCell ref="L459:M459"/>
    <mergeCell ref="N459:Q459"/>
    <mergeCell ref="F460:I460"/>
    <mergeCell ref="F461:I461"/>
    <mergeCell ref="F462:I462"/>
    <mergeCell ref="F463:I463"/>
    <mergeCell ref="F464:I464"/>
    <mergeCell ref="F465:I465"/>
    <mergeCell ref="L465:M465"/>
    <mergeCell ref="N465:Q465"/>
    <mergeCell ref="F466:I466"/>
    <mergeCell ref="F467:I467"/>
    <mergeCell ref="F468:I468"/>
    <mergeCell ref="F469:I469"/>
    <mergeCell ref="L469:M469"/>
    <mergeCell ref="N469:Q469"/>
    <mergeCell ref="F470:I470"/>
    <mergeCell ref="F471:I471"/>
    <mergeCell ref="F472:I472"/>
    <mergeCell ref="F473:I473"/>
    <mergeCell ref="F474:I474"/>
    <mergeCell ref="F476:I476"/>
    <mergeCell ref="L476:M476"/>
    <mergeCell ref="N476:Q476"/>
    <mergeCell ref="N475:Q475"/>
    <mergeCell ref="F477:I477"/>
    <mergeCell ref="F478:I478"/>
    <mergeCell ref="F479:I479"/>
    <mergeCell ref="F480:I480"/>
    <mergeCell ref="F481:I481"/>
    <mergeCell ref="L481:M481"/>
    <mergeCell ref="N481:Q481"/>
    <mergeCell ref="F482:I482"/>
    <mergeCell ref="F483:I483"/>
    <mergeCell ref="F484:I484"/>
    <mergeCell ref="F485:I485"/>
    <mergeCell ref="L485:M485"/>
    <mergeCell ref="N485:Q485"/>
    <mergeCell ref="F486:I486"/>
    <mergeCell ref="F487:I487"/>
    <mergeCell ref="F488:I488"/>
    <mergeCell ref="F489:I489"/>
    <mergeCell ref="F490:I490"/>
    <mergeCell ref="F491:I491"/>
    <mergeCell ref="F492:I492"/>
    <mergeCell ref="L492:M492"/>
    <mergeCell ref="N492:Q492"/>
    <mergeCell ref="F493:I493"/>
    <mergeCell ref="F494:I494"/>
    <mergeCell ref="F495:I495"/>
    <mergeCell ref="F496:I496"/>
    <mergeCell ref="L496:M496"/>
    <mergeCell ref="N496:Q496"/>
    <mergeCell ref="F497:I497"/>
    <mergeCell ref="F498:I498"/>
    <mergeCell ref="F499:I499"/>
    <mergeCell ref="F500:I500"/>
    <mergeCell ref="L500:M500"/>
    <mergeCell ref="N500:Q500"/>
    <mergeCell ref="F501:I501"/>
    <mergeCell ref="F502:I502"/>
    <mergeCell ref="F503:I503"/>
    <mergeCell ref="F504:I504"/>
    <mergeCell ref="F505:I505"/>
    <mergeCell ref="F506:I506"/>
    <mergeCell ref="F507:I507"/>
    <mergeCell ref="F508:I508"/>
    <mergeCell ref="L508:M508"/>
    <mergeCell ref="N508:Q508"/>
    <mergeCell ref="F509:I509"/>
    <mergeCell ref="F510:I510"/>
    <mergeCell ref="F511:I511"/>
    <mergeCell ref="F512:I512"/>
    <mergeCell ref="F513:I513"/>
    <mergeCell ref="L513:M513"/>
    <mergeCell ref="N513:Q513"/>
    <mergeCell ref="F514:I514"/>
    <mergeCell ref="F515:I515"/>
    <mergeCell ref="F516:I516"/>
    <mergeCell ref="F517:I517"/>
    <mergeCell ref="F518:I518"/>
    <mergeCell ref="L518:M518"/>
    <mergeCell ref="N518:Q518"/>
    <mergeCell ref="F519:I519"/>
    <mergeCell ref="F520:I520"/>
    <mergeCell ref="F521:I521"/>
    <mergeCell ref="F522:I522"/>
    <mergeCell ref="F523:I523"/>
    <mergeCell ref="L523:M523"/>
    <mergeCell ref="N523:Q523"/>
    <mergeCell ref="F524:I524"/>
    <mergeCell ref="L524:M524"/>
    <mergeCell ref="N524:Q524"/>
    <mergeCell ref="F525:I525"/>
    <mergeCell ref="F526:I526"/>
    <mergeCell ref="F527:I527"/>
    <mergeCell ref="F528:I528"/>
    <mergeCell ref="F529:I529"/>
    <mergeCell ref="L529:M529"/>
    <mergeCell ref="N529:Q529"/>
    <mergeCell ref="F530:I530"/>
    <mergeCell ref="L530:M530"/>
    <mergeCell ref="N530:Q530"/>
    <mergeCell ref="F531:I531"/>
    <mergeCell ref="F532:I532"/>
    <mergeCell ref="F533:I533"/>
    <mergeCell ref="F534:I534"/>
    <mergeCell ref="F535:I535"/>
    <mergeCell ref="F536:I536"/>
    <mergeCell ref="L536:M536"/>
    <mergeCell ref="N536:Q536"/>
    <mergeCell ref="F537:I537"/>
    <mergeCell ref="F538:I538"/>
    <mergeCell ref="F539:I539"/>
    <mergeCell ref="F540:I540"/>
    <mergeCell ref="F541:I541"/>
    <mergeCell ref="F542:I542"/>
    <mergeCell ref="L542:M542"/>
    <mergeCell ref="N542:Q542"/>
    <mergeCell ref="F543:I543"/>
    <mergeCell ref="F544:I544"/>
    <mergeCell ref="F545:I545"/>
    <mergeCell ref="F546:I546"/>
    <mergeCell ref="L546:M546"/>
    <mergeCell ref="N546:Q546"/>
    <mergeCell ref="F547:I547"/>
    <mergeCell ref="F548:I548"/>
    <mergeCell ref="F549:I549"/>
    <mergeCell ref="F550:I550"/>
    <mergeCell ref="F551:I551"/>
    <mergeCell ref="F552:I552"/>
    <mergeCell ref="F553:I553"/>
    <mergeCell ref="F554:I554"/>
    <mergeCell ref="L554:M554"/>
    <mergeCell ref="N554:Q554"/>
    <mergeCell ref="F555:I555"/>
    <mergeCell ref="F556:I556"/>
    <mergeCell ref="F557:I557"/>
    <mergeCell ref="F558:I558"/>
    <mergeCell ref="F559:I559"/>
    <mergeCell ref="F560:I560"/>
    <mergeCell ref="F561:I561"/>
    <mergeCell ref="F562:I562"/>
    <mergeCell ref="F563:I563"/>
    <mergeCell ref="F564:I564"/>
    <mergeCell ref="F565:I565"/>
    <mergeCell ref="F566:I566"/>
    <mergeCell ref="L566:M566"/>
    <mergeCell ref="N566:Q566"/>
    <mergeCell ref="F567:I567"/>
    <mergeCell ref="F568:I568"/>
    <mergeCell ref="F569:I569"/>
    <mergeCell ref="F570:I570"/>
    <mergeCell ref="L570:M570"/>
    <mergeCell ref="N570:Q570"/>
    <mergeCell ref="F571:I571"/>
    <mergeCell ref="L571:M571"/>
    <mergeCell ref="N571:Q571"/>
    <mergeCell ref="F572:I572"/>
    <mergeCell ref="F573:I573"/>
    <mergeCell ref="F574:I574"/>
    <mergeCell ref="F575:I575"/>
    <mergeCell ref="F576:I576"/>
    <mergeCell ref="F577:I577"/>
    <mergeCell ref="F578:I578"/>
    <mergeCell ref="F579:I579"/>
    <mergeCell ref="F580:I580"/>
    <mergeCell ref="F581:I581"/>
    <mergeCell ref="F582:I582"/>
    <mergeCell ref="F583:I583"/>
    <mergeCell ref="L583:M583"/>
    <mergeCell ref="N583:Q583"/>
    <mergeCell ref="F584:I584"/>
    <mergeCell ref="F585:I585"/>
    <mergeCell ref="F586:I586"/>
    <mergeCell ref="F587:I587"/>
    <mergeCell ref="F588:I588"/>
    <mergeCell ref="F589:I589"/>
    <mergeCell ref="F590:I590"/>
    <mergeCell ref="F591:I591"/>
    <mergeCell ref="F592:I592"/>
    <mergeCell ref="F593:I593"/>
    <mergeCell ref="F594:I594"/>
    <mergeCell ref="F595:I595"/>
    <mergeCell ref="L595:M595"/>
    <mergeCell ref="N595:Q595"/>
    <mergeCell ref="F596:I596"/>
    <mergeCell ref="L596:M596"/>
    <mergeCell ref="N596:Q596"/>
    <mergeCell ref="F598:I598"/>
    <mergeCell ref="L598:M598"/>
    <mergeCell ref="N598:Q598"/>
    <mergeCell ref="F599:I599"/>
    <mergeCell ref="F600:I600"/>
    <mergeCell ref="F601:I601"/>
    <mergeCell ref="F602:I602"/>
    <mergeCell ref="F603:I603"/>
    <mergeCell ref="F604:I604"/>
    <mergeCell ref="L604:M604"/>
    <mergeCell ref="N604:Q604"/>
    <mergeCell ref="F605:I605"/>
    <mergeCell ref="F606:I606"/>
    <mergeCell ref="F607:I607"/>
    <mergeCell ref="F608:I608"/>
    <mergeCell ref="F609:I609"/>
    <mergeCell ref="F610:I610"/>
    <mergeCell ref="F611:I611"/>
    <mergeCell ref="F612:I612"/>
    <mergeCell ref="F613:I613"/>
    <mergeCell ref="F614:I614"/>
    <mergeCell ref="L614:M614"/>
    <mergeCell ref="N614:Q614"/>
    <mergeCell ref="F615:I615"/>
    <mergeCell ref="F616:I616"/>
    <mergeCell ref="F617:I617"/>
    <mergeCell ref="F618:I618"/>
    <mergeCell ref="F619:I619"/>
    <mergeCell ref="F620:I620"/>
    <mergeCell ref="F621:I621"/>
    <mergeCell ref="F622:I622"/>
    <mergeCell ref="F623:I623"/>
    <mergeCell ref="L623:M623"/>
    <mergeCell ref="N623:Q623"/>
    <mergeCell ref="F624:I624"/>
    <mergeCell ref="F625:I625"/>
    <mergeCell ref="F626:I626"/>
    <mergeCell ref="F627:I627"/>
    <mergeCell ref="F628:I628"/>
    <mergeCell ref="F629:I629"/>
    <mergeCell ref="F630:I630"/>
    <mergeCell ref="F631:I631"/>
    <mergeCell ref="F632:I632"/>
    <mergeCell ref="F633:I633"/>
    <mergeCell ref="F634:I634"/>
    <mergeCell ref="F635:I635"/>
    <mergeCell ref="F636:I636"/>
    <mergeCell ref="F637:I637"/>
    <mergeCell ref="F638:I638"/>
    <mergeCell ref="F639:I639"/>
    <mergeCell ref="F640:I640"/>
    <mergeCell ref="F641:I641"/>
    <mergeCell ref="F642:I642"/>
    <mergeCell ref="F643:I643"/>
    <mergeCell ref="F644:I644"/>
    <mergeCell ref="F645:I645"/>
    <mergeCell ref="F646:I646"/>
    <mergeCell ref="F647:I647"/>
    <mergeCell ref="F648:I648"/>
    <mergeCell ref="F649:I649"/>
    <mergeCell ref="F650:I650"/>
    <mergeCell ref="F651:I651"/>
    <mergeCell ref="F652:I652"/>
    <mergeCell ref="F653:I653"/>
    <mergeCell ref="F654:I654"/>
    <mergeCell ref="F655:I655"/>
    <mergeCell ref="F656:I656"/>
    <mergeCell ref="F657:I657"/>
    <mergeCell ref="F658:I658"/>
    <mergeCell ref="L658:M658"/>
    <mergeCell ref="N658:Q658"/>
    <mergeCell ref="F659:I659"/>
    <mergeCell ref="F660:I660"/>
    <mergeCell ref="F661:I661"/>
    <mergeCell ref="F662:I662"/>
    <mergeCell ref="F663:I663"/>
    <mergeCell ref="F664:I664"/>
    <mergeCell ref="F665:I665"/>
    <mergeCell ref="F666:I666"/>
    <mergeCell ref="F667:I667"/>
    <mergeCell ref="F668:I668"/>
    <mergeCell ref="F669:I669"/>
    <mergeCell ref="F670:I670"/>
    <mergeCell ref="F671:I671"/>
    <mergeCell ref="F672:I672"/>
    <mergeCell ref="F673:I673"/>
    <mergeCell ref="F674:I674"/>
    <mergeCell ref="F675:I675"/>
    <mergeCell ref="F676:I676"/>
    <mergeCell ref="F677:I677"/>
    <mergeCell ref="F678:I678"/>
    <mergeCell ref="F679:I679"/>
    <mergeCell ref="F680:I680"/>
    <mergeCell ref="F681:I681"/>
    <mergeCell ref="L681:M681"/>
    <mergeCell ref="N681:Q681"/>
    <mergeCell ref="F682:I682"/>
    <mergeCell ref="F683:I683"/>
    <mergeCell ref="F684:I684"/>
    <mergeCell ref="F685:I685"/>
    <mergeCell ref="F686:I686"/>
    <mergeCell ref="F687:I687"/>
    <mergeCell ref="F688:I688"/>
    <mergeCell ref="F689:I689"/>
    <mergeCell ref="F690:I690"/>
    <mergeCell ref="F691:I691"/>
    <mergeCell ref="F692:I692"/>
    <mergeCell ref="F693:I693"/>
    <mergeCell ref="F694:I694"/>
    <mergeCell ref="F695:I695"/>
    <mergeCell ref="F696:I696"/>
    <mergeCell ref="F697:I697"/>
    <mergeCell ref="F698:I698"/>
    <mergeCell ref="F699:I699"/>
    <mergeCell ref="F700:I700"/>
    <mergeCell ref="L700:M700"/>
    <mergeCell ref="N700:Q700"/>
    <mergeCell ref="F701:I701"/>
    <mergeCell ref="F702:I702"/>
    <mergeCell ref="F703:I703"/>
    <mergeCell ref="F704:I704"/>
    <mergeCell ref="F705:I705"/>
    <mergeCell ref="F706:I706"/>
    <mergeCell ref="F707:I707"/>
    <mergeCell ref="F708:I708"/>
    <mergeCell ref="F709:I709"/>
    <mergeCell ref="F710:I710"/>
    <mergeCell ref="F711:I711"/>
    <mergeCell ref="F712:I712"/>
    <mergeCell ref="F713:I713"/>
    <mergeCell ref="F714:I714"/>
    <mergeCell ref="F715:I715"/>
    <mergeCell ref="F716:I716"/>
    <mergeCell ref="F717:I717"/>
    <mergeCell ref="F718:I718"/>
    <mergeCell ref="F719:I719"/>
    <mergeCell ref="L719:M719"/>
    <mergeCell ref="N719:Q719"/>
    <mergeCell ref="F720:I720"/>
    <mergeCell ref="F721:I721"/>
    <mergeCell ref="F722:I722"/>
    <mergeCell ref="F723:I723"/>
    <mergeCell ref="F724:I724"/>
    <mergeCell ref="F725:I725"/>
    <mergeCell ref="F726:I726"/>
    <mergeCell ref="F727:I727"/>
    <mergeCell ref="F728:I728"/>
    <mergeCell ref="F729:I729"/>
    <mergeCell ref="F730:I730"/>
    <mergeCell ref="L730:M730"/>
    <mergeCell ref="N730:Q730"/>
    <mergeCell ref="F731:I731"/>
    <mergeCell ref="F732:I732"/>
    <mergeCell ref="F733:I733"/>
    <mergeCell ref="F734:I734"/>
    <mergeCell ref="F735:I735"/>
    <mergeCell ref="F736:I736"/>
    <mergeCell ref="F737:I737"/>
    <mergeCell ref="F738:I738"/>
    <mergeCell ref="F739:I739"/>
    <mergeCell ref="F740:I740"/>
    <mergeCell ref="F741:I741"/>
    <mergeCell ref="L741:M741"/>
    <mergeCell ref="N741:Q741"/>
    <mergeCell ref="F742:I742"/>
    <mergeCell ref="F743:I743"/>
    <mergeCell ref="F744:I744"/>
    <mergeCell ref="F745:I745"/>
    <mergeCell ref="F746:I746"/>
    <mergeCell ref="F747:I747"/>
    <mergeCell ref="F748:I748"/>
    <mergeCell ref="F749:I749"/>
    <mergeCell ref="F750:I750"/>
    <mergeCell ref="L750:M750"/>
    <mergeCell ref="N750:Q750"/>
    <mergeCell ref="F751:I751"/>
    <mergeCell ref="F752:I752"/>
    <mergeCell ref="F753:I753"/>
    <mergeCell ref="F754:I754"/>
    <mergeCell ref="F755:I755"/>
    <mergeCell ref="F756:I756"/>
    <mergeCell ref="F757:I757"/>
    <mergeCell ref="F758:I758"/>
    <mergeCell ref="F759:I759"/>
    <mergeCell ref="F760:I760"/>
    <mergeCell ref="F761:I761"/>
    <mergeCell ref="F762:I762"/>
    <mergeCell ref="F763:I763"/>
    <mergeCell ref="F764:I764"/>
    <mergeCell ref="F765:I765"/>
    <mergeCell ref="F766:I766"/>
    <mergeCell ref="F767:I767"/>
    <mergeCell ref="F768:I768"/>
    <mergeCell ref="L768:M768"/>
    <mergeCell ref="N768:Q768"/>
    <mergeCell ref="F769:I769"/>
    <mergeCell ref="F770:I770"/>
    <mergeCell ref="F771:I771"/>
    <mergeCell ref="F772:I772"/>
    <mergeCell ref="F773:I773"/>
    <mergeCell ref="F774:I774"/>
    <mergeCell ref="F775:I775"/>
    <mergeCell ref="F776:I776"/>
    <mergeCell ref="F777:I777"/>
    <mergeCell ref="F778:I778"/>
    <mergeCell ref="F779:I779"/>
    <mergeCell ref="F780:I780"/>
    <mergeCell ref="F781:I781"/>
    <mergeCell ref="F782:I782"/>
    <mergeCell ref="L782:M782"/>
    <mergeCell ref="N782:Q782"/>
    <mergeCell ref="F783:I783"/>
    <mergeCell ref="F784:I784"/>
    <mergeCell ref="F785:I785"/>
    <mergeCell ref="F786:I786"/>
    <mergeCell ref="F787:I787"/>
    <mergeCell ref="F788:I788"/>
    <mergeCell ref="F789:I789"/>
    <mergeCell ref="F790:I790"/>
    <mergeCell ref="F791:I791"/>
    <mergeCell ref="L791:M791"/>
    <mergeCell ref="N791:Q791"/>
    <mergeCell ref="F792:I792"/>
    <mergeCell ref="L792:M792"/>
    <mergeCell ref="N792:Q792"/>
    <mergeCell ref="F793:I793"/>
    <mergeCell ref="F794:I794"/>
    <mergeCell ref="F795:I795"/>
    <mergeCell ref="F796:I796"/>
    <mergeCell ref="L796:M796"/>
    <mergeCell ref="N796:Q796"/>
    <mergeCell ref="F797:I797"/>
    <mergeCell ref="F798:I798"/>
    <mergeCell ref="F799:I799"/>
    <mergeCell ref="F800:I800"/>
    <mergeCell ref="F801:I801"/>
    <mergeCell ref="F802:I802"/>
    <mergeCell ref="F803:I803"/>
    <mergeCell ref="F804:I804"/>
    <mergeCell ref="F805:I805"/>
    <mergeCell ref="L805:M805"/>
    <mergeCell ref="N805:Q805"/>
    <mergeCell ref="F806:I806"/>
    <mergeCell ref="F807:I807"/>
    <mergeCell ref="F808:I808"/>
    <mergeCell ref="F809:I809"/>
    <mergeCell ref="F810:I810"/>
    <mergeCell ref="F811:I811"/>
    <mergeCell ref="F812:I812"/>
    <mergeCell ref="F813:I813"/>
    <mergeCell ref="F815:I815"/>
    <mergeCell ref="L815:M815"/>
    <mergeCell ref="N815:Q815"/>
    <mergeCell ref="F816:I816"/>
    <mergeCell ref="F817:I817"/>
    <mergeCell ref="F818:I818"/>
    <mergeCell ref="F819:I819"/>
    <mergeCell ref="L819:M819"/>
    <mergeCell ref="N819:Q819"/>
    <mergeCell ref="F820:I820"/>
    <mergeCell ref="F821:I821"/>
    <mergeCell ref="F822:I822"/>
    <mergeCell ref="F823:I823"/>
    <mergeCell ref="L823:M823"/>
    <mergeCell ref="N823:Q823"/>
    <mergeCell ref="F824:I824"/>
    <mergeCell ref="F825:I825"/>
    <mergeCell ref="F826:I826"/>
    <mergeCell ref="F827:I827"/>
    <mergeCell ref="L827:M827"/>
    <mergeCell ref="N827:Q827"/>
    <mergeCell ref="F828:I828"/>
    <mergeCell ref="F829:I829"/>
    <mergeCell ref="F830:I830"/>
    <mergeCell ref="F831:I831"/>
    <mergeCell ref="F832:I832"/>
    <mergeCell ref="F833:I833"/>
    <mergeCell ref="F834:I834"/>
    <mergeCell ref="F835:I835"/>
    <mergeCell ref="F836:I836"/>
    <mergeCell ref="F837:I837"/>
    <mergeCell ref="F838:I838"/>
    <mergeCell ref="F839:I839"/>
    <mergeCell ref="F840:I840"/>
    <mergeCell ref="F841:I841"/>
    <mergeCell ref="F842:I842"/>
    <mergeCell ref="F843:I843"/>
    <mergeCell ref="F844:I844"/>
    <mergeCell ref="F845:I845"/>
    <mergeCell ref="F846:I846"/>
    <mergeCell ref="F847:I847"/>
    <mergeCell ref="F848:I848"/>
    <mergeCell ref="F849:I849"/>
    <mergeCell ref="F850:I850"/>
    <mergeCell ref="F851:I851"/>
    <mergeCell ref="F852:I852"/>
    <mergeCell ref="F853:I853"/>
    <mergeCell ref="F854:I854"/>
    <mergeCell ref="F855:I855"/>
    <mergeCell ref="F856:I856"/>
    <mergeCell ref="F857:I857"/>
    <mergeCell ref="L857:M857"/>
    <mergeCell ref="N857:Q857"/>
    <mergeCell ref="F858:I858"/>
    <mergeCell ref="F859:I859"/>
    <mergeCell ref="F860:I860"/>
    <mergeCell ref="F861:I861"/>
    <mergeCell ref="F862:I862"/>
    <mergeCell ref="F863:I863"/>
    <mergeCell ref="L863:M863"/>
    <mergeCell ref="N863:Q863"/>
    <mergeCell ref="F864:I864"/>
    <mergeCell ref="F865:I865"/>
    <mergeCell ref="F866:I866"/>
    <mergeCell ref="L866:M866"/>
    <mergeCell ref="N866:Q866"/>
    <mergeCell ref="F867:I867"/>
    <mergeCell ref="F868:I868"/>
    <mergeCell ref="F869:I869"/>
    <mergeCell ref="F870:I870"/>
    <mergeCell ref="F871:I871"/>
    <mergeCell ref="F872:I872"/>
    <mergeCell ref="F873:I873"/>
    <mergeCell ref="F874:I874"/>
    <mergeCell ref="L874:M874"/>
    <mergeCell ref="N874:Q874"/>
    <mergeCell ref="F875:I875"/>
    <mergeCell ref="F876:I876"/>
    <mergeCell ref="F877:I877"/>
    <mergeCell ref="F878:I878"/>
    <mergeCell ref="F879:I879"/>
    <mergeCell ref="F880:I880"/>
    <mergeCell ref="F881:I881"/>
    <mergeCell ref="L881:M881"/>
    <mergeCell ref="N881:Q881"/>
    <mergeCell ref="F882:I882"/>
    <mergeCell ref="F883:I883"/>
    <mergeCell ref="F884:I884"/>
    <mergeCell ref="F885:I885"/>
    <mergeCell ref="F886:I886"/>
    <mergeCell ref="F887:I887"/>
    <mergeCell ref="L887:M887"/>
    <mergeCell ref="N887:Q887"/>
    <mergeCell ref="F888:I888"/>
    <mergeCell ref="F889:I889"/>
    <mergeCell ref="F890:I890"/>
    <mergeCell ref="F891:I891"/>
    <mergeCell ref="F892:I892"/>
    <mergeCell ref="F893:I893"/>
    <mergeCell ref="F894:I894"/>
    <mergeCell ref="F895:I895"/>
    <mergeCell ref="F896:I896"/>
    <mergeCell ref="F897:I897"/>
    <mergeCell ref="F898:I898"/>
    <mergeCell ref="F899:I899"/>
    <mergeCell ref="F900:I900"/>
    <mergeCell ref="F901:I901"/>
    <mergeCell ref="L901:M901"/>
    <mergeCell ref="N901:Q901"/>
    <mergeCell ref="F902:I902"/>
    <mergeCell ref="F903:I903"/>
    <mergeCell ref="F904:I904"/>
    <mergeCell ref="F905:I905"/>
    <mergeCell ref="F906:I906"/>
    <mergeCell ref="L906:M906"/>
    <mergeCell ref="N906:Q906"/>
    <mergeCell ref="F907:I907"/>
    <mergeCell ref="F908:I908"/>
    <mergeCell ref="F909:I909"/>
    <mergeCell ref="F910:I910"/>
    <mergeCell ref="F911:I911"/>
    <mergeCell ref="F912:I912"/>
    <mergeCell ref="F913:I913"/>
    <mergeCell ref="F914:I914"/>
    <mergeCell ref="L914:M914"/>
    <mergeCell ref="N914:Q914"/>
    <mergeCell ref="F915:I915"/>
    <mergeCell ref="F916:I916"/>
    <mergeCell ref="F917:I917"/>
    <mergeCell ref="F918:I918"/>
    <mergeCell ref="F919:I919"/>
    <mergeCell ref="F920:I920"/>
    <mergeCell ref="L920:M920"/>
    <mergeCell ref="N920:Q920"/>
    <mergeCell ref="F921:I921"/>
    <mergeCell ref="F922:I922"/>
    <mergeCell ref="F923:I923"/>
    <mergeCell ref="F924:I924"/>
    <mergeCell ref="F925:I925"/>
    <mergeCell ref="F926:I926"/>
    <mergeCell ref="L926:M926"/>
    <mergeCell ref="N926:Q926"/>
    <mergeCell ref="F927:I927"/>
    <mergeCell ref="F928:I928"/>
    <mergeCell ref="F929:I929"/>
    <mergeCell ref="F930:I930"/>
    <mergeCell ref="L930:M930"/>
    <mergeCell ref="N930:Q930"/>
    <mergeCell ref="F931:I931"/>
    <mergeCell ref="F932:I932"/>
    <mergeCell ref="F933:I933"/>
    <mergeCell ref="F934:I934"/>
    <mergeCell ref="L934:M934"/>
    <mergeCell ref="N934:Q934"/>
    <mergeCell ref="F935:I935"/>
    <mergeCell ref="F936:I936"/>
    <mergeCell ref="F937:I937"/>
    <mergeCell ref="F938:I938"/>
    <mergeCell ref="F939:I939"/>
    <mergeCell ref="F940:I940"/>
    <mergeCell ref="L940:M940"/>
    <mergeCell ref="N940:Q940"/>
    <mergeCell ref="F941:I941"/>
    <mergeCell ref="F942:I942"/>
    <mergeCell ref="F943:I943"/>
    <mergeCell ref="F944:I944"/>
    <mergeCell ref="F945:I945"/>
    <mergeCell ref="F946:I946"/>
    <mergeCell ref="F947:I947"/>
    <mergeCell ref="L947:M947"/>
    <mergeCell ref="N947:Q947"/>
    <mergeCell ref="F948:I948"/>
    <mergeCell ref="F949:I949"/>
    <mergeCell ref="F950:I950"/>
    <mergeCell ref="F951:I951"/>
    <mergeCell ref="F952:I952"/>
    <mergeCell ref="L952:M952"/>
    <mergeCell ref="N952:Q952"/>
    <mergeCell ref="F953:I953"/>
    <mergeCell ref="F954:I954"/>
    <mergeCell ref="F955:I955"/>
    <mergeCell ref="F956:I956"/>
    <mergeCell ref="F957:I957"/>
    <mergeCell ref="L957:M957"/>
    <mergeCell ref="N957:Q957"/>
    <mergeCell ref="F958:I958"/>
    <mergeCell ref="F959:I959"/>
    <mergeCell ref="F960:I960"/>
    <mergeCell ref="F961:I961"/>
    <mergeCell ref="F962:I962"/>
    <mergeCell ref="L962:M962"/>
    <mergeCell ref="N962:Q962"/>
    <mergeCell ref="F963:I963"/>
    <mergeCell ref="F964:I964"/>
    <mergeCell ref="F965:I965"/>
    <mergeCell ref="F966:I966"/>
    <mergeCell ref="F967:I967"/>
    <mergeCell ref="F968:I968"/>
    <mergeCell ref="F969:I969"/>
    <mergeCell ref="F970:I970"/>
    <mergeCell ref="F971:I971"/>
    <mergeCell ref="F972:I972"/>
    <mergeCell ref="F973:I973"/>
    <mergeCell ref="F974:I974"/>
    <mergeCell ref="F975:I975"/>
    <mergeCell ref="F976:I976"/>
    <mergeCell ref="F977:I977"/>
    <mergeCell ref="F978:I978"/>
    <mergeCell ref="L978:M978"/>
    <mergeCell ref="N978:Q978"/>
    <mergeCell ref="F979:I979"/>
    <mergeCell ref="F980:I980"/>
    <mergeCell ref="F981:I981"/>
    <mergeCell ref="F982:I982"/>
    <mergeCell ref="F983:I983"/>
    <mergeCell ref="L983:M983"/>
    <mergeCell ref="N983:Q983"/>
    <mergeCell ref="F984:I984"/>
    <mergeCell ref="F985:I985"/>
    <mergeCell ref="F986:I986"/>
    <mergeCell ref="F987:I987"/>
    <mergeCell ref="F988:I988"/>
    <mergeCell ref="F989:I989"/>
    <mergeCell ref="F990:I990"/>
    <mergeCell ref="F991:I991"/>
    <mergeCell ref="L991:M991"/>
    <mergeCell ref="N991:Q991"/>
    <mergeCell ref="F992:I992"/>
    <mergeCell ref="F993:I993"/>
    <mergeCell ref="F994:I994"/>
    <mergeCell ref="F995:I995"/>
    <mergeCell ref="F996:I996"/>
    <mergeCell ref="F997:I997"/>
    <mergeCell ref="L997:M997"/>
    <mergeCell ref="N997:Q997"/>
    <mergeCell ref="F998:I998"/>
    <mergeCell ref="F999:I999"/>
    <mergeCell ref="F1000:I1000"/>
    <mergeCell ref="F1001:I1001"/>
    <mergeCell ref="F1002:I1002"/>
    <mergeCell ref="F1003:I1003"/>
    <mergeCell ref="L1003:M1003"/>
    <mergeCell ref="N1003:Q1003"/>
    <mergeCell ref="F1004:I1004"/>
    <mergeCell ref="F1005:I1005"/>
    <mergeCell ref="F1006:I1006"/>
    <mergeCell ref="F1007:I1007"/>
    <mergeCell ref="L1007:M1007"/>
    <mergeCell ref="N1007:Q1007"/>
    <mergeCell ref="F1008:I1008"/>
    <mergeCell ref="F1009:I1009"/>
    <mergeCell ref="F1010:I1010"/>
    <mergeCell ref="F1011:I1011"/>
    <mergeCell ref="F1012:I1012"/>
    <mergeCell ref="F1013:I1013"/>
    <mergeCell ref="F1014:I1014"/>
    <mergeCell ref="F1015:I1015"/>
    <mergeCell ref="F1016:I1016"/>
    <mergeCell ref="F1017:I1017"/>
    <mergeCell ref="L1017:M1017"/>
    <mergeCell ref="N1017:Q1017"/>
    <mergeCell ref="F1018:I1018"/>
    <mergeCell ref="F1019:I1019"/>
    <mergeCell ref="F1020:I1020"/>
    <mergeCell ref="F1021:I1021"/>
    <mergeCell ref="F1022:I1022"/>
    <mergeCell ref="F1023:I1023"/>
    <mergeCell ref="F1024:I1024"/>
    <mergeCell ref="F1025:I1025"/>
    <mergeCell ref="F1026:I1026"/>
    <mergeCell ref="F1027:I1027"/>
    <mergeCell ref="F1028:I1028"/>
    <mergeCell ref="F1029:I1029"/>
    <mergeCell ref="F1030:I1030"/>
    <mergeCell ref="F1031:I1031"/>
    <mergeCell ref="F1032:I1032"/>
    <mergeCell ref="F1033:I1033"/>
    <mergeCell ref="F1034:I1034"/>
    <mergeCell ref="F1035:I1035"/>
    <mergeCell ref="F1036:I1036"/>
    <mergeCell ref="F1037:I1037"/>
    <mergeCell ref="F1038:I1038"/>
    <mergeCell ref="F1039:I1039"/>
    <mergeCell ref="F1040:I1040"/>
    <mergeCell ref="F1041:I1041"/>
    <mergeCell ref="F1042:I1042"/>
    <mergeCell ref="F1043:I1043"/>
    <mergeCell ref="F1044:I1044"/>
    <mergeCell ref="F1045:I1045"/>
    <mergeCell ref="F1046:I1046"/>
    <mergeCell ref="F1047:I1047"/>
    <mergeCell ref="F1048:I1048"/>
    <mergeCell ref="F1049:I1049"/>
    <mergeCell ref="F1050:I1050"/>
    <mergeCell ref="F1051:I1051"/>
    <mergeCell ref="F1052:I1052"/>
    <mergeCell ref="F1053:I1053"/>
    <mergeCell ref="F1054:I1054"/>
    <mergeCell ref="L1054:M1054"/>
    <mergeCell ref="N1054:Q1054"/>
    <mergeCell ref="F1055:I1055"/>
    <mergeCell ref="F1056:I1056"/>
    <mergeCell ref="F1057:I1057"/>
    <mergeCell ref="F1058:I1058"/>
    <mergeCell ref="F1059:I1059"/>
    <mergeCell ref="F1060:I1060"/>
    <mergeCell ref="F1061:I1061"/>
    <mergeCell ref="F1062:I1062"/>
    <mergeCell ref="F1063:I1063"/>
    <mergeCell ref="F1064:I1064"/>
    <mergeCell ref="F1065:I1065"/>
    <mergeCell ref="F1066:I1066"/>
    <mergeCell ref="F1067:I1067"/>
    <mergeCell ref="F1068:I1068"/>
    <mergeCell ref="F1069:I1069"/>
    <mergeCell ref="F1070:I1070"/>
    <mergeCell ref="F1071:I1071"/>
    <mergeCell ref="F1072:I1072"/>
    <mergeCell ref="F1073:I1073"/>
    <mergeCell ref="F1074:I1074"/>
    <mergeCell ref="L1074:M1074"/>
    <mergeCell ref="N1074:Q1074"/>
    <mergeCell ref="F1075:I1075"/>
    <mergeCell ref="L1075:M1075"/>
    <mergeCell ref="N1075:Q1075"/>
    <mergeCell ref="F1076:I1076"/>
    <mergeCell ref="L1076:M1076"/>
    <mergeCell ref="N1076:Q1076"/>
    <mergeCell ref="F1077:I1077"/>
    <mergeCell ref="F1078:I1078"/>
    <mergeCell ref="F1079:I1079"/>
    <mergeCell ref="F1080:I1080"/>
    <mergeCell ref="L1080:M1080"/>
    <mergeCell ref="N1080:Q1080"/>
    <mergeCell ref="F1081:I1081"/>
    <mergeCell ref="L1081:M1081"/>
    <mergeCell ref="N1081:Q1081"/>
    <mergeCell ref="F1082:I1082"/>
    <mergeCell ref="F1083:I1083"/>
    <mergeCell ref="F1084:I1084"/>
    <mergeCell ref="F1085:I1085"/>
    <mergeCell ref="L1085:M1085"/>
    <mergeCell ref="N1085:Q1085"/>
    <mergeCell ref="F1086:I1086"/>
    <mergeCell ref="L1086:M1086"/>
    <mergeCell ref="N1086:Q1086"/>
    <mergeCell ref="F1087:I1087"/>
    <mergeCell ref="F1088:I1088"/>
    <mergeCell ref="F1089:I1089"/>
    <mergeCell ref="F1090:I1090"/>
    <mergeCell ref="L1090:M1090"/>
    <mergeCell ref="N1090:Q1090"/>
    <mergeCell ref="F1091:I1091"/>
    <mergeCell ref="L1091:M1091"/>
    <mergeCell ref="N1091:Q1091"/>
    <mergeCell ref="F1092:I1092"/>
    <mergeCell ref="F1093:I1093"/>
    <mergeCell ref="F1094:I1094"/>
    <mergeCell ref="F1095:I1095"/>
    <mergeCell ref="L1095:M1095"/>
    <mergeCell ref="N1095:Q1095"/>
    <mergeCell ref="F1096:I1096"/>
    <mergeCell ref="L1096:M1096"/>
    <mergeCell ref="N1096:Q1096"/>
    <mergeCell ref="F1097:I1097"/>
    <mergeCell ref="F1098:I1098"/>
    <mergeCell ref="F1099:I1099"/>
    <mergeCell ref="F1100:I1100"/>
    <mergeCell ref="L1100:M1100"/>
    <mergeCell ref="N1100:Q1100"/>
    <mergeCell ref="F1101:I1101"/>
    <mergeCell ref="F1102:I1102"/>
    <mergeCell ref="F1103:I1103"/>
    <mergeCell ref="F1104:I1104"/>
    <mergeCell ref="F1105:I1105"/>
    <mergeCell ref="F1106:I1106"/>
    <mergeCell ref="F1107:I1107"/>
    <mergeCell ref="F1108:I1108"/>
    <mergeCell ref="F1109:I1109"/>
    <mergeCell ref="F1110:I1110"/>
    <mergeCell ref="L1110:M1110"/>
    <mergeCell ref="N1110:Q1110"/>
    <mergeCell ref="F1111:I1111"/>
    <mergeCell ref="F1112:I1112"/>
    <mergeCell ref="F1113:I1113"/>
    <mergeCell ref="F1115:I1115"/>
    <mergeCell ref="L1115:M1115"/>
    <mergeCell ref="N1115:Q1115"/>
    <mergeCell ref="F1118:I1118"/>
    <mergeCell ref="L1118:M1118"/>
    <mergeCell ref="N1118:Q1118"/>
    <mergeCell ref="F1119:I1119"/>
    <mergeCell ref="F1120:I1120"/>
    <mergeCell ref="F1121:I1121"/>
    <mergeCell ref="F1122:I1122"/>
    <mergeCell ref="L1122:M1122"/>
    <mergeCell ref="N1122:Q1122"/>
    <mergeCell ref="F1123:I1123"/>
    <mergeCell ref="F1124:I1124"/>
    <mergeCell ref="F1125:I1125"/>
    <mergeCell ref="F1126:I1126"/>
    <mergeCell ref="L1126:M1126"/>
    <mergeCell ref="N1126:Q1126"/>
    <mergeCell ref="F1127:I1127"/>
    <mergeCell ref="F1128:I1128"/>
    <mergeCell ref="F1129:I1129"/>
    <mergeCell ref="F1130:I1130"/>
    <mergeCell ref="L1130:M1130"/>
    <mergeCell ref="N1130:Q1130"/>
    <mergeCell ref="F1131:I1131"/>
    <mergeCell ref="F1132:I1132"/>
    <mergeCell ref="F1133:I1133"/>
    <mergeCell ref="F1134:I1134"/>
    <mergeCell ref="L1134:M1134"/>
    <mergeCell ref="N1134:Q1134"/>
    <mergeCell ref="F1135:I1135"/>
    <mergeCell ref="F1136:I1136"/>
    <mergeCell ref="F1137:I1137"/>
    <mergeCell ref="F1138:I1138"/>
    <mergeCell ref="F1139:I1139"/>
    <mergeCell ref="F1140:I1140"/>
    <mergeCell ref="F1141:I1141"/>
    <mergeCell ref="F1142:I1142"/>
    <mergeCell ref="L1142:M1142"/>
    <mergeCell ref="N1142:Q1142"/>
    <mergeCell ref="F1143:I1143"/>
    <mergeCell ref="F1144:I1144"/>
    <mergeCell ref="F1145:I1145"/>
    <mergeCell ref="L1150:M1150"/>
    <mergeCell ref="F1146:I1146"/>
    <mergeCell ref="L1146:M1146"/>
    <mergeCell ref="N1146:Q1146"/>
    <mergeCell ref="F1147:I1147"/>
    <mergeCell ref="F1151:I1151"/>
    <mergeCell ref="F1152:I1152"/>
    <mergeCell ref="F1153:I1153"/>
    <mergeCell ref="F1148:I1148"/>
    <mergeCell ref="F1149:I1149"/>
    <mergeCell ref="F1150:I1150"/>
    <mergeCell ref="F1154:I1154"/>
    <mergeCell ref="L1154:M1154"/>
    <mergeCell ref="N1154:Q1154"/>
    <mergeCell ref="F1155:I1155"/>
    <mergeCell ref="F1160:I1160"/>
    <mergeCell ref="L1160:M1160"/>
    <mergeCell ref="N1160:Q1160"/>
    <mergeCell ref="F1156:I1156"/>
    <mergeCell ref="F1157:I1157"/>
    <mergeCell ref="F1158:I1158"/>
    <mergeCell ref="L1158:M1158"/>
    <mergeCell ref="F1161:I1161"/>
    <mergeCell ref="F1162:I1162"/>
    <mergeCell ref="F1163:I1163"/>
    <mergeCell ref="F1164:I1164"/>
    <mergeCell ref="F1165:I1165"/>
    <mergeCell ref="F1166:I1166"/>
    <mergeCell ref="F1167:I1167"/>
    <mergeCell ref="F1168:I1168"/>
    <mergeCell ref="F1169:I1169"/>
    <mergeCell ref="F1170:I1170"/>
    <mergeCell ref="F1171:I1171"/>
    <mergeCell ref="F1172:I1172"/>
    <mergeCell ref="F1173:I1173"/>
    <mergeCell ref="F1174:I1174"/>
    <mergeCell ref="F1175:I1175"/>
    <mergeCell ref="F1176:I1176"/>
    <mergeCell ref="F1177:I1177"/>
    <mergeCell ref="F1178:I1178"/>
    <mergeCell ref="F1179:I1179"/>
    <mergeCell ref="F1180:I1180"/>
    <mergeCell ref="F1181:I1181"/>
    <mergeCell ref="L1181:M1181"/>
    <mergeCell ref="N1181:Q1181"/>
    <mergeCell ref="F1182:I1182"/>
    <mergeCell ref="F1183:I1183"/>
    <mergeCell ref="F1184:I1184"/>
    <mergeCell ref="F1185:I1185"/>
    <mergeCell ref="F1186:I1186"/>
    <mergeCell ref="L1186:M1186"/>
    <mergeCell ref="N1186:Q1186"/>
    <mergeCell ref="F1187:I1187"/>
    <mergeCell ref="F1188:I1188"/>
    <mergeCell ref="F1189:I1189"/>
    <mergeCell ref="F1190:I1190"/>
    <mergeCell ref="F1191:I1191"/>
    <mergeCell ref="F1192:I1192"/>
    <mergeCell ref="F1193:I1193"/>
    <mergeCell ref="F1194:I1194"/>
    <mergeCell ref="F1195:I1195"/>
    <mergeCell ref="F1196:I1196"/>
    <mergeCell ref="F1197:I1197"/>
    <mergeCell ref="F1198:I1198"/>
    <mergeCell ref="F1199:I1199"/>
    <mergeCell ref="F1200:I1200"/>
    <mergeCell ref="F1201:I1201"/>
    <mergeCell ref="F1202:I1202"/>
    <mergeCell ref="F1203:I1203"/>
    <mergeCell ref="F1204:I1204"/>
    <mergeCell ref="L1204:M1204"/>
    <mergeCell ref="N1204:Q1204"/>
    <mergeCell ref="F1205:I1205"/>
    <mergeCell ref="F1206:I1206"/>
    <mergeCell ref="L1213:M1213"/>
    <mergeCell ref="F1207:I1207"/>
    <mergeCell ref="F1208:I1208"/>
    <mergeCell ref="F1209:I1209"/>
    <mergeCell ref="F1210:I1210"/>
    <mergeCell ref="F1214:I1214"/>
    <mergeCell ref="F1215:I1215"/>
    <mergeCell ref="F1216:I1216"/>
    <mergeCell ref="F1211:I1211"/>
    <mergeCell ref="F1212:I1212"/>
    <mergeCell ref="F1213:I1213"/>
    <mergeCell ref="F1217:I1217"/>
    <mergeCell ref="F1218:I1218"/>
    <mergeCell ref="F1219:I1219"/>
    <mergeCell ref="F1220:I1220"/>
    <mergeCell ref="F1221:I1221"/>
    <mergeCell ref="F1222:I1222"/>
    <mergeCell ref="L1222:M1222"/>
    <mergeCell ref="N1222:Q1222"/>
    <mergeCell ref="L1229:M1229"/>
    <mergeCell ref="F1223:I1223"/>
    <mergeCell ref="F1224:I1224"/>
    <mergeCell ref="F1225:I1225"/>
    <mergeCell ref="F1226:I1226"/>
    <mergeCell ref="F1230:I1230"/>
    <mergeCell ref="F1231:I1231"/>
    <mergeCell ref="F1232:I1232"/>
    <mergeCell ref="F1227:I1227"/>
    <mergeCell ref="F1228:I1228"/>
    <mergeCell ref="F1229:I1229"/>
    <mergeCell ref="F1233:I1233"/>
    <mergeCell ref="F1234:I1234"/>
    <mergeCell ref="F1235:I1235"/>
    <mergeCell ref="F1236:I1236"/>
    <mergeCell ref="L1236:M1236"/>
    <mergeCell ref="N1236:Q1236"/>
    <mergeCell ref="F1237:I1237"/>
    <mergeCell ref="F1238:I1238"/>
    <mergeCell ref="F1239:I1239"/>
    <mergeCell ref="F1240:I1240"/>
    <mergeCell ref="L1240:M1240"/>
    <mergeCell ref="N1240:Q1240"/>
    <mergeCell ref="F1241:I1241"/>
    <mergeCell ref="F1242:I1242"/>
    <mergeCell ref="F1243:I1243"/>
    <mergeCell ref="F1244:I1244"/>
    <mergeCell ref="L1244:M1244"/>
    <mergeCell ref="N1244:Q1244"/>
    <mergeCell ref="F1245:I1245"/>
    <mergeCell ref="F1246:I1246"/>
    <mergeCell ref="F1247:I1247"/>
    <mergeCell ref="F1248:I1248"/>
    <mergeCell ref="L1248:M1248"/>
    <mergeCell ref="N1248:Q1248"/>
    <mergeCell ref="F1249:I1249"/>
    <mergeCell ref="F1250:I1250"/>
    <mergeCell ref="F1251:I1251"/>
    <mergeCell ref="F1252:I1252"/>
    <mergeCell ref="L1252:M1252"/>
    <mergeCell ref="N1252:Q1252"/>
    <mergeCell ref="F1253:I1253"/>
    <mergeCell ref="F1254:I1254"/>
    <mergeCell ref="F1255:I1255"/>
    <mergeCell ref="F1256:I1256"/>
    <mergeCell ref="L1256:M1256"/>
    <mergeCell ref="N1256:Q1256"/>
    <mergeCell ref="F1257:I1257"/>
    <mergeCell ref="F1258:I1258"/>
    <mergeCell ref="F1259:I1259"/>
    <mergeCell ref="F1260:I1260"/>
    <mergeCell ref="F1261:I1261"/>
    <mergeCell ref="F1262:I1262"/>
    <mergeCell ref="F1263:I1263"/>
    <mergeCell ref="F1264:I1264"/>
    <mergeCell ref="F1265:I1265"/>
    <mergeCell ref="F1266:I1266"/>
    <mergeCell ref="F1267:I1267"/>
    <mergeCell ref="F1268:I1268"/>
    <mergeCell ref="F1269:I1269"/>
    <mergeCell ref="F1270:I1270"/>
    <mergeCell ref="F1271:I1271"/>
    <mergeCell ref="F1272:I1272"/>
    <mergeCell ref="F1273:I1273"/>
    <mergeCell ref="F1274:I1274"/>
    <mergeCell ref="F1275:I1275"/>
    <mergeCell ref="F1276:I1276"/>
    <mergeCell ref="F1277:I1277"/>
    <mergeCell ref="L1277:M1277"/>
    <mergeCell ref="N1277:Q1277"/>
    <mergeCell ref="F1279:I1279"/>
    <mergeCell ref="L1279:M1279"/>
    <mergeCell ref="N1279:Q1279"/>
    <mergeCell ref="F1280:I1280"/>
    <mergeCell ref="L1280:M1280"/>
    <mergeCell ref="N1280:Q1280"/>
    <mergeCell ref="F1281:I1281"/>
    <mergeCell ref="L1281:M1281"/>
    <mergeCell ref="N1281:Q1281"/>
    <mergeCell ref="F1282:I1282"/>
    <mergeCell ref="L1282:M1282"/>
    <mergeCell ref="N1282:Q1282"/>
    <mergeCell ref="F1284:I1284"/>
    <mergeCell ref="L1284:M1284"/>
    <mergeCell ref="N1284:Q1284"/>
    <mergeCell ref="F1285:I1285"/>
    <mergeCell ref="L1285:M1285"/>
    <mergeCell ref="N1285:Q1285"/>
    <mergeCell ref="F1287:I1287"/>
    <mergeCell ref="L1287:M1287"/>
    <mergeCell ref="N1287:Q1287"/>
    <mergeCell ref="N1286:Q1286"/>
    <mergeCell ref="F1289:I1289"/>
    <mergeCell ref="L1289:M1289"/>
    <mergeCell ref="N1289:Q1289"/>
    <mergeCell ref="F1290:I1290"/>
    <mergeCell ref="L1290:M1290"/>
    <mergeCell ref="N1290:Q1290"/>
    <mergeCell ref="F1292:I1292"/>
    <mergeCell ref="L1292:M1292"/>
    <mergeCell ref="N1292:Q1292"/>
    <mergeCell ref="F1293:I1293"/>
    <mergeCell ref="L1293:M1293"/>
    <mergeCell ref="N1293:Q1293"/>
    <mergeCell ref="F1294:I1294"/>
    <mergeCell ref="L1294:M1294"/>
    <mergeCell ref="N1294:Q1294"/>
    <mergeCell ref="F1295:I1295"/>
    <mergeCell ref="L1295:M1295"/>
    <mergeCell ref="N1295:Q1295"/>
    <mergeCell ref="F1297:I1297"/>
    <mergeCell ref="L1297:M1297"/>
    <mergeCell ref="N1297:Q1297"/>
    <mergeCell ref="F1298:I1298"/>
    <mergeCell ref="F1299:I1299"/>
    <mergeCell ref="F1300:I1300"/>
    <mergeCell ref="F1301:I1301"/>
    <mergeCell ref="F1302:I1302"/>
    <mergeCell ref="F1303:I1303"/>
    <mergeCell ref="L1303:M1303"/>
    <mergeCell ref="N1303:Q1303"/>
    <mergeCell ref="F1305:I1305"/>
    <mergeCell ref="L1305:M1305"/>
    <mergeCell ref="N1305:Q1305"/>
    <mergeCell ref="F1306:I1306"/>
    <mergeCell ref="F1307:I1307"/>
    <mergeCell ref="F1308:I1308"/>
    <mergeCell ref="F1309:I1309"/>
    <mergeCell ref="F1310:I1310"/>
    <mergeCell ref="F1311:I1311"/>
    <mergeCell ref="F1312:I1312"/>
    <mergeCell ref="F1313:I1313"/>
    <mergeCell ref="F1314:I1314"/>
    <mergeCell ref="F1315:I1315"/>
    <mergeCell ref="F1316:I1316"/>
    <mergeCell ref="L1316:M1316"/>
    <mergeCell ref="N1316:Q1316"/>
    <mergeCell ref="F1317:I1317"/>
    <mergeCell ref="F1318:I1318"/>
    <mergeCell ref="F1319:I1319"/>
    <mergeCell ref="F1320:I1320"/>
    <mergeCell ref="L1320:M1320"/>
    <mergeCell ref="N1320:Q1320"/>
    <mergeCell ref="F1321:I1321"/>
    <mergeCell ref="F1322:I1322"/>
    <mergeCell ref="F1323:I1323"/>
    <mergeCell ref="F1324:I1324"/>
    <mergeCell ref="L1324:M1324"/>
    <mergeCell ref="N1324:Q1324"/>
    <mergeCell ref="F1325:I1325"/>
    <mergeCell ref="F1326:I1326"/>
    <mergeCell ref="F1327:I1327"/>
    <mergeCell ref="F1328:I1328"/>
    <mergeCell ref="L1328:M1328"/>
    <mergeCell ref="N1328:Q1328"/>
    <mergeCell ref="F1329:I1329"/>
    <mergeCell ref="F1330:I1330"/>
    <mergeCell ref="F1331:I1331"/>
    <mergeCell ref="F1332:I1332"/>
    <mergeCell ref="L1332:M1332"/>
    <mergeCell ref="N1332:Q1332"/>
    <mergeCell ref="F1333:I1333"/>
    <mergeCell ref="F1334:I1334"/>
    <mergeCell ref="F1335:I1335"/>
    <mergeCell ref="F1336:I1336"/>
    <mergeCell ref="L1336:M1336"/>
    <mergeCell ref="N1336:Q1336"/>
    <mergeCell ref="F1337:I1337"/>
    <mergeCell ref="F1338:I1338"/>
    <mergeCell ref="F1339:I1339"/>
    <mergeCell ref="F1340:I1340"/>
    <mergeCell ref="L1340:M1340"/>
    <mergeCell ref="N1340:Q1340"/>
    <mergeCell ref="F1341:I1341"/>
    <mergeCell ref="F1342:I1342"/>
    <mergeCell ref="F1343:I1343"/>
    <mergeCell ref="F1344:I1344"/>
    <mergeCell ref="F1345:I1345"/>
    <mergeCell ref="F1346:I1346"/>
    <mergeCell ref="F1347:I1347"/>
    <mergeCell ref="F1348:I1348"/>
    <mergeCell ref="F1349:I1349"/>
    <mergeCell ref="L1349:M1349"/>
    <mergeCell ref="N1349:Q1349"/>
    <mergeCell ref="F1350:I1350"/>
    <mergeCell ref="F1351:I1351"/>
    <mergeCell ref="F1352:I1352"/>
    <mergeCell ref="F1353:I1353"/>
    <mergeCell ref="F1354:I1354"/>
    <mergeCell ref="F1355:I1355"/>
    <mergeCell ref="F1356:I1356"/>
    <mergeCell ref="F1357:I1357"/>
    <mergeCell ref="F1358:I1358"/>
    <mergeCell ref="L1358:M1358"/>
    <mergeCell ref="N1358:Q1358"/>
    <mergeCell ref="F1359:I1359"/>
    <mergeCell ref="F1360:I1360"/>
    <mergeCell ref="F1361:I1361"/>
    <mergeCell ref="F1362:I1362"/>
    <mergeCell ref="F1363:I1363"/>
    <mergeCell ref="F1364:I1364"/>
    <mergeCell ref="F1365:I1365"/>
    <mergeCell ref="F1366:I1366"/>
    <mergeCell ref="F1367:I1367"/>
    <mergeCell ref="F1368:I1368"/>
    <mergeCell ref="F1369:I1369"/>
    <mergeCell ref="F1370:I1370"/>
    <mergeCell ref="L1370:M1370"/>
    <mergeCell ref="N1370:Q1370"/>
    <mergeCell ref="F1371:I1371"/>
    <mergeCell ref="F1372:I1372"/>
    <mergeCell ref="F1373:I1373"/>
    <mergeCell ref="F1374:I1374"/>
    <mergeCell ref="F1375:I1375"/>
    <mergeCell ref="F1376:I1376"/>
    <mergeCell ref="L1376:M1376"/>
    <mergeCell ref="N1376:Q1376"/>
    <mergeCell ref="F1377:I1377"/>
    <mergeCell ref="F1378:I1378"/>
    <mergeCell ref="F1379:I1379"/>
    <mergeCell ref="F1380:I1380"/>
    <mergeCell ref="F1381:I1381"/>
    <mergeCell ref="F1382:I1382"/>
    <mergeCell ref="F1383:I1383"/>
    <mergeCell ref="F1384:I1384"/>
    <mergeCell ref="F1385:I1385"/>
    <mergeCell ref="L1385:M1385"/>
    <mergeCell ref="N1385:Q1385"/>
    <mergeCell ref="F1386:I1386"/>
    <mergeCell ref="F1387:I1387"/>
    <mergeCell ref="F1388:I1388"/>
    <mergeCell ref="F1389:I1389"/>
    <mergeCell ref="L1389:M1389"/>
    <mergeCell ref="N1389:Q1389"/>
    <mergeCell ref="F1390:I1390"/>
    <mergeCell ref="F1391:I1391"/>
    <mergeCell ref="F1392:I1392"/>
    <mergeCell ref="F1393:I1393"/>
    <mergeCell ref="F1394:I1394"/>
    <mergeCell ref="F1395:I1395"/>
    <mergeCell ref="F1396:I1396"/>
    <mergeCell ref="F1397:I1397"/>
    <mergeCell ref="F1398:I1398"/>
    <mergeCell ref="F1399:I1399"/>
    <mergeCell ref="F1400:I1400"/>
    <mergeCell ref="F1401:I1401"/>
    <mergeCell ref="F1402:I1402"/>
    <mergeCell ref="F1403:I1403"/>
    <mergeCell ref="F1404:I1404"/>
    <mergeCell ref="F1405:I1405"/>
    <mergeCell ref="F1406:I1406"/>
    <mergeCell ref="F1407:I1407"/>
    <mergeCell ref="L1407:M1407"/>
    <mergeCell ref="N1407:Q1407"/>
    <mergeCell ref="F1409:I1409"/>
    <mergeCell ref="L1409:M1409"/>
    <mergeCell ref="N1409:Q1409"/>
    <mergeCell ref="N1408:Q1408"/>
    <mergeCell ref="F1410:I1410"/>
    <mergeCell ref="F1411:I1411"/>
    <mergeCell ref="F1412:I1412"/>
    <mergeCell ref="F1413:I1413"/>
    <mergeCell ref="L1413:M1413"/>
    <mergeCell ref="N1413:Q1413"/>
    <mergeCell ref="F1414:I1414"/>
    <mergeCell ref="F1415:I1415"/>
    <mergeCell ref="F1416:I1416"/>
    <mergeCell ref="F1417:I1417"/>
    <mergeCell ref="L1417:M1417"/>
    <mergeCell ref="N1417:Q1417"/>
    <mergeCell ref="F1419:I1419"/>
    <mergeCell ref="L1419:M1419"/>
    <mergeCell ref="N1419:Q1419"/>
    <mergeCell ref="F1420:I1420"/>
    <mergeCell ref="F1421:I1421"/>
    <mergeCell ref="F1422:I1422"/>
    <mergeCell ref="F1423:I1423"/>
    <mergeCell ref="L1423:M1423"/>
    <mergeCell ref="N1423:Q1423"/>
    <mergeCell ref="F1424:I1424"/>
    <mergeCell ref="F1425:I1425"/>
    <mergeCell ref="F1426:I1426"/>
    <mergeCell ref="F1427:I1427"/>
    <mergeCell ref="L1427:M1427"/>
    <mergeCell ref="N1427:Q1427"/>
    <mergeCell ref="F1428:I1428"/>
    <mergeCell ref="F1429:I1429"/>
    <mergeCell ref="F1430:I1430"/>
    <mergeCell ref="F1431:I1431"/>
    <mergeCell ref="F1432:I1432"/>
    <mergeCell ref="F1433:I1433"/>
    <mergeCell ref="F1434:I1434"/>
    <mergeCell ref="F1435:I1435"/>
    <mergeCell ref="F1436:I1436"/>
    <mergeCell ref="L1436:M1436"/>
    <mergeCell ref="N1436:Q1436"/>
    <mergeCell ref="F1437:I1437"/>
    <mergeCell ref="F1438:I1438"/>
    <mergeCell ref="F1439:I1439"/>
    <mergeCell ref="F1440:I1440"/>
    <mergeCell ref="L1440:M1440"/>
    <mergeCell ref="N1440:Q1440"/>
    <mergeCell ref="F1442:I1442"/>
    <mergeCell ref="L1442:M1442"/>
    <mergeCell ref="N1442:Q1442"/>
    <mergeCell ref="F1443:I1443"/>
    <mergeCell ref="L1443:M1443"/>
    <mergeCell ref="N1443:Q1443"/>
    <mergeCell ref="F1444:I1444"/>
    <mergeCell ref="L1444:M1444"/>
    <mergeCell ref="N1444:Q1444"/>
    <mergeCell ref="F1445:I1445"/>
    <mergeCell ref="F1446:I1446"/>
    <mergeCell ref="F1447:I1447"/>
    <mergeCell ref="F1448:I1448"/>
    <mergeCell ref="L1448:M1448"/>
    <mergeCell ref="N1448:Q1448"/>
    <mergeCell ref="F1449:I1449"/>
    <mergeCell ref="F1450:I1450"/>
    <mergeCell ref="F1451:I1451"/>
    <mergeCell ref="F1453:I1453"/>
    <mergeCell ref="L1453:M1453"/>
    <mergeCell ref="N1453:Q1453"/>
    <mergeCell ref="F1454:I1454"/>
    <mergeCell ref="F1455:I1455"/>
    <mergeCell ref="F1456:I1456"/>
    <mergeCell ref="F1457:I1457"/>
    <mergeCell ref="L1457:M1457"/>
    <mergeCell ref="N1457:Q1457"/>
    <mergeCell ref="F1458:I1458"/>
    <mergeCell ref="F1459:I1459"/>
    <mergeCell ref="F1460:I1460"/>
    <mergeCell ref="F1461:I1461"/>
    <mergeCell ref="F1462:I1462"/>
    <mergeCell ref="F1463:I1463"/>
    <mergeCell ref="F1464:I1464"/>
    <mergeCell ref="F1465:I1465"/>
    <mergeCell ref="L1465:M1465"/>
    <mergeCell ref="N1465:Q1465"/>
    <mergeCell ref="F1466:I1466"/>
    <mergeCell ref="F1467:I1467"/>
    <mergeCell ref="F1468:I1468"/>
    <mergeCell ref="F1469:I1469"/>
    <mergeCell ref="L1469:M1469"/>
    <mergeCell ref="N1469:Q1469"/>
    <mergeCell ref="F1470:I1470"/>
    <mergeCell ref="F1471:I1471"/>
    <mergeCell ref="F1472:I1472"/>
    <mergeCell ref="F1473:I1473"/>
    <mergeCell ref="F1474:I1474"/>
    <mergeCell ref="F1475:I1475"/>
    <mergeCell ref="L1475:M1475"/>
    <mergeCell ref="N1475:Q1475"/>
    <mergeCell ref="F1476:I1476"/>
    <mergeCell ref="F1477:I1477"/>
    <mergeCell ref="F1478:I1478"/>
    <mergeCell ref="F1479:I1479"/>
    <mergeCell ref="F1480:I1480"/>
    <mergeCell ref="F1481:I1481"/>
    <mergeCell ref="F1482:I1482"/>
    <mergeCell ref="F1483:I1483"/>
    <mergeCell ref="L1483:M1483"/>
    <mergeCell ref="N1483:Q1483"/>
    <mergeCell ref="F1484:I1484"/>
    <mergeCell ref="L1484:M1484"/>
    <mergeCell ref="N1484:Q1484"/>
    <mergeCell ref="F1485:I1485"/>
    <mergeCell ref="F1486:I1486"/>
    <mergeCell ref="F1487:I1487"/>
    <mergeCell ref="F1488:I1488"/>
    <mergeCell ref="F1489:I1489"/>
    <mergeCell ref="F1490:I1490"/>
    <mergeCell ref="F1491:I1491"/>
    <mergeCell ref="F1492:I1492"/>
    <mergeCell ref="F1493:I1493"/>
    <mergeCell ref="L1493:M1493"/>
    <mergeCell ref="N1493:Q1493"/>
    <mergeCell ref="F1494:I1494"/>
    <mergeCell ref="F1495:I1495"/>
    <mergeCell ref="F1496:I1496"/>
    <mergeCell ref="F1497:I1497"/>
    <mergeCell ref="F1498:I1498"/>
    <mergeCell ref="F1499:I1499"/>
    <mergeCell ref="F1500:I1500"/>
    <mergeCell ref="L1500:M1500"/>
    <mergeCell ref="N1500:Q1500"/>
    <mergeCell ref="F1501:I1501"/>
    <mergeCell ref="F1502:I1502"/>
    <mergeCell ref="F1503:I1503"/>
    <mergeCell ref="F1504:I1504"/>
    <mergeCell ref="F1505:I1505"/>
    <mergeCell ref="F1506:I1506"/>
    <mergeCell ref="F1507:I1507"/>
    <mergeCell ref="F1508:I1508"/>
    <mergeCell ref="F1509:I1509"/>
    <mergeCell ref="L1509:M1509"/>
    <mergeCell ref="N1509:Q1509"/>
    <mergeCell ref="F1510:I1510"/>
    <mergeCell ref="F1511:I1511"/>
    <mergeCell ref="F1512:I1512"/>
    <mergeCell ref="F1513:I1513"/>
    <mergeCell ref="F1514:I1514"/>
    <mergeCell ref="L1514:M1514"/>
    <mergeCell ref="N1514:Q1514"/>
    <mergeCell ref="F1515:I1515"/>
    <mergeCell ref="F1516:I1516"/>
    <mergeCell ref="F1517:I1517"/>
    <mergeCell ref="F1518:I1518"/>
    <mergeCell ref="F1519:I1519"/>
    <mergeCell ref="F1520:I1520"/>
    <mergeCell ref="L1520:M1520"/>
    <mergeCell ref="N1520:Q1520"/>
    <mergeCell ref="F1521:I1521"/>
    <mergeCell ref="F1522:I1522"/>
    <mergeCell ref="F1523:I1523"/>
    <mergeCell ref="F1524:I1524"/>
    <mergeCell ref="F1525:I1525"/>
    <mergeCell ref="F1526:I1526"/>
    <mergeCell ref="L1526:M1526"/>
    <mergeCell ref="N1526:Q1526"/>
    <mergeCell ref="F1527:I1527"/>
    <mergeCell ref="F1528:I1528"/>
    <mergeCell ref="F1529:I1529"/>
    <mergeCell ref="F1530:I1530"/>
    <mergeCell ref="F1531:I1531"/>
    <mergeCell ref="F1532:I1532"/>
    <mergeCell ref="L1532:M1532"/>
    <mergeCell ref="N1532:Q1532"/>
    <mergeCell ref="F1533:I1533"/>
    <mergeCell ref="F1534:I1534"/>
    <mergeCell ref="F1535:I1535"/>
    <mergeCell ref="F1536:I1536"/>
    <mergeCell ref="F1537:I1537"/>
    <mergeCell ref="F1538:I1538"/>
    <mergeCell ref="F1539:I1539"/>
    <mergeCell ref="F1540:I1540"/>
    <mergeCell ref="L1540:M1540"/>
    <mergeCell ref="N1540:Q1540"/>
    <mergeCell ref="F1541:I1541"/>
    <mergeCell ref="F1542:I1542"/>
    <mergeCell ref="F1543:I1543"/>
    <mergeCell ref="F1544:I1544"/>
    <mergeCell ref="L1544:M1544"/>
    <mergeCell ref="N1544:Q1544"/>
    <mergeCell ref="F1545:I1545"/>
    <mergeCell ref="F1546:I1546"/>
    <mergeCell ref="F1547:I1547"/>
    <mergeCell ref="F1548:I1548"/>
    <mergeCell ref="F1549:I1549"/>
    <mergeCell ref="F1550:I1550"/>
    <mergeCell ref="L1550:M1550"/>
    <mergeCell ref="N1550:Q1550"/>
    <mergeCell ref="F1551:I1551"/>
    <mergeCell ref="F1552:I1552"/>
    <mergeCell ref="F1553:I1553"/>
    <mergeCell ref="F1554:I1554"/>
    <mergeCell ref="F1555:I1555"/>
    <mergeCell ref="F1556:I1556"/>
    <mergeCell ref="F1557:I1557"/>
    <mergeCell ref="F1558:I1558"/>
    <mergeCell ref="L1558:M1558"/>
    <mergeCell ref="N1558:Q1558"/>
    <mergeCell ref="F1559:I1559"/>
    <mergeCell ref="F1560:I1560"/>
    <mergeCell ref="F1561:I1561"/>
    <mergeCell ref="F1562:I1562"/>
    <mergeCell ref="F1563:I1563"/>
    <mergeCell ref="F1564:I1564"/>
    <mergeCell ref="L1564:M1564"/>
    <mergeCell ref="N1564:Q1564"/>
    <mergeCell ref="F1565:I1565"/>
    <mergeCell ref="F1566:I1566"/>
    <mergeCell ref="F1567:I1567"/>
    <mergeCell ref="F1568:I1568"/>
    <mergeCell ref="F1569:I1569"/>
    <mergeCell ref="F1570:I1570"/>
    <mergeCell ref="L1570:M1570"/>
    <mergeCell ref="N1570:Q1570"/>
    <mergeCell ref="F1571:I1571"/>
    <mergeCell ref="F1572:I1572"/>
    <mergeCell ref="F1573:I1573"/>
    <mergeCell ref="F1574:I1574"/>
    <mergeCell ref="F1575:I1575"/>
    <mergeCell ref="F1576:I1576"/>
    <mergeCell ref="L1576:M1576"/>
    <mergeCell ref="N1576:Q1576"/>
    <mergeCell ref="F1578:I1578"/>
    <mergeCell ref="L1578:M1578"/>
    <mergeCell ref="N1578:Q1578"/>
    <mergeCell ref="F1579:I1579"/>
    <mergeCell ref="F1580:I1580"/>
    <mergeCell ref="F1581:I1581"/>
    <mergeCell ref="F1582:I1582"/>
    <mergeCell ref="F1583:I1583"/>
    <mergeCell ref="F1584:I1584"/>
    <mergeCell ref="L1584:M1584"/>
    <mergeCell ref="N1584:Q1584"/>
    <mergeCell ref="F1585:I1585"/>
    <mergeCell ref="F1586:I1586"/>
    <mergeCell ref="F1587:I1587"/>
    <mergeCell ref="F1588:I1588"/>
    <mergeCell ref="F1589:I1589"/>
    <mergeCell ref="F1590:I1590"/>
    <mergeCell ref="L1590:M1590"/>
    <mergeCell ref="N1590:Q1590"/>
    <mergeCell ref="F1591:I1591"/>
    <mergeCell ref="F1592:I1592"/>
    <mergeCell ref="F1593:I1593"/>
    <mergeCell ref="F1594:I1594"/>
    <mergeCell ref="F1595:I1595"/>
    <mergeCell ref="F1596:I1596"/>
    <mergeCell ref="L1596:M1596"/>
    <mergeCell ref="N1596:Q1596"/>
    <mergeCell ref="F1597:I1597"/>
    <mergeCell ref="F1598:I1598"/>
    <mergeCell ref="F1599:I1599"/>
    <mergeCell ref="F1600:I1600"/>
    <mergeCell ref="F1601:I1601"/>
    <mergeCell ref="F1602:I1602"/>
    <mergeCell ref="L1602:M1602"/>
    <mergeCell ref="N1602:Q1602"/>
    <mergeCell ref="F1603:I1603"/>
    <mergeCell ref="F1604:I1604"/>
    <mergeCell ref="F1605:I1605"/>
    <mergeCell ref="F1606:I1606"/>
    <mergeCell ref="F1607:I1607"/>
    <mergeCell ref="F1608:I1608"/>
    <mergeCell ref="F1609:I1609"/>
    <mergeCell ref="F1610:I1610"/>
    <mergeCell ref="F1611:I1611"/>
    <mergeCell ref="F1612:I1612"/>
    <mergeCell ref="F1613:I1613"/>
    <mergeCell ref="F1614:I1614"/>
    <mergeCell ref="F1615:I1615"/>
    <mergeCell ref="F1616:I1616"/>
    <mergeCell ref="L1616:M1616"/>
    <mergeCell ref="N1616:Q1616"/>
    <mergeCell ref="F1617:I1617"/>
    <mergeCell ref="F1618:I1618"/>
    <mergeCell ref="F1619:I1619"/>
    <mergeCell ref="F1620:I1620"/>
    <mergeCell ref="F1621:I1621"/>
    <mergeCell ref="F1622:I1622"/>
    <mergeCell ref="F1623:I1623"/>
    <mergeCell ref="F1624:I1624"/>
    <mergeCell ref="F1625:I1625"/>
    <mergeCell ref="F1626:I1626"/>
    <mergeCell ref="F1627:I1627"/>
    <mergeCell ref="F1628:I1628"/>
    <mergeCell ref="F1629:I1629"/>
    <mergeCell ref="F1630:I1630"/>
    <mergeCell ref="L1630:M1630"/>
    <mergeCell ref="N1630:Q1630"/>
    <mergeCell ref="F1631:I1631"/>
    <mergeCell ref="F1632:I1632"/>
    <mergeCell ref="F1633:I1633"/>
    <mergeCell ref="F1634:I1634"/>
    <mergeCell ref="F1635:I1635"/>
    <mergeCell ref="F1636:I1636"/>
    <mergeCell ref="L1636:M1636"/>
    <mergeCell ref="N1636:Q1636"/>
    <mergeCell ref="F1637:I1637"/>
    <mergeCell ref="F1638:I1638"/>
    <mergeCell ref="F1639:I1639"/>
    <mergeCell ref="F1640:I1640"/>
    <mergeCell ref="F1641:I1641"/>
    <mergeCell ref="F1642:I1642"/>
    <mergeCell ref="L1642:M1642"/>
    <mergeCell ref="N1642:Q1642"/>
    <mergeCell ref="F1643:I1643"/>
    <mergeCell ref="F1644:I1644"/>
    <mergeCell ref="F1645:I1645"/>
    <mergeCell ref="F1646:I1646"/>
    <mergeCell ref="F1647:I1647"/>
    <mergeCell ref="F1648:I1648"/>
    <mergeCell ref="F1649:I1649"/>
    <mergeCell ref="F1650:I1650"/>
    <mergeCell ref="F1651:I1651"/>
    <mergeCell ref="F1652:I1652"/>
    <mergeCell ref="F1653:I1653"/>
    <mergeCell ref="F1654:I1654"/>
    <mergeCell ref="F1655:I1655"/>
    <mergeCell ref="F1656:I1656"/>
    <mergeCell ref="F1657:I1657"/>
    <mergeCell ref="F1658:I1658"/>
    <mergeCell ref="F1659:I1659"/>
    <mergeCell ref="L1659:M1659"/>
    <mergeCell ref="N1659:Q1659"/>
    <mergeCell ref="F1660:I1660"/>
    <mergeCell ref="F1661:I1661"/>
    <mergeCell ref="F1662:I1662"/>
    <mergeCell ref="F1663:I1663"/>
    <mergeCell ref="F1664:I1664"/>
    <mergeCell ref="F1665:I1665"/>
    <mergeCell ref="F1666:I1666"/>
    <mergeCell ref="F1667:I1667"/>
    <mergeCell ref="F1668:I1668"/>
    <mergeCell ref="F1669:I1669"/>
    <mergeCell ref="F1670:I1670"/>
    <mergeCell ref="F1671:I1671"/>
    <mergeCell ref="F1672:I1672"/>
    <mergeCell ref="F1673:I1673"/>
    <mergeCell ref="F1674:I1674"/>
    <mergeCell ref="F1675:I1675"/>
    <mergeCell ref="F1676:I1676"/>
    <mergeCell ref="L1676:M1676"/>
    <mergeCell ref="N1676:Q1676"/>
    <mergeCell ref="F1677:I1677"/>
    <mergeCell ref="F1678:I1678"/>
    <mergeCell ref="F1679:I1679"/>
    <mergeCell ref="F1680:I1680"/>
    <mergeCell ref="F1681:I1681"/>
    <mergeCell ref="F1682:I1682"/>
    <mergeCell ref="F1683:I1683"/>
    <mergeCell ref="F1684:I1684"/>
    <mergeCell ref="F1685:I1685"/>
    <mergeCell ref="F1686:I1686"/>
    <mergeCell ref="F1687:I1687"/>
    <mergeCell ref="F1688:I1688"/>
    <mergeCell ref="F1689:I1689"/>
    <mergeCell ref="F1690:I1690"/>
    <mergeCell ref="F1691:I1691"/>
    <mergeCell ref="L1691:M1691"/>
    <mergeCell ref="N1691:Q1691"/>
    <mergeCell ref="F1692:I1692"/>
    <mergeCell ref="F1693:I1693"/>
    <mergeCell ref="F1694:I1694"/>
    <mergeCell ref="F1695:I1695"/>
    <mergeCell ref="F1696:I1696"/>
    <mergeCell ref="F1697:I1697"/>
    <mergeCell ref="F1698:I1698"/>
    <mergeCell ref="F1699:I1699"/>
    <mergeCell ref="F1700:I1700"/>
    <mergeCell ref="F1701:I1701"/>
    <mergeCell ref="F1702:I1702"/>
    <mergeCell ref="F1703:I1703"/>
    <mergeCell ref="F1704:I1704"/>
    <mergeCell ref="F1705:I1705"/>
    <mergeCell ref="F1706:I1706"/>
    <mergeCell ref="F1707:I1707"/>
    <mergeCell ref="F1708:I1708"/>
    <mergeCell ref="F1709:I1709"/>
    <mergeCell ref="F1710:I1710"/>
    <mergeCell ref="L1710:M1710"/>
    <mergeCell ref="N1710:Q1710"/>
    <mergeCell ref="F1711:I1711"/>
    <mergeCell ref="L1718:M1718"/>
    <mergeCell ref="F1712:I1712"/>
    <mergeCell ref="F1713:I1713"/>
    <mergeCell ref="F1714:I1714"/>
    <mergeCell ref="F1715:I1715"/>
    <mergeCell ref="F1719:I1719"/>
    <mergeCell ref="F1720:I1720"/>
    <mergeCell ref="F1721:I1721"/>
    <mergeCell ref="F1716:I1716"/>
    <mergeCell ref="F1717:I1717"/>
    <mergeCell ref="F1718:I1718"/>
    <mergeCell ref="F1722:I1722"/>
    <mergeCell ref="F1723:I1723"/>
    <mergeCell ref="F1724:I1724"/>
    <mergeCell ref="F1725:I1725"/>
    <mergeCell ref="F1726:I1726"/>
    <mergeCell ref="F1727:I1727"/>
    <mergeCell ref="F1728:I1728"/>
    <mergeCell ref="F1729:I1729"/>
    <mergeCell ref="F1730:I1730"/>
    <mergeCell ref="L1730:M1730"/>
    <mergeCell ref="N1730:Q1730"/>
    <mergeCell ref="F1731:I1731"/>
    <mergeCell ref="F1732:I1732"/>
    <mergeCell ref="F1733:I1733"/>
    <mergeCell ref="F1734:I1734"/>
    <mergeCell ref="F1735:I1735"/>
    <mergeCell ref="F1736:I1736"/>
    <mergeCell ref="F1737:I1737"/>
    <mergeCell ref="F1738:I1738"/>
    <mergeCell ref="F1739:I1739"/>
    <mergeCell ref="F1740:I1740"/>
    <mergeCell ref="F1741:I1741"/>
    <mergeCell ref="F1742:I1742"/>
    <mergeCell ref="L1742:M1742"/>
    <mergeCell ref="F1744:I1744"/>
    <mergeCell ref="L1744:M1744"/>
    <mergeCell ref="N1744:Q1744"/>
    <mergeCell ref="N1743:Q1743"/>
    <mergeCell ref="F1745:I1745"/>
    <mergeCell ref="F1746:I1746"/>
    <mergeCell ref="F1747:I1747"/>
    <mergeCell ref="F1748:I1748"/>
    <mergeCell ref="F1749:I1749"/>
    <mergeCell ref="F1750:I1750"/>
    <mergeCell ref="F1751:I1751"/>
    <mergeCell ref="F1752:I1752"/>
    <mergeCell ref="F1753:I1753"/>
    <mergeCell ref="F1754:I1754"/>
    <mergeCell ref="F1755:I1755"/>
    <mergeCell ref="F1756:I1756"/>
    <mergeCell ref="L1756:M1756"/>
    <mergeCell ref="N1756:Q1756"/>
    <mergeCell ref="F1758:I1758"/>
    <mergeCell ref="L1758:M1758"/>
    <mergeCell ref="N1758:Q1758"/>
    <mergeCell ref="N1757:Q1757"/>
    <mergeCell ref="F1759:I1759"/>
    <mergeCell ref="F1760:I1760"/>
    <mergeCell ref="F1761:I1761"/>
    <mergeCell ref="F1762:I1762"/>
    <mergeCell ref="F1763:I1763"/>
    <mergeCell ref="F1764:I1764"/>
    <mergeCell ref="L1764:M1764"/>
    <mergeCell ref="N1764:Q1764"/>
    <mergeCell ref="F1765:I1765"/>
    <mergeCell ref="F1766:I1766"/>
    <mergeCell ref="F1767:I1767"/>
    <mergeCell ref="F1768:I1768"/>
    <mergeCell ref="F1769:I1769"/>
    <mergeCell ref="F1770:I1770"/>
    <mergeCell ref="L1770:M1770"/>
    <mergeCell ref="N1770:Q1770"/>
    <mergeCell ref="F1771:I1771"/>
    <mergeCell ref="F1772:I1772"/>
    <mergeCell ref="F1773:I1773"/>
    <mergeCell ref="F1774:I1774"/>
    <mergeCell ref="F1775:I1775"/>
    <mergeCell ref="F1776:I1776"/>
    <mergeCell ref="L1776:M1776"/>
    <mergeCell ref="N1776:Q1776"/>
    <mergeCell ref="F1777:I1777"/>
    <mergeCell ref="F1778:I1778"/>
    <mergeCell ref="F1779:I1779"/>
    <mergeCell ref="F1780:I1780"/>
    <mergeCell ref="F1781:I1781"/>
    <mergeCell ref="F1782:I1782"/>
    <mergeCell ref="L1782:M1782"/>
    <mergeCell ref="N1782:Q1782"/>
    <mergeCell ref="F1783:I1783"/>
    <mergeCell ref="F1784:I1784"/>
    <mergeCell ref="F1785:I1785"/>
    <mergeCell ref="F1786:I1786"/>
    <mergeCell ref="F1787:I1787"/>
    <mergeCell ref="F1788:I1788"/>
    <mergeCell ref="F1789:I1789"/>
    <mergeCell ref="F1790:I1790"/>
    <mergeCell ref="F1791:I1791"/>
    <mergeCell ref="F1792:I1792"/>
    <mergeCell ref="F1793:I1793"/>
    <mergeCell ref="F1794:I1794"/>
    <mergeCell ref="L1794:M1794"/>
    <mergeCell ref="N1794:Q1794"/>
    <mergeCell ref="F1795:I1795"/>
    <mergeCell ref="F1796:I1796"/>
    <mergeCell ref="F1797:I1797"/>
    <mergeCell ref="F1798:I1798"/>
    <mergeCell ref="F1799:I1799"/>
    <mergeCell ref="F1800:I1800"/>
    <mergeCell ref="F1801:I1801"/>
    <mergeCell ref="F1802:I1802"/>
    <mergeCell ref="F1803:I1803"/>
    <mergeCell ref="F1804:I1804"/>
    <mergeCell ref="F1805:I1805"/>
    <mergeCell ref="F1806:I1806"/>
    <mergeCell ref="L1806:M1806"/>
    <mergeCell ref="N1806:Q1806"/>
    <mergeCell ref="F1808:I1808"/>
    <mergeCell ref="L1808:M1808"/>
    <mergeCell ref="N1808:Q1808"/>
    <mergeCell ref="F1809:I1809"/>
    <mergeCell ref="F1810:I1810"/>
    <mergeCell ref="F1811:I1811"/>
    <mergeCell ref="F1812:I1812"/>
    <mergeCell ref="F1813:I1813"/>
    <mergeCell ref="F1814:I1814"/>
    <mergeCell ref="F1815:I1815"/>
    <mergeCell ref="F1816:I1816"/>
    <mergeCell ref="F1817:I1817"/>
    <mergeCell ref="L1817:M1817"/>
    <mergeCell ref="N1817:Q1817"/>
    <mergeCell ref="F1818:I1818"/>
    <mergeCell ref="F1819:I1819"/>
    <mergeCell ref="L1826:M1826"/>
    <mergeCell ref="F1820:I1820"/>
    <mergeCell ref="F1821:I1821"/>
    <mergeCell ref="F1822:I1822"/>
    <mergeCell ref="F1823:I1823"/>
    <mergeCell ref="F1827:I1827"/>
    <mergeCell ref="F1828:I1828"/>
    <mergeCell ref="F1829:I1829"/>
    <mergeCell ref="F1824:I1824"/>
    <mergeCell ref="F1825:I1825"/>
    <mergeCell ref="F1826:I1826"/>
    <mergeCell ref="F1830:I1830"/>
    <mergeCell ref="F1831:I1831"/>
    <mergeCell ref="F1832:I1832"/>
    <mergeCell ref="F1833:I1833"/>
    <mergeCell ref="F1834:I1834"/>
    <mergeCell ref="F1835:I1835"/>
    <mergeCell ref="L1835:M1835"/>
    <mergeCell ref="N1835:Q1835"/>
    <mergeCell ref="F1836:I1836"/>
    <mergeCell ref="F1837:I1837"/>
    <mergeCell ref="F1838:I1838"/>
    <mergeCell ref="F1839:I1839"/>
    <mergeCell ref="F1840:I1840"/>
    <mergeCell ref="F1841:I1841"/>
    <mergeCell ref="F1842:I1842"/>
    <mergeCell ref="F1843:I1843"/>
    <mergeCell ref="F1844:I1844"/>
    <mergeCell ref="L1844:M1844"/>
    <mergeCell ref="N1844:Q1844"/>
    <mergeCell ref="F1845:I1845"/>
    <mergeCell ref="F1846:I1846"/>
    <mergeCell ref="F1847:I1847"/>
    <mergeCell ref="F1848:I1848"/>
    <mergeCell ref="F1849:I1849"/>
    <mergeCell ref="F1850:I1850"/>
    <mergeCell ref="F1851:I1851"/>
    <mergeCell ref="F1852:I1852"/>
    <mergeCell ref="F1853:I1853"/>
    <mergeCell ref="L1853:M1853"/>
    <mergeCell ref="N1853:Q1853"/>
    <mergeCell ref="F1854:I1854"/>
    <mergeCell ref="F1855:I1855"/>
    <mergeCell ref="F1856:I1856"/>
    <mergeCell ref="F1857:I1857"/>
    <mergeCell ref="F1858:I1858"/>
    <mergeCell ref="F1859:I1859"/>
    <mergeCell ref="F1865:I1865"/>
    <mergeCell ref="L1865:M1865"/>
    <mergeCell ref="N1865:Q1865"/>
    <mergeCell ref="F1860:I1860"/>
    <mergeCell ref="F1861:I1861"/>
    <mergeCell ref="F1862:I1862"/>
    <mergeCell ref="L1862:M1862"/>
    <mergeCell ref="F1866:I1866"/>
    <mergeCell ref="F1867:I1867"/>
    <mergeCell ref="F1868:I1868"/>
    <mergeCell ref="F1869:I1869"/>
    <mergeCell ref="F1870:I1870"/>
    <mergeCell ref="F1871:I1871"/>
    <mergeCell ref="F1872:I1872"/>
    <mergeCell ref="F1873:I1873"/>
    <mergeCell ref="F1874:I1874"/>
    <mergeCell ref="F1875:I1875"/>
    <mergeCell ref="F1876:I1876"/>
    <mergeCell ref="F1877:I1877"/>
    <mergeCell ref="F1878:I1878"/>
    <mergeCell ref="F1879:I1879"/>
    <mergeCell ref="F1880:I1880"/>
    <mergeCell ref="F1881:I1881"/>
    <mergeCell ref="F1882:I1882"/>
    <mergeCell ref="F1883:I1883"/>
    <mergeCell ref="F1884:I1884"/>
    <mergeCell ref="F1885:I1885"/>
    <mergeCell ref="F1886:I1886"/>
    <mergeCell ref="F1887:I1887"/>
    <mergeCell ref="F1888:I1888"/>
    <mergeCell ref="F1889:I1889"/>
    <mergeCell ref="F1890:I1890"/>
    <mergeCell ref="F1891:I1891"/>
    <mergeCell ref="F1892:I1892"/>
    <mergeCell ref="F1893:I1893"/>
    <mergeCell ref="N141:Q141"/>
    <mergeCell ref="N142:Q142"/>
    <mergeCell ref="N143:Q143"/>
    <mergeCell ref="N203:Q203"/>
    <mergeCell ref="N166:Q166"/>
    <mergeCell ref="N154:Q154"/>
    <mergeCell ref="N1278:Q1278"/>
    <mergeCell ref="N1283:Q1283"/>
    <mergeCell ref="N597:Q597"/>
    <mergeCell ref="N814:Q814"/>
    <mergeCell ref="N1114:Q1114"/>
    <mergeCell ref="N1116:Q1116"/>
    <mergeCell ref="N1229:Q1229"/>
    <mergeCell ref="N1213:Q1213"/>
    <mergeCell ref="N1158:Q1158"/>
    <mergeCell ref="N1150:Q1150"/>
    <mergeCell ref="N1864:Q1864"/>
    <mergeCell ref="N1894:Q1894"/>
    <mergeCell ref="N1418:Q1418"/>
    <mergeCell ref="N1441:Q1441"/>
    <mergeCell ref="N1452:Q1452"/>
    <mergeCell ref="N1577:Q1577"/>
    <mergeCell ref="N1862:Q1862"/>
    <mergeCell ref="N1826:Q1826"/>
    <mergeCell ref="N1742:Q1742"/>
    <mergeCell ref="N1718:Q1718"/>
    <mergeCell ref="H1:K1"/>
    <mergeCell ref="S2:AC2"/>
    <mergeCell ref="N1807:Q1807"/>
    <mergeCell ref="N1863:Q1863"/>
    <mergeCell ref="N1288:Q1288"/>
    <mergeCell ref="N1291:Q1291"/>
    <mergeCell ref="N1296:Q1296"/>
    <mergeCell ref="N1304:Q1304"/>
    <mergeCell ref="N1117:Q1117"/>
    <mergeCell ref="N1159:Q1159"/>
  </mergeCells>
  <hyperlinks>
    <hyperlink ref="F1:G1" location="C2" tooltip="Krycí list rozpočtu" display="1) Krycí list rozpočtu"/>
    <hyperlink ref="H1:K1" location="C85" tooltip="Rekapitulace rozpočtu" display="2) Rekapitulace rozpočtu"/>
    <hyperlink ref="L1" location="C140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Zdeny</cp:lastModifiedBy>
  <dcterms:modified xsi:type="dcterms:W3CDTF">2014-06-25T07:05:59Z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